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U:\DAMA\Activité du service\"/>
    </mc:Choice>
  </mc:AlternateContent>
  <bookViews>
    <workbookView xWindow="0" yWindow="0" windowWidth="20490" windowHeight="7155"/>
  </bookViews>
  <sheets>
    <sheet name="Effectif" sheetId="1" r:id="rId1"/>
    <sheet name="Argent de poche" sheetId="14" state="hidden" r:id="rId2"/>
    <sheet name="ASE" sheetId="8" state="hidden" r:id="rId3"/>
    <sheet name="Bus" sheetId="9" r:id="rId4"/>
    <sheet name="CAPS" sheetId="15" state="hidden" r:id="rId5"/>
    <sheet name="CIP" sheetId="13" r:id="rId6"/>
    <sheet name="Médical" sheetId="5" r:id="rId7"/>
    <sheet name="Scolaire" sheetId="6" r:id="rId8"/>
    <sheet name="Archives" sheetId="16" r:id="rId9"/>
    <sheet name="Feuille Classeur" sheetId="11" r:id="rId10"/>
    <sheet name="Veilleurs" sheetId="12" state="hidden" r:id="rId11"/>
    <sheet name="Impression" sheetId="4" state="hidden" r:id="rId12"/>
    <sheet name="Paramètres" sheetId="2" r:id="rId13"/>
  </sheets>
  <definedNames>
    <definedName name="_xlnm._FilterDatabase" localSheetId="10" hidden="1">Veilleurs!$B$1:$I$62</definedName>
    <definedName name="A._BRIAND">Paramètres!$E$26:$E$28</definedName>
    <definedName name="A._FRERET">Paramètres!$C$2:$C$3</definedName>
    <definedName name="A._HEBERT">Paramètres!$E$32:$E$34</definedName>
    <definedName name="Accueil">Paramètres!$G$47:$G$48</definedName>
    <definedName name="Apprentissage">Paramètres!$A$35</definedName>
    <definedName name="ATJM">Paramètres!$I$45:$I$47</definedName>
    <definedName name="CFA">Paramètres!$G$25:$G$38</definedName>
    <definedName name="Choix">Paramètres!$L$2:$L$3</definedName>
    <definedName name="Classe_de_CFA">Paramètres!$G$26:$G$37</definedName>
    <definedName name="Collectif">Paramètres!$G$42:$G$43</definedName>
    <definedName name="College">Paramètres!$A$20:$A$24</definedName>
    <definedName name="_xlnm.Criteria" localSheetId="10">Veilleurs!$D$2:$D$62</definedName>
    <definedName name="D._CHAHARANE">Paramètres!$D$2:$D$3</definedName>
    <definedName name="E._MOULINET">Paramètres!$E$2:$E$3</definedName>
    <definedName name="EDUCATEUR">Paramètres!$J$2:$J$6</definedName>
    <definedName name="FRERET">Paramètres!$C$2:$C$3</definedName>
    <definedName name="G._POLITZER">Paramètres!$C$21:$C$24</definedName>
    <definedName name="H._DUNANT">Paramètres!$C$28:$C$31</definedName>
    <definedName name="HORTICOLE">Paramètres!$E$38:$E$40</definedName>
    <definedName name="IEF">Paramètres!$A$2:$A$7</definedName>
    <definedName name="_xlnm.Print_Titles" localSheetId="2">ASE!$1:$1</definedName>
    <definedName name="_xlnm.Print_Titles" localSheetId="11">Impression!$1:$1</definedName>
    <definedName name="J._CADIN">Paramètres!$F$2:$F$4</definedName>
    <definedName name="J._JAURES">Paramètres!$C$35:$C$38</definedName>
    <definedName name="L._SEDAR_SENGHOR">Paramètres!$E$44:$E$46</definedName>
    <definedName name="liste_jeune">Effectif!$C$6:$C$64</definedName>
    <definedName name="Lycee">Paramètres!$A$28:$A$32</definedName>
    <definedName name="M._LEROY">Paramètres!$E$50:$E$52</definedName>
    <definedName name="Mesure">Paramètres!$I$36:$I$37</definedName>
    <definedName name="NAVARRE">Paramètres!$C$42:$C$45</definedName>
    <definedName name="P._BERT">Paramètres!$C$49:$C$52</definedName>
    <definedName name="PAMIE">Paramètres!$J$10:$J$17</definedName>
    <definedName name="S._LACOSTE">Paramètres!$G$2:$G$3</definedName>
    <definedName name="SCOLAIRE">Paramètres!$N$2:$N$5</definedName>
    <definedName name="Scolarite">Paramètres!$A$11:$A$16</definedName>
    <definedName name="Semi_autonomie">Paramètres!$I$41</definedName>
    <definedName name="Titre">Paramètres!$C$7:$C$11</definedName>
    <definedName name="V._LECUYER">Paramètres!$H$2:$H$4</definedName>
    <definedName name="_xlnm.Print_Area" localSheetId="1">'Argent de poche'!$A$1:$E$64</definedName>
    <definedName name="_xlnm.Print_Area" localSheetId="9">'Feuille Classeur'!$J$1:$L$48,'Feuille Classeur'!$A$1:$G$49</definedName>
    <definedName name="_xlnm.Print_Area" localSheetId="11">Impression!$A$1:$H$59</definedName>
    <definedName name="_xlnm.Print_Area" localSheetId="10">Veilleurs!$A$1:$I$62</definedName>
  </definedNames>
  <calcPr calcId="152511"/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E3" i="13" l="1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A59" i="4" l="1"/>
  <c r="B59" i="4"/>
  <c r="C59" i="4"/>
  <c r="E59" i="4"/>
  <c r="F59" i="4"/>
  <c r="G59" i="4"/>
  <c r="H59" i="4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2" i="9"/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37" i="6"/>
  <c r="I38" i="6"/>
  <c r="I39" i="6"/>
  <c r="I40" i="6"/>
  <c r="I41" i="6"/>
  <c r="I42" i="6"/>
  <c r="I43" i="6"/>
  <c r="I44" i="6"/>
  <c r="I45" i="6"/>
  <c r="I46" i="6"/>
  <c r="I47" i="6"/>
  <c r="I48" i="6"/>
  <c r="I49" i="6"/>
  <c r="I50" i="6"/>
  <c r="I51" i="6"/>
  <c r="I52" i="6"/>
  <c r="I53" i="6"/>
  <c r="I54" i="6"/>
  <c r="I55" i="6"/>
  <c r="I56" i="6"/>
  <c r="I57" i="6"/>
  <c r="I58" i="6"/>
  <c r="I59" i="6"/>
  <c r="I60" i="6"/>
  <c r="I61" i="6"/>
  <c r="I62" i="6"/>
  <c r="I63" i="6"/>
  <c r="I64" i="6"/>
  <c r="I2" i="6"/>
  <c r="C36" i="1" l="1"/>
  <c r="B12" i="12" l="1"/>
  <c r="C12" i="12"/>
  <c r="D12" i="12"/>
  <c r="B10" i="12"/>
  <c r="C10" i="12"/>
  <c r="D10" i="12"/>
  <c r="B60" i="12"/>
  <c r="C60" i="12"/>
  <c r="D60" i="12"/>
  <c r="B13" i="12"/>
  <c r="C13" i="12"/>
  <c r="D13" i="12"/>
  <c r="B6" i="12"/>
  <c r="C6" i="12"/>
  <c r="D6" i="12"/>
  <c r="B50" i="12"/>
  <c r="C50" i="12"/>
  <c r="D50" i="12"/>
  <c r="B54" i="12"/>
  <c r="C54" i="12"/>
  <c r="D54" i="12"/>
  <c r="B57" i="12"/>
  <c r="C57" i="12"/>
  <c r="D57" i="12"/>
  <c r="B42" i="12"/>
  <c r="C42" i="12"/>
  <c r="D42" i="12"/>
  <c r="B59" i="12"/>
  <c r="C59" i="12"/>
  <c r="D59" i="12"/>
  <c r="B9" i="12"/>
  <c r="C9" i="12"/>
  <c r="D9" i="12"/>
  <c r="B24" i="12"/>
  <c r="C24" i="12"/>
  <c r="D24" i="12"/>
  <c r="B44" i="12"/>
  <c r="C44" i="12"/>
  <c r="D44" i="12"/>
  <c r="B26" i="12"/>
  <c r="C26" i="12"/>
  <c r="D26" i="12"/>
  <c r="B56" i="12"/>
  <c r="C56" i="12"/>
  <c r="D56" i="12"/>
  <c r="B8" i="12"/>
  <c r="C8" i="12"/>
  <c r="D8" i="12"/>
  <c r="B38" i="12"/>
  <c r="C38" i="12"/>
  <c r="D38" i="12"/>
  <c r="B33" i="12"/>
  <c r="C33" i="12"/>
  <c r="D33" i="12"/>
  <c r="B62" i="12"/>
  <c r="C62" i="12"/>
  <c r="D62" i="12"/>
  <c r="B40" i="12"/>
  <c r="C40" i="12"/>
  <c r="D40" i="12"/>
  <c r="B30" i="12"/>
  <c r="C30" i="12"/>
  <c r="D30" i="12"/>
  <c r="B41" i="12"/>
  <c r="C41" i="12"/>
  <c r="D41" i="12"/>
  <c r="B53" i="12"/>
  <c r="C53" i="12"/>
  <c r="D53" i="12"/>
  <c r="B49" i="12"/>
  <c r="C49" i="12"/>
  <c r="D49" i="12"/>
  <c r="B14" i="12"/>
  <c r="C14" i="12"/>
  <c r="D14" i="12"/>
  <c r="B35" i="12"/>
  <c r="C35" i="12"/>
  <c r="D35" i="12"/>
  <c r="B43" i="12"/>
  <c r="C43" i="12"/>
  <c r="D43" i="12"/>
  <c r="B22" i="12"/>
  <c r="C22" i="12"/>
  <c r="D22" i="12"/>
  <c r="B37" i="12"/>
  <c r="C37" i="12"/>
  <c r="D37" i="12"/>
  <c r="B4" i="12"/>
  <c r="C4" i="12"/>
  <c r="D4" i="12"/>
  <c r="B47" i="12"/>
  <c r="C47" i="12"/>
  <c r="D47" i="12"/>
  <c r="B45" i="12"/>
  <c r="C45" i="12"/>
  <c r="D45" i="12"/>
  <c r="B31" i="12"/>
  <c r="C31" i="12"/>
  <c r="D31" i="12"/>
  <c r="B16" i="12"/>
  <c r="C16" i="12"/>
  <c r="D16" i="12"/>
  <c r="B61" i="12"/>
  <c r="C61" i="12"/>
  <c r="D61" i="12"/>
  <c r="B5" i="12"/>
  <c r="C5" i="12"/>
  <c r="D5" i="12"/>
  <c r="B48" i="12"/>
  <c r="C48" i="12"/>
  <c r="D48" i="12"/>
  <c r="B17" i="12"/>
  <c r="C17" i="12"/>
  <c r="D17" i="12"/>
  <c r="B15" i="12"/>
  <c r="C15" i="12"/>
  <c r="D15" i="12"/>
  <c r="B36" i="12"/>
  <c r="C36" i="12"/>
  <c r="D36" i="12"/>
  <c r="B28" i="12"/>
  <c r="C28" i="12"/>
  <c r="D28" i="12"/>
  <c r="B23" i="12"/>
  <c r="C23" i="12"/>
  <c r="D23" i="12"/>
  <c r="B25" i="12"/>
  <c r="C25" i="12"/>
  <c r="D25" i="12"/>
  <c r="B7" i="12"/>
  <c r="C7" i="12"/>
  <c r="D7" i="12"/>
  <c r="B29" i="12"/>
  <c r="C29" i="12"/>
  <c r="D29" i="12"/>
  <c r="B39" i="12"/>
  <c r="C39" i="12"/>
  <c r="D39" i="12"/>
  <c r="B3" i="12"/>
  <c r="C3" i="12"/>
  <c r="D3" i="12"/>
  <c r="B20" i="12"/>
  <c r="C20" i="12"/>
  <c r="D20" i="12"/>
  <c r="B32" i="12"/>
  <c r="C32" i="12"/>
  <c r="D32" i="12"/>
  <c r="B11" i="12"/>
  <c r="C11" i="12"/>
  <c r="D11" i="12"/>
  <c r="B34" i="12"/>
  <c r="C34" i="12"/>
  <c r="D34" i="12"/>
  <c r="B51" i="12"/>
  <c r="C51" i="12"/>
  <c r="D51" i="12"/>
  <c r="B58" i="12"/>
  <c r="C58" i="12"/>
  <c r="D58" i="12"/>
  <c r="B46" i="12"/>
  <c r="C46" i="12"/>
  <c r="D46" i="12"/>
  <c r="B2" i="12"/>
  <c r="C2" i="12"/>
  <c r="D2" i="12"/>
  <c r="B27" i="12"/>
  <c r="C27" i="12"/>
  <c r="D27" i="12"/>
  <c r="B55" i="12"/>
  <c r="C55" i="12"/>
  <c r="D55" i="12"/>
  <c r="B19" i="12"/>
  <c r="C19" i="12"/>
  <c r="D19" i="12"/>
  <c r="B52" i="12"/>
  <c r="C52" i="12"/>
  <c r="D52" i="12"/>
  <c r="B18" i="12"/>
  <c r="C18" i="12"/>
  <c r="D18" i="12"/>
  <c r="D21" i="12"/>
  <c r="C21" i="12"/>
  <c r="B21" i="12"/>
  <c r="B3" i="15"/>
  <c r="D3" i="15"/>
  <c r="E3" i="15"/>
  <c r="F3" i="15"/>
  <c r="G3" i="15"/>
  <c r="H3" i="15"/>
  <c r="I3" i="15"/>
  <c r="J3" i="15"/>
  <c r="K3" i="15"/>
  <c r="L3" i="15"/>
  <c r="M3" i="15"/>
  <c r="N3" i="15"/>
  <c r="O3" i="15"/>
  <c r="P3" i="15"/>
  <c r="Q3" i="15"/>
  <c r="R3" i="15"/>
  <c r="B4" i="15"/>
  <c r="D4" i="15"/>
  <c r="E4" i="15"/>
  <c r="F4" i="15"/>
  <c r="G4" i="15"/>
  <c r="H4" i="15"/>
  <c r="I4" i="15"/>
  <c r="J4" i="15"/>
  <c r="K4" i="15"/>
  <c r="L4" i="15"/>
  <c r="M4" i="15"/>
  <c r="N4" i="15"/>
  <c r="O4" i="15"/>
  <c r="P4" i="15"/>
  <c r="Q4" i="15"/>
  <c r="R4" i="15"/>
  <c r="B5" i="15"/>
  <c r="D5" i="15"/>
  <c r="E5" i="15"/>
  <c r="F5" i="15"/>
  <c r="G5" i="15"/>
  <c r="H5" i="15"/>
  <c r="I5" i="15"/>
  <c r="J5" i="15"/>
  <c r="K5" i="15"/>
  <c r="L5" i="15"/>
  <c r="M5" i="15"/>
  <c r="N5" i="15"/>
  <c r="O5" i="15"/>
  <c r="P5" i="15"/>
  <c r="Q5" i="15"/>
  <c r="R5" i="15"/>
  <c r="B6" i="15"/>
  <c r="D6" i="15"/>
  <c r="E6" i="15"/>
  <c r="F6" i="15"/>
  <c r="G6" i="15"/>
  <c r="H6" i="15"/>
  <c r="I6" i="15"/>
  <c r="J6" i="15"/>
  <c r="K6" i="15"/>
  <c r="L6" i="15"/>
  <c r="M6" i="15"/>
  <c r="N6" i="15"/>
  <c r="O6" i="15"/>
  <c r="P6" i="15"/>
  <c r="Q6" i="15"/>
  <c r="R6" i="15"/>
  <c r="B7" i="15"/>
  <c r="D7" i="15"/>
  <c r="E7" i="15"/>
  <c r="F7" i="15"/>
  <c r="G7" i="15"/>
  <c r="H7" i="15"/>
  <c r="I7" i="15"/>
  <c r="J7" i="15"/>
  <c r="K7" i="15"/>
  <c r="L7" i="15"/>
  <c r="M7" i="15"/>
  <c r="N7" i="15"/>
  <c r="O7" i="15"/>
  <c r="P7" i="15"/>
  <c r="Q7" i="15"/>
  <c r="R7" i="15"/>
  <c r="B8" i="15"/>
  <c r="D8" i="15"/>
  <c r="E8" i="15"/>
  <c r="F8" i="15"/>
  <c r="G8" i="15"/>
  <c r="H8" i="15"/>
  <c r="I8" i="15"/>
  <c r="J8" i="15"/>
  <c r="K8" i="15"/>
  <c r="L8" i="15"/>
  <c r="M8" i="15"/>
  <c r="N8" i="15"/>
  <c r="O8" i="15"/>
  <c r="P8" i="15"/>
  <c r="Q8" i="15"/>
  <c r="R8" i="15"/>
  <c r="B9" i="15"/>
  <c r="D9" i="15"/>
  <c r="E9" i="15"/>
  <c r="F9" i="15"/>
  <c r="G9" i="15"/>
  <c r="H9" i="15"/>
  <c r="I9" i="15"/>
  <c r="J9" i="15"/>
  <c r="K9" i="15"/>
  <c r="L9" i="15"/>
  <c r="M9" i="15"/>
  <c r="N9" i="15"/>
  <c r="O9" i="15"/>
  <c r="P9" i="15"/>
  <c r="Q9" i="15"/>
  <c r="R9" i="15"/>
  <c r="B10" i="15"/>
  <c r="D10" i="15"/>
  <c r="E10" i="15"/>
  <c r="F10" i="15"/>
  <c r="G10" i="15"/>
  <c r="H10" i="15"/>
  <c r="I10" i="15"/>
  <c r="J10" i="15"/>
  <c r="K10" i="15"/>
  <c r="L10" i="15"/>
  <c r="M10" i="15"/>
  <c r="N10" i="15"/>
  <c r="O10" i="15"/>
  <c r="P10" i="15"/>
  <c r="Q10" i="15"/>
  <c r="R10" i="15"/>
  <c r="B11" i="15"/>
  <c r="D11" i="15"/>
  <c r="E11" i="15"/>
  <c r="F11" i="15"/>
  <c r="G11" i="15"/>
  <c r="H11" i="15"/>
  <c r="I11" i="15"/>
  <c r="J11" i="15"/>
  <c r="K11" i="15"/>
  <c r="L11" i="15"/>
  <c r="M11" i="15"/>
  <c r="N11" i="15"/>
  <c r="O11" i="15"/>
  <c r="P11" i="15"/>
  <c r="Q11" i="15"/>
  <c r="R11" i="15"/>
  <c r="B12" i="15"/>
  <c r="D12" i="15"/>
  <c r="E12" i="15"/>
  <c r="F12" i="15"/>
  <c r="G12" i="15"/>
  <c r="H12" i="15"/>
  <c r="I12" i="15"/>
  <c r="J12" i="15"/>
  <c r="K12" i="15"/>
  <c r="L12" i="15"/>
  <c r="M12" i="15"/>
  <c r="N12" i="15"/>
  <c r="O12" i="15"/>
  <c r="P12" i="15"/>
  <c r="Q12" i="15"/>
  <c r="R12" i="15"/>
  <c r="B13" i="15"/>
  <c r="D13" i="15"/>
  <c r="E13" i="15"/>
  <c r="F13" i="15"/>
  <c r="G13" i="15"/>
  <c r="H13" i="15"/>
  <c r="I13" i="15"/>
  <c r="J13" i="15"/>
  <c r="K13" i="15"/>
  <c r="L13" i="15"/>
  <c r="M13" i="15"/>
  <c r="N13" i="15"/>
  <c r="O13" i="15"/>
  <c r="P13" i="15"/>
  <c r="Q13" i="15"/>
  <c r="R13" i="15"/>
  <c r="B14" i="15"/>
  <c r="D14" i="15"/>
  <c r="E14" i="15"/>
  <c r="F14" i="15"/>
  <c r="G14" i="15"/>
  <c r="H14" i="15"/>
  <c r="I14" i="15"/>
  <c r="J14" i="15"/>
  <c r="K14" i="15"/>
  <c r="L14" i="15"/>
  <c r="M14" i="15"/>
  <c r="N14" i="15"/>
  <c r="O14" i="15"/>
  <c r="P14" i="15"/>
  <c r="Q14" i="15"/>
  <c r="R14" i="15"/>
  <c r="B15" i="15"/>
  <c r="D15" i="15"/>
  <c r="E15" i="15"/>
  <c r="F15" i="15"/>
  <c r="G15" i="15"/>
  <c r="H15" i="15"/>
  <c r="I15" i="15"/>
  <c r="J15" i="15"/>
  <c r="K15" i="15"/>
  <c r="L15" i="15"/>
  <c r="M15" i="15"/>
  <c r="N15" i="15"/>
  <c r="O15" i="15"/>
  <c r="P15" i="15"/>
  <c r="Q15" i="15"/>
  <c r="R15" i="15"/>
  <c r="B16" i="15"/>
  <c r="D16" i="15"/>
  <c r="E16" i="15"/>
  <c r="F16" i="15"/>
  <c r="G16" i="15"/>
  <c r="H16" i="15"/>
  <c r="I16" i="15"/>
  <c r="J16" i="15"/>
  <c r="K16" i="15"/>
  <c r="L16" i="15"/>
  <c r="M16" i="15"/>
  <c r="N16" i="15"/>
  <c r="O16" i="15"/>
  <c r="P16" i="15"/>
  <c r="Q16" i="15"/>
  <c r="R16" i="15"/>
  <c r="B17" i="15"/>
  <c r="D17" i="15"/>
  <c r="E17" i="15"/>
  <c r="F17" i="15"/>
  <c r="G17" i="15"/>
  <c r="H17" i="15"/>
  <c r="I17" i="15"/>
  <c r="J17" i="15"/>
  <c r="K17" i="15"/>
  <c r="L17" i="15"/>
  <c r="M17" i="15"/>
  <c r="N17" i="15"/>
  <c r="O17" i="15"/>
  <c r="P17" i="15"/>
  <c r="Q17" i="15"/>
  <c r="R17" i="15"/>
  <c r="B18" i="15"/>
  <c r="D18" i="15"/>
  <c r="E18" i="15"/>
  <c r="F18" i="15"/>
  <c r="G18" i="15"/>
  <c r="H18" i="15"/>
  <c r="I18" i="15"/>
  <c r="J18" i="15"/>
  <c r="K18" i="15"/>
  <c r="L18" i="15"/>
  <c r="M18" i="15"/>
  <c r="N18" i="15"/>
  <c r="O18" i="15"/>
  <c r="P18" i="15"/>
  <c r="Q18" i="15"/>
  <c r="R18" i="15"/>
  <c r="B19" i="15"/>
  <c r="D19" i="15"/>
  <c r="E19" i="15"/>
  <c r="F19" i="15"/>
  <c r="G19" i="15"/>
  <c r="H19" i="15"/>
  <c r="I19" i="15"/>
  <c r="J19" i="15"/>
  <c r="K19" i="15"/>
  <c r="L19" i="15"/>
  <c r="M19" i="15"/>
  <c r="N19" i="15"/>
  <c r="O19" i="15"/>
  <c r="P19" i="15"/>
  <c r="Q19" i="15"/>
  <c r="R19" i="15"/>
  <c r="B20" i="15"/>
  <c r="D20" i="15"/>
  <c r="E20" i="15"/>
  <c r="F20" i="15"/>
  <c r="G20" i="15"/>
  <c r="H20" i="15"/>
  <c r="I20" i="15"/>
  <c r="J20" i="15"/>
  <c r="K20" i="15"/>
  <c r="L20" i="15"/>
  <c r="M20" i="15"/>
  <c r="N20" i="15"/>
  <c r="O20" i="15"/>
  <c r="P20" i="15"/>
  <c r="Q20" i="15"/>
  <c r="R20" i="15"/>
  <c r="B21" i="15"/>
  <c r="D21" i="15"/>
  <c r="E21" i="15"/>
  <c r="F21" i="15"/>
  <c r="G21" i="15"/>
  <c r="H21" i="15"/>
  <c r="I21" i="15"/>
  <c r="J21" i="15"/>
  <c r="K21" i="15"/>
  <c r="L21" i="15"/>
  <c r="M21" i="15"/>
  <c r="N21" i="15"/>
  <c r="O21" i="15"/>
  <c r="P21" i="15"/>
  <c r="Q21" i="15"/>
  <c r="R21" i="15"/>
  <c r="B22" i="15"/>
  <c r="D22" i="15"/>
  <c r="E22" i="15"/>
  <c r="F22" i="15"/>
  <c r="G22" i="15"/>
  <c r="H22" i="15"/>
  <c r="I22" i="15"/>
  <c r="J22" i="15"/>
  <c r="K22" i="15"/>
  <c r="L22" i="15"/>
  <c r="M22" i="15"/>
  <c r="N22" i="15"/>
  <c r="O22" i="15"/>
  <c r="P22" i="15"/>
  <c r="Q22" i="15"/>
  <c r="R22" i="15"/>
  <c r="B23" i="15"/>
  <c r="D23" i="15"/>
  <c r="E23" i="15"/>
  <c r="F23" i="15"/>
  <c r="G23" i="15"/>
  <c r="H23" i="15"/>
  <c r="I23" i="15"/>
  <c r="J23" i="15"/>
  <c r="K23" i="15"/>
  <c r="L23" i="15"/>
  <c r="M23" i="15"/>
  <c r="N23" i="15"/>
  <c r="O23" i="15"/>
  <c r="P23" i="15"/>
  <c r="Q23" i="15"/>
  <c r="R23" i="15"/>
  <c r="B24" i="15"/>
  <c r="D24" i="15"/>
  <c r="E24" i="15"/>
  <c r="F24" i="15"/>
  <c r="G24" i="15"/>
  <c r="H24" i="15"/>
  <c r="I24" i="15"/>
  <c r="J24" i="15"/>
  <c r="K24" i="15"/>
  <c r="L24" i="15"/>
  <c r="M24" i="15"/>
  <c r="N24" i="15"/>
  <c r="O24" i="15"/>
  <c r="P24" i="15"/>
  <c r="Q24" i="15"/>
  <c r="R24" i="15"/>
  <c r="B25" i="15"/>
  <c r="D25" i="15"/>
  <c r="E25" i="15"/>
  <c r="F25" i="15"/>
  <c r="G25" i="15"/>
  <c r="H25" i="15"/>
  <c r="I25" i="15"/>
  <c r="J25" i="15"/>
  <c r="K25" i="15"/>
  <c r="L25" i="15"/>
  <c r="M25" i="15"/>
  <c r="N25" i="15"/>
  <c r="O25" i="15"/>
  <c r="P25" i="15"/>
  <c r="Q25" i="15"/>
  <c r="R25" i="15"/>
  <c r="B26" i="15"/>
  <c r="D26" i="15"/>
  <c r="E26" i="15"/>
  <c r="F26" i="15"/>
  <c r="G26" i="15"/>
  <c r="H26" i="15"/>
  <c r="I26" i="15"/>
  <c r="J26" i="15"/>
  <c r="K26" i="15"/>
  <c r="L26" i="15"/>
  <c r="M26" i="15"/>
  <c r="N26" i="15"/>
  <c r="O26" i="15"/>
  <c r="P26" i="15"/>
  <c r="Q26" i="15"/>
  <c r="R26" i="15"/>
  <c r="B27" i="15"/>
  <c r="D27" i="15"/>
  <c r="E27" i="15"/>
  <c r="F27" i="15"/>
  <c r="G27" i="15"/>
  <c r="H27" i="15"/>
  <c r="I27" i="15"/>
  <c r="J27" i="15"/>
  <c r="K27" i="15"/>
  <c r="L27" i="15"/>
  <c r="M27" i="15"/>
  <c r="N27" i="15"/>
  <c r="O27" i="15"/>
  <c r="P27" i="15"/>
  <c r="Q27" i="15"/>
  <c r="R27" i="15"/>
  <c r="B28" i="15"/>
  <c r="D28" i="15"/>
  <c r="E28" i="15"/>
  <c r="F28" i="15"/>
  <c r="G28" i="15"/>
  <c r="H28" i="15"/>
  <c r="I28" i="15"/>
  <c r="J28" i="15"/>
  <c r="K28" i="15"/>
  <c r="L28" i="15"/>
  <c r="M28" i="15"/>
  <c r="N28" i="15"/>
  <c r="O28" i="15"/>
  <c r="P28" i="15"/>
  <c r="Q28" i="15"/>
  <c r="R28" i="15"/>
  <c r="B29" i="15"/>
  <c r="D29" i="15"/>
  <c r="E29" i="15"/>
  <c r="F29" i="15"/>
  <c r="G29" i="15"/>
  <c r="H29" i="15"/>
  <c r="I29" i="15"/>
  <c r="J29" i="15"/>
  <c r="K29" i="15"/>
  <c r="L29" i="15"/>
  <c r="M29" i="15"/>
  <c r="N29" i="15"/>
  <c r="O29" i="15"/>
  <c r="P29" i="15"/>
  <c r="Q29" i="15"/>
  <c r="R29" i="15"/>
  <c r="B30" i="15"/>
  <c r="D30" i="15"/>
  <c r="E30" i="15"/>
  <c r="F30" i="15"/>
  <c r="G30" i="15"/>
  <c r="H30" i="15"/>
  <c r="I30" i="15"/>
  <c r="J30" i="15"/>
  <c r="K30" i="15"/>
  <c r="L30" i="15"/>
  <c r="M30" i="15"/>
  <c r="N30" i="15"/>
  <c r="O30" i="15"/>
  <c r="P30" i="15"/>
  <c r="Q30" i="15"/>
  <c r="R30" i="15"/>
  <c r="B31" i="15"/>
  <c r="D31" i="15"/>
  <c r="E31" i="15"/>
  <c r="F31" i="15"/>
  <c r="G31" i="15"/>
  <c r="H31" i="15"/>
  <c r="I31" i="15"/>
  <c r="J31" i="15"/>
  <c r="K31" i="15"/>
  <c r="L31" i="15"/>
  <c r="M31" i="15"/>
  <c r="N31" i="15"/>
  <c r="O31" i="15"/>
  <c r="P31" i="15"/>
  <c r="Q31" i="15"/>
  <c r="R31" i="15"/>
  <c r="B32" i="15"/>
  <c r="D32" i="15"/>
  <c r="E32" i="15"/>
  <c r="F32" i="15"/>
  <c r="G32" i="15"/>
  <c r="H32" i="15"/>
  <c r="I32" i="15"/>
  <c r="J32" i="15"/>
  <c r="K32" i="15"/>
  <c r="L32" i="15"/>
  <c r="M32" i="15"/>
  <c r="N32" i="15"/>
  <c r="O32" i="15"/>
  <c r="P32" i="15"/>
  <c r="Q32" i="15"/>
  <c r="R32" i="15"/>
  <c r="B33" i="15"/>
  <c r="D33" i="15"/>
  <c r="E33" i="15"/>
  <c r="F33" i="15"/>
  <c r="G33" i="15"/>
  <c r="H33" i="15"/>
  <c r="I33" i="15"/>
  <c r="J33" i="15"/>
  <c r="K33" i="15"/>
  <c r="L33" i="15"/>
  <c r="M33" i="15"/>
  <c r="N33" i="15"/>
  <c r="O33" i="15"/>
  <c r="P33" i="15"/>
  <c r="Q33" i="15"/>
  <c r="R33" i="15"/>
  <c r="B34" i="15"/>
  <c r="D34" i="15"/>
  <c r="E34" i="15"/>
  <c r="F34" i="15"/>
  <c r="G34" i="15"/>
  <c r="H34" i="15"/>
  <c r="I34" i="15"/>
  <c r="J34" i="15"/>
  <c r="K34" i="15"/>
  <c r="L34" i="15"/>
  <c r="M34" i="15"/>
  <c r="N34" i="15"/>
  <c r="O34" i="15"/>
  <c r="P34" i="15"/>
  <c r="Q34" i="15"/>
  <c r="R34" i="15"/>
  <c r="B35" i="15"/>
  <c r="D35" i="15"/>
  <c r="E35" i="15"/>
  <c r="F35" i="15"/>
  <c r="G35" i="15"/>
  <c r="H35" i="15"/>
  <c r="I35" i="15"/>
  <c r="J35" i="15"/>
  <c r="K35" i="15"/>
  <c r="L35" i="15"/>
  <c r="M35" i="15"/>
  <c r="N35" i="15"/>
  <c r="O35" i="15"/>
  <c r="P35" i="15"/>
  <c r="Q35" i="15"/>
  <c r="R35" i="15"/>
  <c r="B36" i="15"/>
  <c r="D36" i="15"/>
  <c r="E36" i="15"/>
  <c r="F36" i="15"/>
  <c r="G36" i="15"/>
  <c r="H36" i="15"/>
  <c r="I36" i="15"/>
  <c r="J36" i="15"/>
  <c r="K36" i="15"/>
  <c r="L36" i="15"/>
  <c r="M36" i="15"/>
  <c r="N36" i="15"/>
  <c r="O36" i="15"/>
  <c r="P36" i="15"/>
  <c r="Q36" i="15"/>
  <c r="R36" i="15"/>
  <c r="B37" i="15"/>
  <c r="D37" i="15"/>
  <c r="E37" i="15"/>
  <c r="F37" i="15"/>
  <c r="G37" i="15"/>
  <c r="H37" i="15"/>
  <c r="I37" i="15"/>
  <c r="J37" i="15"/>
  <c r="K37" i="15"/>
  <c r="L37" i="15"/>
  <c r="M37" i="15"/>
  <c r="N37" i="15"/>
  <c r="O37" i="15"/>
  <c r="P37" i="15"/>
  <c r="Q37" i="15"/>
  <c r="R37" i="15"/>
  <c r="B38" i="15"/>
  <c r="D38" i="15"/>
  <c r="E38" i="15"/>
  <c r="F38" i="15"/>
  <c r="G38" i="15"/>
  <c r="H38" i="15"/>
  <c r="I38" i="15"/>
  <c r="J38" i="15"/>
  <c r="K38" i="15"/>
  <c r="L38" i="15"/>
  <c r="M38" i="15"/>
  <c r="N38" i="15"/>
  <c r="O38" i="15"/>
  <c r="P38" i="15"/>
  <c r="Q38" i="15"/>
  <c r="R38" i="15"/>
  <c r="B39" i="15"/>
  <c r="D39" i="15"/>
  <c r="E39" i="15"/>
  <c r="F39" i="15"/>
  <c r="G39" i="15"/>
  <c r="H39" i="15"/>
  <c r="I39" i="15"/>
  <c r="J39" i="15"/>
  <c r="K39" i="15"/>
  <c r="L39" i="15"/>
  <c r="M39" i="15"/>
  <c r="N39" i="15"/>
  <c r="O39" i="15"/>
  <c r="P39" i="15"/>
  <c r="Q39" i="15"/>
  <c r="R39" i="15"/>
  <c r="B40" i="15"/>
  <c r="D40" i="15"/>
  <c r="E40" i="15"/>
  <c r="F40" i="15"/>
  <c r="G40" i="15"/>
  <c r="H40" i="15"/>
  <c r="I40" i="15"/>
  <c r="J40" i="15"/>
  <c r="K40" i="15"/>
  <c r="L40" i="15"/>
  <c r="M40" i="15"/>
  <c r="N40" i="15"/>
  <c r="O40" i="15"/>
  <c r="P40" i="15"/>
  <c r="Q40" i="15"/>
  <c r="R40" i="15"/>
  <c r="B41" i="15"/>
  <c r="D41" i="15"/>
  <c r="E41" i="15"/>
  <c r="F41" i="15"/>
  <c r="G41" i="15"/>
  <c r="H41" i="15"/>
  <c r="I41" i="15"/>
  <c r="J41" i="15"/>
  <c r="K41" i="15"/>
  <c r="L41" i="15"/>
  <c r="M41" i="15"/>
  <c r="N41" i="15"/>
  <c r="O41" i="15"/>
  <c r="P41" i="15"/>
  <c r="Q41" i="15"/>
  <c r="R41" i="15"/>
  <c r="B42" i="15"/>
  <c r="D42" i="15"/>
  <c r="E42" i="15"/>
  <c r="F42" i="15"/>
  <c r="G42" i="15"/>
  <c r="H42" i="15"/>
  <c r="I42" i="15"/>
  <c r="J42" i="15"/>
  <c r="K42" i="15"/>
  <c r="L42" i="15"/>
  <c r="M42" i="15"/>
  <c r="N42" i="15"/>
  <c r="O42" i="15"/>
  <c r="P42" i="15"/>
  <c r="Q42" i="15"/>
  <c r="R42" i="15"/>
  <c r="B43" i="15"/>
  <c r="D43" i="15"/>
  <c r="E43" i="15"/>
  <c r="F43" i="15"/>
  <c r="G43" i="15"/>
  <c r="H43" i="15"/>
  <c r="I43" i="15"/>
  <c r="J43" i="15"/>
  <c r="K43" i="15"/>
  <c r="L43" i="15"/>
  <c r="M43" i="15"/>
  <c r="N43" i="15"/>
  <c r="O43" i="15"/>
  <c r="P43" i="15"/>
  <c r="Q43" i="15"/>
  <c r="R43" i="15"/>
  <c r="B44" i="15"/>
  <c r="D44" i="15"/>
  <c r="E44" i="15"/>
  <c r="F44" i="15"/>
  <c r="G44" i="15"/>
  <c r="H44" i="15"/>
  <c r="I44" i="15"/>
  <c r="J44" i="15"/>
  <c r="K44" i="15"/>
  <c r="L44" i="15"/>
  <c r="M44" i="15"/>
  <c r="N44" i="15"/>
  <c r="O44" i="15"/>
  <c r="P44" i="15"/>
  <c r="Q44" i="15"/>
  <c r="R44" i="15"/>
  <c r="B45" i="15"/>
  <c r="D45" i="15"/>
  <c r="E45" i="15"/>
  <c r="F45" i="15"/>
  <c r="G45" i="15"/>
  <c r="H45" i="15"/>
  <c r="I45" i="15"/>
  <c r="J45" i="15"/>
  <c r="K45" i="15"/>
  <c r="L45" i="15"/>
  <c r="M45" i="15"/>
  <c r="N45" i="15"/>
  <c r="O45" i="15"/>
  <c r="P45" i="15"/>
  <c r="Q45" i="15"/>
  <c r="R45" i="15"/>
  <c r="B46" i="15"/>
  <c r="D46" i="15"/>
  <c r="E46" i="15"/>
  <c r="F46" i="15"/>
  <c r="G46" i="15"/>
  <c r="H46" i="15"/>
  <c r="I46" i="15"/>
  <c r="J46" i="15"/>
  <c r="K46" i="15"/>
  <c r="L46" i="15"/>
  <c r="M46" i="15"/>
  <c r="N46" i="15"/>
  <c r="O46" i="15"/>
  <c r="P46" i="15"/>
  <c r="Q46" i="15"/>
  <c r="R46" i="15"/>
  <c r="B47" i="15"/>
  <c r="D47" i="15"/>
  <c r="E47" i="15"/>
  <c r="F47" i="15"/>
  <c r="G47" i="15"/>
  <c r="H47" i="15"/>
  <c r="I47" i="15"/>
  <c r="J47" i="15"/>
  <c r="K47" i="15"/>
  <c r="L47" i="15"/>
  <c r="M47" i="15"/>
  <c r="N47" i="15"/>
  <c r="O47" i="15"/>
  <c r="P47" i="15"/>
  <c r="Q47" i="15"/>
  <c r="R47" i="15"/>
  <c r="B48" i="15"/>
  <c r="D48" i="15"/>
  <c r="E48" i="15"/>
  <c r="F48" i="15"/>
  <c r="G48" i="15"/>
  <c r="H48" i="15"/>
  <c r="I48" i="15"/>
  <c r="J48" i="15"/>
  <c r="K48" i="15"/>
  <c r="L48" i="15"/>
  <c r="M48" i="15"/>
  <c r="N48" i="15"/>
  <c r="O48" i="15"/>
  <c r="P48" i="15"/>
  <c r="Q48" i="15"/>
  <c r="R48" i="15"/>
  <c r="B49" i="15"/>
  <c r="D49" i="15"/>
  <c r="E49" i="15"/>
  <c r="F49" i="15"/>
  <c r="G49" i="15"/>
  <c r="H49" i="15"/>
  <c r="I49" i="15"/>
  <c r="J49" i="15"/>
  <c r="K49" i="15"/>
  <c r="L49" i="15"/>
  <c r="M49" i="15"/>
  <c r="N49" i="15"/>
  <c r="O49" i="15"/>
  <c r="P49" i="15"/>
  <c r="Q49" i="15"/>
  <c r="R49" i="15"/>
  <c r="B50" i="15"/>
  <c r="D50" i="15"/>
  <c r="E50" i="15"/>
  <c r="F50" i="15"/>
  <c r="G50" i="15"/>
  <c r="H50" i="15"/>
  <c r="I50" i="15"/>
  <c r="J50" i="15"/>
  <c r="K50" i="15"/>
  <c r="L50" i="15"/>
  <c r="M50" i="15"/>
  <c r="N50" i="15"/>
  <c r="O50" i="15"/>
  <c r="P50" i="15"/>
  <c r="Q50" i="15"/>
  <c r="R50" i="15"/>
  <c r="B51" i="15"/>
  <c r="D51" i="15"/>
  <c r="E51" i="15"/>
  <c r="F51" i="15"/>
  <c r="G51" i="15"/>
  <c r="H51" i="15"/>
  <c r="I51" i="15"/>
  <c r="J51" i="15"/>
  <c r="K51" i="15"/>
  <c r="L51" i="15"/>
  <c r="M51" i="15"/>
  <c r="N51" i="15"/>
  <c r="O51" i="15"/>
  <c r="P51" i="15"/>
  <c r="Q51" i="15"/>
  <c r="R51" i="15"/>
  <c r="B52" i="15"/>
  <c r="D52" i="15"/>
  <c r="E52" i="15"/>
  <c r="F52" i="15"/>
  <c r="G52" i="15"/>
  <c r="H52" i="15"/>
  <c r="I52" i="15"/>
  <c r="J52" i="15"/>
  <c r="K52" i="15"/>
  <c r="L52" i="15"/>
  <c r="M52" i="15"/>
  <c r="N52" i="15"/>
  <c r="O52" i="15"/>
  <c r="P52" i="15"/>
  <c r="Q52" i="15"/>
  <c r="R52" i="15"/>
  <c r="B53" i="15"/>
  <c r="D53" i="15"/>
  <c r="E53" i="15"/>
  <c r="F53" i="15"/>
  <c r="G53" i="15"/>
  <c r="H53" i="15"/>
  <c r="I53" i="15"/>
  <c r="J53" i="15"/>
  <c r="K53" i="15"/>
  <c r="L53" i="15"/>
  <c r="M53" i="15"/>
  <c r="N53" i="15"/>
  <c r="O53" i="15"/>
  <c r="P53" i="15"/>
  <c r="Q53" i="15"/>
  <c r="R53" i="15"/>
  <c r="B54" i="15"/>
  <c r="D54" i="15"/>
  <c r="E54" i="15"/>
  <c r="F54" i="15"/>
  <c r="G54" i="15"/>
  <c r="H54" i="15"/>
  <c r="I54" i="15"/>
  <c r="J54" i="15"/>
  <c r="K54" i="15"/>
  <c r="L54" i="15"/>
  <c r="M54" i="15"/>
  <c r="N54" i="15"/>
  <c r="O54" i="15"/>
  <c r="P54" i="15"/>
  <c r="Q54" i="15"/>
  <c r="R54" i="15"/>
  <c r="B55" i="15"/>
  <c r="D55" i="15"/>
  <c r="E55" i="15"/>
  <c r="F55" i="15"/>
  <c r="G55" i="15"/>
  <c r="H55" i="15"/>
  <c r="I55" i="15"/>
  <c r="J55" i="15"/>
  <c r="K55" i="15"/>
  <c r="L55" i="15"/>
  <c r="M55" i="15"/>
  <c r="N55" i="15"/>
  <c r="O55" i="15"/>
  <c r="P55" i="15"/>
  <c r="Q55" i="15"/>
  <c r="R55" i="15"/>
  <c r="B56" i="15"/>
  <c r="D56" i="15"/>
  <c r="E56" i="15"/>
  <c r="F56" i="15"/>
  <c r="G56" i="15"/>
  <c r="H56" i="15"/>
  <c r="I56" i="15"/>
  <c r="J56" i="15"/>
  <c r="K56" i="15"/>
  <c r="L56" i="15"/>
  <c r="M56" i="15"/>
  <c r="N56" i="15"/>
  <c r="O56" i="15"/>
  <c r="P56" i="15"/>
  <c r="Q56" i="15"/>
  <c r="R56" i="15"/>
  <c r="B57" i="15"/>
  <c r="D57" i="15"/>
  <c r="E57" i="15"/>
  <c r="F57" i="15"/>
  <c r="G57" i="15"/>
  <c r="H57" i="15"/>
  <c r="I57" i="15"/>
  <c r="J57" i="15"/>
  <c r="K57" i="15"/>
  <c r="L57" i="15"/>
  <c r="M57" i="15"/>
  <c r="N57" i="15"/>
  <c r="O57" i="15"/>
  <c r="P57" i="15"/>
  <c r="Q57" i="15"/>
  <c r="R57" i="15"/>
  <c r="B58" i="15"/>
  <c r="D58" i="15"/>
  <c r="E58" i="15"/>
  <c r="F58" i="15"/>
  <c r="G58" i="15"/>
  <c r="H58" i="15"/>
  <c r="I58" i="15"/>
  <c r="J58" i="15"/>
  <c r="K58" i="15"/>
  <c r="L58" i="15"/>
  <c r="M58" i="15"/>
  <c r="N58" i="15"/>
  <c r="O58" i="15"/>
  <c r="P58" i="15"/>
  <c r="Q58" i="15"/>
  <c r="R58" i="15"/>
  <c r="B59" i="15"/>
  <c r="D59" i="15"/>
  <c r="E59" i="15"/>
  <c r="F59" i="15"/>
  <c r="G59" i="15"/>
  <c r="H59" i="15"/>
  <c r="I59" i="15"/>
  <c r="J59" i="15"/>
  <c r="K59" i="15"/>
  <c r="L59" i="15"/>
  <c r="M59" i="15"/>
  <c r="N59" i="15"/>
  <c r="O59" i="15"/>
  <c r="P59" i="15"/>
  <c r="Q59" i="15"/>
  <c r="R59" i="15"/>
  <c r="B60" i="15"/>
  <c r="D60" i="15"/>
  <c r="E60" i="15"/>
  <c r="F60" i="15"/>
  <c r="G60" i="15"/>
  <c r="H60" i="15"/>
  <c r="I60" i="15"/>
  <c r="J60" i="15"/>
  <c r="K60" i="15"/>
  <c r="L60" i="15"/>
  <c r="M60" i="15"/>
  <c r="N60" i="15"/>
  <c r="O60" i="15"/>
  <c r="P60" i="15"/>
  <c r="Q60" i="15"/>
  <c r="R60" i="15"/>
  <c r="B61" i="15"/>
  <c r="D61" i="15"/>
  <c r="E61" i="15"/>
  <c r="F61" i="15"/>
  <c r="G61" i="15"/>
  <c r="H61" i="15"/>
  <c r="I61" i="15"/>
  <c r="J61" i="15"/>
  <c r="K61" i="15"/>
  <c r="L61" i="15"/>
  <c r="M61" i="15"/>
  <c r="N61" i="15"/>
  <c r="O61" i="15"/>
  <c r="P61" i="15"/>
  <c r="Q61" i="15"/>
  <c r="R61" i="15"/>
  <c r="B62" i="15"/>
  <c r="D62" i="15"/>
  <c r="E62" i="15"/>
  <c r="F62" i="15"/>
  <c r="G62" i="15"/>
  <c r="H62" i="15"/>
  <c r="I62" i="15"/>
  <c r="J62" i="15"/>
  <c r="K62" i="15"/>
  <c r="L62" i="15"/>
  <c r="M62" i="15"/>
  <c r="N62" i="15"/>
  <c r="O62" i="15"/>
  <c r="P62" i="15"/>
  <c r="Q62" i="15"/>
  <c r="R62" i="15"/>
  <c r="A63" i="15"/>
  <c r="B63" i="15"/>
  <c r="D63" i="15"/>
  <c r="E63" i="15"/>
  <c r="F63" i="15"/>
  <c r="G63" i="15"/>
  <c r="H63" i="15"/>
  <c r="I63" i="15"/>
  <c r="J63" i="15"/>
  <c r="K63" i="15"/>
  <c r="L63" i="15"/>
  <c r="M63" i="15"/>
  <c r="N63" i="15"/>
  <c r="O63" i="15"/>
  <c r="P63" i="15"/>
  <c r="Q63" i="15"/>
  <c r="R63" i="15"/>
  <c r="A64" i="15"/>
  <c r="B64" i="15"/>
  <c r="D64" i="15"/>
  <c r="E64" i="15"/>
  <c r="F64" i="15"/>
  <c r="G64" i="15"/>
  <c r="H64" i="15"/>
  <c r="I64" i="15"/>
  <c r="J64" i="15"/>
  <c r="K64" i="15"/>
  <c r="L64" i="15"/>
  <c r="M64" i="15"/>
  <c r="N64" i="15"/>
  <c r="O64" i="15"/>
  <c r="P64" i="15"/>
  <c r="Q64" i="15"/>
  <c r="R64" i="15"/>
  <c r="R2" i="15"/>
  <c r="Q2" i="15"/>
  <c r="P2" i="15"/>
  <c r="O2" i="15"/>
  <c r="N2" i="15"/>
  <c r="M2" i="15"/>
  <c r="L2" i="15"/>
  <c r="K2" i="15"/>
  <c r="J2" i="15"/>
  <c r="I2" i="15"/>
  <c r="H2" i="15"/>
  <c r="G2" i="15"/>
  <c r="F2" i="15"/>
  <c r="E2" i="15"/>
  <c r="D2" i="15"/>
  <c r="B2" i="15"/>
  <c r="B3" i="8"/>
  <c r="C3" i="8"/>
  <c r="D3" i="8"/>
  <c r="E3" i="8"/>
  <c r="F3" i="8"/>
  <c r="G3" i="8"/>
  <c r="H3" i="8"/>
  <c r="I3" i="8"/>
  <c r="J3" i="8"/>
  <c r="B4" i="8"/>
  <c r="C4" i="8"/>
  <c r="D4" i="8"/>
  <c r="E4" i="8"/>
  <c r="F4" i="8"/>
  <c r="G4" i="8"/>
  <c r="H4" i="8"/>
  <c r="I4" i="8"/>
  <c r="J4" i="8"/>
  <c r="B5" i="8"/>
  <c r="C5" i="8"/>
  <c r="D5" i="8"/>
  <c r="E5" i="8"/>
  <c r="F5" i="8"/>
  <c r="G5" i="8"/>
  <c r="H5" i="8"/>
  <c r="I5" i="8"/>
  <c r="J5" i="8"/>
  <c r="B6" i="8"/>
  <c r="C6" i="8"/>
  <c r="D6" i="8"/>
  <c r="E6" i="8"/>
  <c r="F6" i="8"/>
  <c r="G6" i="8"/>
  <c r="H6" i="8"/>
  <c r="I6" i="8"/>
  <c r="J6" i="8"/>
  <c r="B7" i="8"/>
  <c r="C7" i="8"/>
  <c r="D7" i="8"/>
  <c r="E7" i="8"/>
  <c r="F7" i="8"/>
  <c r="G7" i="8"/>
  <c r="H7" i="8"/>
  <c r="I7" i="8"/>
  <c r="J7" i="8"/>
  <c r="B8" i="8"/>
  <c r="C8" i="8"/>
  <c r="D8" i="8"/>
  <c r="E8" i="8"/>
  <c r="F8" i="8"/>
  <c r="G8" i="8"/>
  <c r="H8" i="8"/>
  <c r="I8" i="8"/>
  <c r="J8" i="8"/>
  <c r="B9" i="8"/>
  <c r="C9" i="8"/>
  <c r="D9" i="8"/>
  <c r="E9" i="8"/>
  <c r="F9" i="8"/>
  <c r="G9" i="8"/>
  <c r="H9" i="8"/>
  <c r="I9" i="8"/>
  <c r="J9" i="8"/>
  <c r="B10" i="8"/>
  <c r="C10" i="8"/>
  <c r="D10" i="8"/>
  <c r="E10" i="8"/>
  <c r="F10" i="8"/>
  <c r="G10" i="8"/>
  <c r="H10" i="8"/>
  <c r="I10" i="8"/>
  <c r="J10" i="8"/>
  <c r="B11" i="8"/>
  <c r="C11" i="8"/>
  <c r="D11" i="8"/>
  <c r="E11" i="8"/>
  <c r="F11" i="8"/>
  <c r="G11" i="8"/>
  <c r="H11" i="8"/>
  <c r="I11" i="8"/>
  <c r="J11" i="8"/>
  <c r="B12" i="8"/>
  <c r="C12" i="8"/>
  <c r="D12" i="8"/>
  <c r="E12" i="8"/>
  <c r="F12" i="8"/>
  <c r="G12" i="8"/>
  <c r="H12" i="8"/>
  <c r="I12" i="8"/>
  <c r="J12" i="8"/>
  <c r="B13" i="8"/>
  <c r="C13" i="8"/>
  <c r="D13" i="8"/>
  <c r="E13" i="8"/>
  <c r="F13" i="8"/>
  <c r="G13" i="8"/>
  <c r="H13" i="8"/>
  <c r="I13" i="8"/>
  <c r="J13" i="8"/>
  <c r="B14" i="8"/>
  <c r="C14" i="8"/>
  <c r="D14" i="8"/>
  <c r="E14" i="8"/>
  <c r="F14" i="8"/>
  <c r="G14" i="8"/>
  <c r="H14" i="8"/>
  <c r="I14" i="8"/>
  <c r="J14" i="8"/>
  <c r="B15" i="8"/>
  <c r="C15" i="8"/>
  <c r="D15" i="8"/>
  <c r="E15" i="8"/>
  <c r="F15" i="8"/>
  <c r="G15" i="8"/>
  <c r="H15" i="8"/>
  <c r="I15" i="8"/>
  <c r="J15" i="8"/>
  <c r="B16" i="8"/>
  <c r="C16" i="8"/>
  <c r="D16" i="8"/>
  <c r="E16" i="8"/>
  <c r="F16" i="8"/>
  <c r="G16" i="8"/>
  <c r="H16" i="8"/>
  <c r="I16" i="8"/>
  <c r="J16" i="8"/>
  <c r="B17" i="8"/>
  <c r="C17" i="8"/>
  <c r="D17" i="8"/>
  <c r="E17" i="8"/>
  <c r="F17" i="8"/>
  <c r="G17" i="8"/>
  <c r="H17" i="8"/>
  <c r="I17" i="8"/>
  <c r="J17" i="8"/>
  <c r="B18" i="8"/>
  <c r="C18" i="8"/>
  <c r="D18" i="8"/>
  <c r="E18" i="8"/>
  <c r="F18" i="8"/>
  <c r="G18" i="8"/>
  <c r="H18" i="8"/>
  <c r="I18" i="8"/>
  <c r="J18" i="8"/>
  <c r="B19" i="8"/>
  <c r="C19" i="8"/>
  <c r="D19" i="8"/>
  <c r="E19" i="8"/>
  <c r="F19" i="8"/>
  <c r="G19" i="8"/>
  <c r="H19" i="8"/>
  <c r="I19" i="8"/>
  <c r="J19" i="8"/>
  <c r="B20" i="8"/>
  <c r="C20" i="8"/>
  <c r="D20" i="8"/>
  <c r="E20" i="8"/>
  <c r="F20" i="8"/>
  <c r="G20" i="8"/>
  <c r="H20" i="8"/>
  <c r="I20" i="8"/>
  <c r="J20" i="8"/>
  <c r="B21" i="8"/>
  <c r="C21" i="8"/>
  <c r="D21" i="8"/>
  <c r="E21" i="8"/>
  <c r="F21" i="8"/>
  <c r="G21" i="8"/>
  <c r="H21" i="8"/>
  <c r="I21" i="8"/>
  <c r="J21" i="8"/>
  <c r="B22" i="8"/>
  <c r="C22" i="8"/>
  <c r="D22" i="8"/>
  <c r="E22" i="8"/>
  <c r="F22" i="8"/>
  <c r="G22" i="8"/>
  <c r="H22" i="8"/>
  <c r="I22" i="8"/>
  <c r="J22" i="8"/>
  <c r="B23" i="8"/>
  <c r="C23" i="8"/>
  <c r="D23" i="8"/>
  <c r="E23" i="8"/>
  <c r="F23" i="8"/>
  <c r="G23" i="8"/>
  <c r="H23" i="8"/>
  <c r="I23" i="8"/>
  <c r="J23" i="8"/>
  <c r="B24" i="8"/>
  <c r="C24" i="8"/>
  <c r="D24" i="8"/>
  <c r="E24" i="8"/>
  <c r="F24" i="8"/>
  <c r="G24" i="8"/>
  <c r="H24" i="8"/>
  <c r="I24" i="8"/>
  <c r="J24" i="8"/>
  <c r="B25" i="8"/>
  <c r="C25" i="8"/>
  <c r="D25" i="8"/>
  <c r="E25" i="8"/>
  <c r="F25" i="8"/>
  <c r="G25" i="8"/>
  <c r="H25" i="8"/>
  <c r="I25" i="8"/>
  <c r="J25" i="8"/>
  <c r="B26" i="8"/>
  <c r="C26" i="8"/>
  <c r="D26" i="8"/>
  <c r="E26" i="8"/>
  <c r="F26" i="8"/>
  <c r="G26" i="8"/>
  <c r="H26" i="8"/>
  <c r="I26" i="8"/>
  <c r="J26" i="8"/>
  <c r="B27" i="8"/>
  <c r="C27" i="8"/>
  <c r="D27" i="8"/>
  <c r="E27" i="8"/>
  <c r="F27" i="8"/>
  <c r="G27" i="8"/>
  <c r="H27" i="8"/>
  <c r="I27" i="8"/>
  <c r="J27" i="8"/>
  <c r="B28" i="8"/>
  <c r="C28" i="8"/>
  <c r="D28" i="8"/>
  <c r="E28" i="8"/>
  <c r="F28" i="8"/>
  <c r="G28" i="8"/>
  <c r="H28" i="8"/>
  <c r="I28" i="8"/>
  <c r="J28" i="8"/>
  <c r="B29" i="8"/>
  <c r="C29" i="8"/>
  <c r="D29" i="8"/>
  <c r="E29" i="8"/>
  <c r="F29" i="8"/>
  <c r="G29" i="8"/>
  <c r="H29" i="8"/>
  <c r="I29" i="8"/>
  <c r="J29" i="8"/>
  <c r="B30" i="8"/>
  <c r="C30" i="8"/>
  <c r="D30" i="8"/>
  <c r="E30" i="8"/>
  <c r="F30" i="8"/>
  <c r="G30" i="8"/>
  <c r="H30" i="8"/>
  <c r="I30" i="8"/>
  <c r="J30" i="8"/>
  <c r="B31" i="8"/>
  <c r="C31" i="8"/>
  <c r="D31" i="8"/>
  <c r="E31" i="8"/>
  <c r="F31" i="8"/>
  <c r="G31" i="8"/>
  <c r="H31" i="8"/>
  <c r="I31" i="8"/>
  <c r="J31" i="8"/>
  <c r="B32" i="8"/>
  <c r="C32" i="8"/>
  <c r="D32" i="8"/>
  <c r="E32" i="8"/>
  <c r="F32" i="8"/>
  <c r="G32" i="8"/>
  <c r="H32" i="8"/>
  <c r="I32" i="8"/>
  <c r="J32" i="8"/>
  <c r="B33" i="8"/>
  <c r="C33" i="8"/>
  <c r="D33" i="8"/>
  <c r="E33" i="8"/>
  <c r="F33" i="8"/>
  <c r="G33" i="8"/>
  <c r="H33" i="8"/>
  <c r="I33" i="8"/>
  <c r="J33" i="8"/>
  <c r="B34" i="8"/>
  <c r="C34" i="8"/>
  <c r="D34" i="8"/>
  <c r="E34" i="8"/>
  <c r="F34" i="8"/>
  <c r="G34" i="8"/>
  <c r="H34" i="8"/>
  <c r="I34" i="8"/>
  <c r="J34" i="8"/>
  <c r="B35" i="8"/>
  <c r="C35" i="8"/>
  <c r="D35" i="8"/>
  <c r="E35" i="8"/>
  <c r="F35" i="8"/>
  <c r="G35" i="8"/>
  <c r="H35" i="8"/>
  <c r="I35" i="8"/>
  <c r="J35" i="8"/>
  <c r="B36" i="8"/>
  <c r="C36" i="8"/>
  <c r="D36" i="8"/>
  <c r="E36" i="8"/>
  <c r="F36" i="8"/>
  <c r="G36" i="8"/>
  <c r="H36" i="8"/>
  <c r="I36" i="8"/>
  <c r="J36" i="8"/>
  <c r="B37" i="8"/>
  <c r="C37" i="8"/>
  <c r="D37" i="8"/>
  <c r="E37" i="8"/>
  <c r="F37" i="8"/>
  <c r="G37" i="8"/>
  <c r="H37" i="8"/>
  <c r="I37" i="8"/>
  <c r="J37" i="8"/>
  <c r="B38" i="8"/>
  <c r="C38" i="8"/>
  <c r="D38" i="8"/>
  <c r="E38" i="8"/>
  <c r="F38" i="8"/>
  <c r="G38" i="8"/>
  <c r="H38" i="8"/>
  <c r="I38" i="8"/>
  <c r="J38" i="8"/>
  <c r="B39" i="8"/>
  <c r="C39" i="8"/>
  <c r="D39" i="8"/>
  <c r="E39" i="8"/>
  <c r="F39" i="8"/>
  <c r="G39" i="8"/>
  <c r="H39" i="8"/>
  <c r="I39" i="8"/>
  <c r="J39" i="8"/>
  <c r="B40" i="8"/>
  <c r="C40" i="8"/>
  <c r="D40" i="8"/>
  <c r="E40" i="8"/>
  <c r="F40" i="8"/>
  <c r="G40" i="8"/>
  <c r="H40" i="8"/>
  <c r="I40" i="8"/>
  <c r="J40" i="8"/>
  <c r="B41" i="8"/>
  <c r="C41" i="8"/>
  <c r="D41" i="8"/>
  <c r="E41" i="8"/>
  <c r="F41" i="8"/>
  <c r="G41" i="8"/>
  <c r="H41" i="8"/>
  <c r="I41" i="8"/>
  <c r="J41" i="8"/>
  <c r="B42" i="8"/>
  <c r="C42" i="8"/>
  <c r="D42" i="8"/>
  <c r="E42" i="8"/>
  <c r="F42" i="8"/>
  <c r="G42" i="8"/>
  <c r="H42" i="8"/>
  <c r="I42" i="8"/>
  <c r="J42" i="8"/>
  <c r="B43" i="8"/>
  <c r="C43" i="8"/>
  <c r="D43" i="8"/>
  <c r="E43" i="8"/>
  <c r="F43" i="8"/>
  <c r="G43" i="8"/>
  <c r="H43" i="8"/>
  <c r="I43" i="8"/>
  <c r="J43" i="8"/>
  <c r="B44" i="8"/>
  <c r="C44" i="8"/>
  <c r="D44" i="8"/>
  <c r="E44" i="8"/>
  <c r="F44" i="8"/>
  <c r="G44" i="8"/>
  <c r="H44" i="8"/>
  <c r="I44" i="8"/>
  <c r="J44" i="8"/>
  <c r="B45" i="8"/>
  <c r="C45" i="8"/>
  <c r="D45" i="8"/>
  <c r="E45" i="8"/>
  <c r="F45" i="8"/>
  <c r="G45" i="8"/>
  <c r="H45" i="8"/>
  <c r="I45" i="8"/>
  <c r="J45" i="8"/>
  <c r="B46" i="8"/>
  <c r="C46" i="8"/>
  <c r="D46" i="8"/>
  <c r="E46" i="8"/>
  <c r="F46" i="8"/>
  <c r="G46" i="8"/>
  <c r="H46" i="8"/>
  <c r="I46" i="8"/>
  <c r="J46" i="8"/>
  <c r="B47" i="8"/>
  <c r="C47" i="8"/>
  <c r="D47" i="8"/>
  <c r="E47" i="8"/>
  <c r="F47" i="8"/>
  <c r="G47" i="8"/>
  <c r="H47" i="8"/>
  <c r="I47" i="8"/>
  <c r="J47" i="8"/>
  <c r="B48" i="8"/>
  <c r="C48" i="8"/>
  <c r="D48" i="8"/>
  <c r="E48" i="8"/>
  <c r="F48" i="8"/>
  <c r="G48" i="8"/>
  <c r="H48" i="8"/>
  <c r="I48" i="8"/>
  <c r="J48" i="8"/>
  <c r="B49" i="8"/>
  <c r="C49" i="8"/>
  <c r="D49" i="8"/>
  <c r="E49" i="8"/>
  <c r="F49" i="8"/>
  <c r="G49" i="8"/>
  <c r="H49" i="8"/>
  <c r="I49" i="8"/>
  <c r="J49" i="8"/>
  <c r="B50" i="8"/>
  <c r="C50" i="8"/>
  <c r="D50" i="8"/>
  <c r="E50" i="8"/>
  <c r="F50" i="8"/>
  <c r="G50" i="8"/>
  <c r="H50" i="8"/>
  <c r="I50" i="8"/>
  <c r="J50" i="8"/>
  <c r="B51" i="8"/>
  <c r="C51" i="8"/>
  <c r="D51" i="8"/>
  <c r="E51" i="8"/>
  <c r="F51" i="8"/>
  <c r="G51" i="8"/>
  <c r="H51" i="8"/>
  <c r="I51" i="8"/>
  <c r="J51" i="8"/>
  <c r="B52" i="8"/>
  <c r="C52" i="8"/>
  <c r="D52" i="8"/>
  <c r="E52" i="8"/>
  <c r="F52" i="8"/>
  <c r="G52" i="8"/>
  <c r="H52" i="8"/>
  <c r="I52" i="8"/>
  <c r="J52" i="8"/>
  <c r="B53" i="8"/>
  <c r="C53" i="8"/>
  <c r="D53" i="8"/>
  <c r="E53" i="8"/>
  <c r="F53" i="8"/>
  <c r="G53" i="8"/>
  <c r="H53" i="8"/>
  <c r="I53" i="8"/>
  <c r="J53" i="8"/>
  <c r="B54" i="8"/>
  <c r="C54" i="8"/>
  <c r="D54" i="8"/>
  <c r="E54" i="8"/>
  <c r="F54" i="8"/>
  <c r="G54" i="8"/>
  <c r="H54" i="8"/>
  <c r="I54" i="8"/>
  <c r="J54" i="8"/>
  <c r="B55" i="8"/>
  <c r="C55" i="8"/>
  <c r="D55" i="8"/>
  <c r="E55" i="8"/>
  <c r="F55" i="8"/>
  <c r="G55" i="8"/>
  <c r="H55" i="8"/>
  <c r="I55" i="8"/>
  <c r="J55" i="8"/>
  <c r="B56" i="8"/>
  <c r="C56" i="8"/>
  <c r="D56" i="8"/>
  <c r="E56" i="8"/>
  <c r="F56" i="8"/>
  <c r="G56" i="8"/>
  <c r="H56" i="8"/>
  <c r="I56" i="8"/>
  <c r="J56" i="8"/>
  <c r="B57" i="8"/>
  <c r="C57" i="8"/>
  <c r="D57" i="8"/>
  <c r="E57" i="8"/>
  <c r="F57" i="8"/>
  <c r="G57" i="8"/>
  <c r="H57" i="8"/>
  <c r="I57" i="8"/>
  <c r="J57" i="8"/>
  <c r="B58" i="8"/>
  <c r="C58" i="8"/>
  <c r="D58" i="8"/>
  <c r="E58" i="8"/>
  <c r="F58" i="8"/>
  <c r="G58" i="8"/>
  <c r="H58" i="8"/>
  <c r="I58" i="8"/>
  <c r="J58" i="8"/>
  <c r="B59" i="8"/>
  <c r="C59" i="8"/>
  <c r="D59" i="8"/>
  <c r="E59" i="8"/>
  <c r="F59" i="8"/>
  <c r="G59" i="8"/>
  <c r="H59" i="8"/>
  <c r="I59" i="8"/>
  <c r="J59" i="8"/>
  <c r="B60" i="8"/>
  <c r="C60" i="8"/>
  <c r="D60" i="8"/>
  <c r="E60" i="8"/>
  <c r="F60" i="8"/>
  <c r="G60" i="8"/>
  <c r="H60" i="8"/>
  <c r="I60" i="8"/>
  <c r="J60" i="8"/>
  <c r="B61" i="8"/>
  <c r="C61" i="8"/>
  <c r="D61" i="8"/>
  <c r="E61" i="8"/>
  <c r="F61" i="8"/>
  <c r="G61" i="8"/>
  <c r="H61" i="8"/>
  <c r="I61" i="8"/>
  <c r="J61" i="8"/>
  <c r="B62" i="8"/>
  <c r="C62" i="8"/>
  <c r="D62" i="8"/>
  <c r="E62" i="8"/>
  <c r="F62" i="8"/>
  <c r="G62" i="8"/>
  <c r="H62" i="8"/>
  <c r="I62" i="8"/>
  <c r="J62" i="8"/>
  <c r="A63" i="8"/>
  <c r="B63" i="8"/>
  <c r="C63" i="8"/>
  <c r="D63" i="8"/>
  <c r="E63" i="8"/>
  <c r="F63" i="8"/>
  <c r="G63" i="8"/>
  <c r="H63" i="8"/>
  <c r="I63" i="8"/>
  <c r="J63" i="8"/>
  <c r="A64" i="8"/>
  <c r="B64" i="8"/>
  <c r="C64" i="8"/>
  <c r="D64" i="8"/>
  <c r="E64" i="8"/>
  <c r="F64" i="8"/>
  <c r="G64" i="8"/>
  <c r="H64" i="8"/>
  <c r="I64" i="8"/>
  <c r="J64" i="8"/>
  <c r="J2" i="8"/>
  <c r="I2" i="8"/>
  <c r="H2" i="8"/>
  <c r="G2" i="8"/>
  <c r="F2" i="8"/>
  <c r="E2" i="8"/>
  <c r="D2" i="8"/>
  <c r="C2" i="8"/>
  <c r="B2" i="8"/>
  <c r="A3" i="14"/>
  <c r="B3" i="14"/>
  <c r="C3" i="14"/>
  <c r="D3" i="14"/>
  <c r="E3" i="14"/>
  <c r="A4" i="14"/>
  <c r="B4" i="14"/>
  <c r="C4" i="14"/>
  <c r="D4" i="14"/>
  <c r="E4" i="14"/>
  <c r="A5" i="14"/>
  <c r="B5" i="14"/>
  <c r="C5" i="14"/>
  <c r="D5" i="14"/>
  <c r="E5" i="14"/>
  <c r="A6" i="14"/>
  <c r="B6" i="14"/>
  <c r="C6" i="14"/>
  <c r="D6" i="14"/>
  <c r="E6" i="14"/>
  <c r="A7" i="14"/>
  <c r="B7" i="14"/>
  <c r="C7" i="14"/>
  <c r="D7" i="14"/>
  <c r="E7" i="14"/>
  <c r="A8" i="14"/>
  <c r="B8" i="14"/>
  <c r="C8" i="14"/>
  <c r="D8" i="14"/>
  <c r="E8" i="14"/>
  <c r="A9" i="14"/>
  <c r="B9" i="14"/>
  <c r="C9" i="14"/>
  <c r="D9" i="14"/>
  <c r="E9" i="14"/>
  <c r="A10" i="14"/>
  <c r="B10" i="14"/>
  <c r="C10" i="14"/>
  <c r="D10" i="14"/>
  <c r="E10" i="14"/>
  <c r="A11" i="14"/>
  <c r="B11" i="14"/>
  <c r="C11" i="14"/>
  <c r="D11" i="14"/>
  <c r="E11" i="14"/>
  <c r="A12" i="14"/>
  <c r="B12" i="14"/>
  <c r="C12" i="14"/>
  <c r="D12" i="14"/>
  <c r="E12" i="14"/>
  <c r="A13" i="14"/>
  <c r="B13" i="14"/>
  <c r="C13" i="14"/>
  <c r="D13" i="14"/>
  <c r="E13" i="14"/>
  <c r="A14" i="14"/>
  <c r="B14" i="14"/>
  <c r="C14" i="14"/>
  <c r="D14" i="14"/>
  <c r="E14" i="14"/>
  <c r="A15" i="14"/>
  <c r="B15" i="14"/>
  <c r="C15" i="14"/>
  <c r="D15" i="14"/>
  <c r="E15" i="14"/>
  <c r="A16" i="14"/>
  <c r="B16" i="14"/>
  <c r="C16" i="14"/>
  <c r="D16" i="14"/>
  <c r="E16" i="14"/>
  <c r="A17" i="14"/>
  <c r="B17" i="14"/>
  <c r="C17" i="14"/>
  <c r="D17" i="14"/>
  <c r="E17" i="14"/>
  <c r="A18" i="14"/>
  <c r="B18" i="14"/>
  <c r="C18" i="14"/>
  <c r="D18" i="14"/>
  <c r="E18" i="14"/>
  <c r="A19" i="14"/>
  <c r="B19" i="14"/>
  <c r="C19" i="14"/>
  <c r="D19" i="14"/>
  <c r="E19" i="14"/>
  <c r="A20" i="14"/>
  <c r="B20" i="14"/>
  <c r="C20" i="14"/>
  <c r="D20" i="14"/>
  <c r="E20" i="14"/>
  <c r="A21" i="14"/>
  <c r="B21" i="14"/>
  <c r="C21" i="14"/>
  <c r="D21" i="14"/>
  <c r="E21" i="14"/>
  <c r="A22" i="14"/>
  <c r="B22" i="14"/>
  <c r="C22" i="14"/>
  <c r="D22" i="14"/>
  <c r="E22" i="14"/>
  <c r="A23" i="14"/>
  <c r="B23" i="14"/>
  <c r="C23" i="14"/>
  <c r="D23" i="14"/>
  <c r="E23" i="14"/>
  <c r="A24" i="14"/>
  <c r="B24" i="14"/>
  <c r="C24" i="14"/>
  <c r="D24" i="14"/>
  <c r="E24" i="14"/>
  <c r="A25" i="14"/>
  <c r="B25" i="14"/>
  <c r="C25" i="14"/>
  <c r="D25" i="14"/>
  <c r="E25" i="14"/>
  <c r="A26" i="14"/>
  <c r="B26" i="14"/>
  <c r="C26" i="14"/>
  <c r="D26" i="14"/>
  <c r="E26" i="14"/>
  <c r="A27" i="14"/>
  <c r="B27" i="14"/>
  <c r="C27" i="14"/>
  <c r="D27" i="14"/>
  <c r="E27" i="14"/>
  <c r="A28" i="14"/>
  <c r="B28" i="14"/>
  <c r="C28" i="14"/>
  <c r="D28" i="14"/>
  <c r="E28" i="14"/>
  <c r="A29" i="14"/>
  <c r="B29" i="14"/>
  <c r="C29" i="14"/>
  <c r="D29" i="14"/>
  <c r="E29" i="14"/>
  <c r="A30" i="14"/>
  <c r="B30" i="14"/>
  <c r="C30" i="14"/>
  <c r="D30" i="14"/>
  <c r="E30" i="14"/>
  <c r="A31" i="14"/>
  <c r="B31" i="14"/>
  <c r="C31" i="14"/>
  <c r="D31" i="14"/>
  <c r="E31" i="14"/>
  <c r="A32" i="14"/>
  <c r="B32" i="14"/>
  <c r="C32" i="14"/>
  <c r="D32" i="14"/>
  <c r="E32" i="14"/>
  <c r="A33" i="14"/>
  <c r="B33" i="14"/>
  <c r="C33" i="14"/>
  <c r="D33" i="14"/>
  <c r="E33" i="14"/>
  <c r="A34" i="14"/>
  <c r="B34" i="14"/>
  <c r="C34" i="14"/>
  <c r="D34" i="14"/>
  <c r="E34" i="14"/>
  <c r="A35" i="14"/>
  <c r="B35" i="14"/>
  <c r="C35" i="14"/>
  <c r="D35" i="14"/>
  <c r="E35" i="14"/>
  <c r="A36" i="14"/>
  <c r="B36" i="14"/>
  <c r="C36" i="14"/>
  <c r="D36" i="14"/>
  <c r="E36" i="14"/>
  <c r="A37" i="14"/>
  <c r="B37" i="14"/>
  <c r="C37" i="14"/>
  <c r="D37" i="14"/>
  <c r="E37" i="14"/>
  <c r="A38" i="14"/>
  <c r="B38" i="14"/>
  <c r="C38" i="14"/>
  <c r="D38" i="14"/>
  <c r="E38" i="14"/>
  <c r="A39" i="14"/>
  <c r="B39" i="14"/>
  <c r="C39" i="14"/>
  <c r="D39" i="14"/>
  <c r="E39" i="14"/>
  <c r="A40" i="14"/>
  <c r="B40" i="14"/>
  <c r="C40" i="14"/>
  <c r="D40" i="14"/>
  <c r="E40" i="14"/>
  <c r="A41" i="14"/>
  <c r="B41" i="14"/>
  <c r="C41" i="14"/>
  <c r="D41" i="14"/>
  <c r="E41" i="14"/>
  <c r="A42" i="14"/>
  <c r="B42" i="14"/>
  <c r="C42" i="14"/>
  <c r="D42" i="14"/>
  <c r="E42" i="14"/>
  <c r="A43" i="14"/>
  <c r="B43" i="14"/>
  <c r="C43" i="14"/>
  <c r="D43" i="14"/>
  <c r="E43" i="14"/>
  <c r="A44" i="14"/>
  <c r="B44" i="14"/>
  <c r="C44" i="14"/>
  <c r="D44" i="14"/>
  <c r="E44" i="14"/>
  <c r="A45" i="14"/>
  <c r="B45" i="14"/>
  <c r="C45" i="14"/>
  <c r="D45" i="14"/>
  <c r="E45" i="14"/>
  <c r="A46" i="14"/>
  <c r="B46" i="14"/>
  <c r="C46" i="14"/>
  <c r="D46" i="14"/>
  <c r="E46" i="14"/>
  <c r="A47" i="14"/>
  <c r="B47" i="14"/>
  <c r="C47" i="14"/>
  <c r="D47" i="14"/>
  <c r="E47" i="14"/>
  <c r="A48" i="14"/>
  <c r="B48" i="14"/>
  <c r="C48" i="14"/>
  <c r="D48" i="14"/>
  <c r="E48" i="14"/>
  <c r="A49" i="14"/>
  <c r="B49" i="14"/>
  <c r="C49" i="14"/>
  <c r="D49" i="14"/>
  <c r="E49" i="14"/>
  <c r="A50" i="14"/>
  <c r="B50" i="14"/>
  <c r="C50" i="14"/>
  <c r="D50" i="14"/>
  <c r="E50" i="14"/>
  <c r="A51" i="14"/>
  <c r="B51" i="14"/>
  <c r="C51" i="14"/>
  <c r="D51" i="14"/>
  <c r="E51" i="14"/>
  <c r="A52" i="14"/>
  <c r="B52" i="14"/>
  <c r="C52" i="14"/>
  <c r="D52" i="14"/>
  <c r="E52" i="14"/>
  <c r="A53" i="14"/>
  <c r="B53" i="14"/>
  <c r="C53" i="14"/>
  <c r="D53" i="14"/>
  <c r="E53" i="14"/>
  <c r="A54" i="14"/>
  <c r="B54" i="14"/>
  <c r="C54" i="14"/>
  <c r="D54" i="14"/>
  <c r="E54" i="14"/>
  <c r="A55" i="14"/>
  <c r="B55" i="14"/>
  <c r="C55" i="14"/>
  <c r="D55" i="14"/>
  <c r="E55" i="14"/>
  <c r="A56" i="14"/>
  <c r="B56" i="14"/>
  <c r="C56" i="14"/>
  <c r="D56" i="14"/>
  <c r="E56" i="14"/>
  <c r="A57" i="14"/>
  <c r="B57" i="14"/>
  <c r="C57" i="14"/>
  <c r="D57" i="14"/>
  <c r="E57" i="14"/>
  <c r="A58" i="14"/>
  <c r="B58" i="14"/>
  <c r="C58" i="14"/>
  <c r="D58" i="14"/>
  <c r="E58" i="14"/>
  <c r="A59" i="14"/>
  <c r="B59" i="14"/>
  <c r="C59" i="14"/>
  <c r="D59" i="14"/>
  <c r="E59" i="14"/>
  <c r="A60" i="14"/>
  <c r="B60" i="14"/>
  <c r="C60" i="14"/>
  <c r="D60" i="14"/>
  <c r="E60" i="14"/>
  <c r="A61" i="14"/>
  <c r="B61" i="14"/>
  <c r="C61" i="14"/>
  <c r="D61" i="14"/>
  <c r="E61" i="14"/>
  <c r="A62" i="14"/>
  <c r="B62" i="14"/>
  <c r="C62" i="14"/>
  <c r="D62" i="14"/>
  <c r="E62" i="14"/>
  <c r="A63" i="14"/>
  <c r="B63" i="14"/>
  <c r="C63" i="14"/>
  <c r="D63" i="14"/>
  <c r="E63" i="14"/>
  <c r="A64" i="14"/>
  <c r="B64" i="14"/>
  <c r="C64" i="14"/>
  <c r="D64" i="14"/>
  <c r="E64" i="14"/>
  <c r="E2" i="14"/>
  <c r="D2" i="14"/>
  <c r="C2" i="14"/>
  <c r="B2" i="14"/>
  <c r="A2" i="14"/>
  <c r="A3" i="6"/>
  <c r="B3" i="6"/>
  <c r="C3" i="6"/>
  <c r="E3" i="6"/>
  <c r="F3" i="6"/>
  <c r="G3" i="6"/>
  <c r="H3" i="6"/>
  <c r="A4" i="6"/>
  <c r="B4" i="6"/>
  <c r="C4" i="6"/>
  <c r="E4" i="6"/>
  <c r="F4" i="6"/>
  <c r="G4" i="6"/>
  <c r="H4" i="6"/>
  <c r="A5" i="6"/>
  <c r="B5" i="6"/>
  <c r="C5" i="6"/>
  <c r="E5" i="6"/>
  <c r="F5" i="6"/>
  <c r="G5" i="6"/>
  <c r="H5" i="6"/>
  <c r="A6" i="6"/>
  <c r="B6" i="6"/>
  <c r="C6" i="6"/>
  <c r="E6" i="6"/>
  <c r="F6" i="6"/>
  <c r="G6" i="6"/>
  <c r="H6" i="6"/>
  <c r="A61" i="6"/>
  <c r="B61" i="6"/>
  <c r="C61" i="6"/>
  <c r="E61" i="6"/>
  <c r="F61" i="6"/>
  <c r="G61" i="6"/>
  <c r="H61" i="6"/>
  <c r="A7" i="6"/>
  <c r="B7" i="6"/>
  <c r="C7" i="6"/>
  <c r="E7" i="6"/>
  <c r="F7" i="6"/>
  <c r="G7" i="6"/>
  <c r="H7" i="6"/>
  <c r="A60" i="6"/>
  <c r="B60" i="6"/>
  <c r="C60" i="6"/>
  <c r="E60" i="6"/>
  <c r="F60" i="6"/>
  <c r="G60" i="6"/>
  <c r="H60" i="6"/>
  <c r="A8" i="6"/>
  <c r="B8" i="6"/>
  <c r="C8" i="6"/>
  <c r="E8" i="6"/>
  <c r="F8" i="6"/>
  <c r="G8" i="6"/>
  <c r="H8" i="6"/>
  <c r="A62" i="6"/>
  <c r="B62" i="6"/>
  <c r="C62" i="6"/>
  <c r="E62" i="6"/>
  <c r="F62" i="6"/>
  <c r="G62" i="6"/>
  <c r="H62" i="6"/>
  <c r="A9" i="6"/>
  <c r="B9" i="6"/>
  <c r="C9" i="6"/>
  <c r="E9" i="6"/>
  <c r="F9" i="6"/>
  <c r="G9" i="6"/>
  <c r="H9" i="6"/>
  <c r="A36" i="6"/>
  <c r="B36" i="6"/>
  <c r="C36" i="6"/>
  <c r="E36" i="6"/>
  <c r="F36" i="6"/>
  <c r="G36" i="6"/>
  <c r="H36" i="6"/>
  <c r="A37" i="6"/>
  <c r="B37" i="6"/>
  <c r="C37" i="6"/>
  <c r="E37" i="6"/>
  <c r="F37" i="6"/>
  <c r="G37" i="6"/>
  <c r="H37" i="6"/>
  <c r="A10" i="6"/>
  <c r="B10" i="6"/>
  <c r="C10" i="6"/>
  <c r="E10" i="6"/>
  <c r="F10" i="6"/>
  <c r="G10" i="6"/>
  <c r="H10" i="6"/>
  <c r="A38" i="6"/>
  <c r="B38" i="6"/>
  <c r="C38" i="6"/>
  <c r="E38" i="6"/>
  <c r="F38" i="6"/>
  <c r="G38" i="6"/>
  <c r="H38" i="6"/>
  <c r="A39" i="6"/>
  <c r="B39" i="6"/>
  <c r="C39" i="6"/>
  <c r="E39" i="6"/>
  <c r="F39" i="6"/>
  <c r="G39" i="6"/>
  <c r="H39" i="6"/>
  <c r="A40" i="6"/>
  <c r="B40" i="6"/>
  <c r="C40" i="6"/>
  <c r="E40" i="6"/>
  <c r="F40" i="6"/>
  <c r="G40" i="6"/>
  <c r="H40" i="6"/>
  <c r="A41" i="6"/>
  <c r="B41" i="6"/>
  <c r="C41" i="6"/>
  <c r="E41" i="6"/>
  <c r="F41" i="6"/>
  <c r="G41" i="6"/>
  <c r="H41" i="6"/>
  <c r="A42" i="6"/>
  <c r="B42" i="6"/>
  <c r="C42" i="6"/>
  <c r="E42" i="6"/>
  <c r="F42" i="6"/>
  <c r="G42" i="6"/>
  <c r="H42" i="6"/>
  <c r="A43" i="6"/>
  <c r="B43" i="6"/>
  <c r="C43" i="6"/>
  <c r="E43" i="6"/>
  <c r="F43" i="6"/>
  <c r="G43" i="6"/>
  <c r="H43" i="6"/>
  <c r="A11" i="6"/>
  <c r="B11" i="6"/>
  <c r="C11" i="6"/>
  <c r="E11" i="6"/>
  <c r="F11" i="6"/>
  <c r="G11" i="6"/>
  <c r="H11" i="6"/>
  <c r="A12" i="6"/>
  <c r="B12" i="6"/>
  <c r="C12" i="6"/>
  <c r="E12" i="6"/>
  <c r="F12" i="6"/>
  <c r="G12" i="6"/>
  <c r="H12" i="6"/>
  <c r="A13" i="6"/>
  <c r="B13" i="6"/>
  <c r="C13" i="6"/>
  <c r="E13" i="6"/>
  <c r="F13" i="6"/>
  <c r="G13" i="6"/>
  <c r="H13" i="6"/>
  <c r="A14" i="6"/>
  <c r="B14" i="6"/>
  <c r="C14" i="6"/>
  <c r="E14" i="6"/>
  <c r="F14" i="6"/>
  <c r="G14" i="6"/>
  <c r="H14" i="6"/>
  <c r="A56" i="6"/>
  <c r="B56" i="6"/>
  <c r="C56" i="6"/>
  <c r="E56" i="6"/>
  <c r="F56" i="6"/>
  <c r="G56" i="6"/>
  <c r="H56" i="6"/>
  <c r="A15" i="6"/>
  <c r="B15" i="6"/>
  <c r="C15" i="6"/>
  <c r="E15" i="6"/>
  <c r="F15" i="6"/>
  <c r="G15" i="6"/>
  <c r="H15" i="6"/>
  <c r="A44" i="6"/>
  <c r="B44" i="6"/>
  <c r="C44" i="6"/>
  <c r="E44" i="6"/>
  <c r="F44" i="6"/>
  <c r="G44" i="6"/>
  <c r="H44" i="6"/>
  <c r="A16" i="6"/>
  <c r="B16" i="6"/>
  <c r="C16" i="6"/>
  <c r="E16" i="6"/>
  <c r="F16" i="6"/>
  <c r="G16" i="6"/>
  <c r="H16" i="6"/>
  <c r="A63" i="6"/>
  <c r="B63" i="6"/>
  <c r="C63" i="6"/>
  <c r="E63" i="6"/>
  <c r="F63" i="6"/>
  <c r="G63" i="6"/>
  <c r="H63" i="6"/>
  <c r="A45" i="6"/>
  <c r="B45" i="6"/>
  <c r="C45" i="6"/>
  <c r="E45" i="6"/>
  <c r="F45" i="6"/>
  <c r="G45" i="6"/>
  <c r="H45" i="6"/>
  <c r="A57" i="6"/>
  <c r="B57" i="6"/>
  <c r="C57" i="6"/>
  <c r="E57" i="6"/>
  <c r="F57" i="6"/>
  <c r="G57" i="6"/>
  <c r="H57" i="6"/>
  <c r="A17" i="6"/>
  <c r="B17" i="6"/>
  <c r="C17" i="6"/>
  <c r="E17" i="6"/>
  <c r="F17" i="6"/>
  <c r="G17" i="6"/>
  <c r="H17" i="6"/>
  <c r="A18" i="6"/>
  <c r="B18" i="6"/>
  <c r="C18" i="6"/>
  <c r="E18" i="6"/>
  <c r="F18" i="6"/>
  <c r="G18" i="6"/>
  <c r="H18" i="6"/>
  <c r="A19" i="6"/>
  <c r="B19" i="6"/>
  <c r="C19" i="6"/>
  <c r="E19" i="6"/>
  <c r="F19" i="6"/>
  <c r="G19" i="6"/>
  <c r="H19" i="6"/>
  <c r="A58" i="6"/>
  <c r="B58" i="6"/>
  <c r="C58" i="6"/>
  <c r="E58" i="6"/>
  <c r="F58" i="6"/>
  <c r="G58" i="6"/>
  <c r="H58" i="6"/>
  <c r="A20" i="6"/>
  <c r="B20" i="6"/>
  <c r="C20" i="6"/>
  <c r="E20" i="6"/>
  <c r="F20" i="6"/>
  <c r="G20" i="6"/>
  <c r="H20" i="6"/>
  <c r="A21" i="6"/>
  <c r="B21" i="6"/>
  <c r="C21" i="6"/>
  <c r="E21" i="6"/>
  <c r="F21" i="6"/>
  <c r="G21" i="6"/>
  <c r="H21" i="6"/>
  <c r="A22" i="6"/>
  <c r="B22" i="6"/>
  <c r="C22" i="6"/>
  <c r="E22" i="6"/>
  <c r="F22" i="6"/>
  <c r="G22" i="6"/>
  <c r="H22" i="6"/>
  <c r="A23" i="6"/>
  <c r="B23" i="6"/>
  <c r="C23" i="6"/>
  <c r="E23" i="6"/>
  <c r="F23" i="6"/>
  <c r="G23" i="6"/>
  <c r="H23" i="6"/>
  <c r="A24" i="6"/>
  <c r="B24" i="6"/>
  <c r="C24" i="6"/>
  <c r="E24" i="6"/>
  <c r="F24" i="6"/>
  <c r="G24" i="6"/>
  <c r="H24" i="6"/>
  <c r="A46" i="6"/>
  <c r="B46" i="6"/>
  <c r="C46" i="6"/>
  <c r="E46" i="6"/>
  <c r="F46" i="6"/>
  <c r="G46" i="6"/>
  <c r="H46" i="6"/>
  <c r="A47" i="6"/>
  <c r="B47" i="6"/>
  <c r="C47" i="6"/>
  <c r="E47" i="6"/>
  <c r="F47" i="6"/>
  <c r="G47" i="6"/>
  <c r="H47" i="6"/>
  <c r="A25" i="6"/>
  <c r="B25" i="6"/>
  <c r="C25" i="6"/>
  <c r="E25" i="6"/>
  <c r="F25" i="6"/>
  <c r="G25" i="6"/>
  <c r="H25" i="6"/>
  <c r="A48" i="6"/>
  <c r="B48" i="6"/>
  <c r="C48" i="6"/>
  <c r="E48" i="6"/>
  <c r="F48" i="6"/>
  <c r="G48" i="6"/>
  <c r="H48" i="6"/>
  <c r="A26" i="6"/>
  <c r="B26" i="6"/>
  <c r="C26" i="6"/>
  <c r="E26" i="6"/>
  <c r="F26" i="6"/>
  <c r="G26" i="6"/>
  <c r="H26" i="6"/>
  <c r="A27" i="6"/>
  <c r="B27" i="6"/>
  <c r="C27" i="6"/>
  <c r="E27" i="6"/>
  <c r="F27" i="6"/>
  <c r="G27" i="6"/>
  <c r="H27" i="6"/>
  <c r="A28" i="6"/>
  <c r="B28" i="6"/>
  <c r="C28" i="6"/>
  <c r="E28" i="6"/>
  <c r="F28" i="6"/>
  <c r="G28" i="6"/>
  <c r="H28" i="6"/>
  <c r="A49" i="6"/>
  <c r="B49" i="6"/>
  <c r="C49" i="6"/>
  <c r="E49" i="6"/>
  <c r="F49" i="6"/>
  <c r="G49" i="6"/>
  <c r="H49" i="6"/>
  <c r="A50" i="6"/>
  <c r="B50" i="6"/>
  <c r="C50" i="6"/>
  <c r="E50" i="6"/>
  <c r="F50" i="6"/>
  <c r="G50" i="6"/>
  <c r="H50" i="6"/>
  <c r="A51" i="6"/>
  <c r="B51" i="6"/>
  <c r="C51" i="6"/>
  <c r="E51" i="6"/>
  <c r="F51" i="6"/>
  <c r="G51" i="6"/>
  <c r="H51" i="6"/>
  <c r="A29" i="6"/>
  <c r="B29" i="6"/>
  <c r="C29" i="6"/>
  <c r="E29" i="6"/>
  <c r="F29" i="6"/>
  <c r="G29" i="6"/>
  <c r="H29" i="6"/>
  <c r="A30" i="6"/>
  <c r="B30" i="6"/>
  <c r="C30" i="6"/>
  <c r="E30" i="6"/>
  <c r="F30" i="6"/>
  <c r="G30" i="6"/>
  <c r="H30" i="6"/>
  <c r="A31" i="6"/>
  <c r="B31" i="6"/>
  <c r="C31" i="6"/>
  <c r="E31" i="6"/>
  <c r="F31" i="6"/>
  <c r="G31" i="6"/>
  <c r="H31" i="6"/>
  <c r="A32" i="6"/>
  <c r="B32" i="6"/>
  <c r="C32" i="6"/>
  <c r="E32" i="6"/>
  <c r="F32" i="6"/>
  <c r="G32" i="6"/>
  <c r="H32" i="6"/>
  <c r="A52" i="6"/>
  <c r="B52" i="6"/>
  <c r="C52" i="6"/>
  <c r="E52" i="6"/>
  <c r="F52" i="6"/>
  <c r="G52" i="6"/>
  <c r="H52" i="6"/>
  <c r="A64" i="6"/>
  <c r="B64" i="6"/>
  <c r="C64" i="6"/>
  <c r="E64" i="6"/>
  <c r="F64" i="6"/>
  <c r="G64" i="6"/>
  <c r="H64" i="6"/>
  <c r="A53" i="6"/>
  <c r="B53" i="6"/>
  <c r="C53" i="6"/>
  <c r="E53" i="6"/>
  <c r="F53" i="6"/>
  <c r="G53" i="6"/>
  <c r="H53" i="6"/>
  <c r="A54" i="6"/>
  <c r="B54" i="6"/>
  <c r="C54" i="6"/>
  <c r="E54" i="6"/>
  <c r="F54" i="6"/>
  <c r="G54" i="6"/>
  <c r="H54" i="6"/>
  <c r="A33" i="6"/>
  <c r="B33" i="6"/>
  <c r="C33" i="6"/>
  <c r="E33" i="6"/>
  <c r="F33" i="6"/>
  <c r="G33" i="6"/>
  <c r="H33" i="6"/>
  <c r="A55" i="6"/>
  <c r="B55" i="6"/>
  <c r="C55" i="6"/>
  <c r="E55" i="6"/>
  <c r="F55" i="6"/>
  <c r="G55" i="6"/>
  <c r="H55" i="6"/>
  <c r="A59" i="6"/>
  <c r="B59" i="6"/>
  <c r="C59" i="6"/>
  <c r="E59" i="6"/>
  <c r="F59" i="6"/>
  <c r="G59" i="6"/>
  <c r="H59" i="6"/>
  <c r="A34" i="6"/>
  <c r="B34" i="6"/>
  <c r="C34" i="6"/>
  <c r="E34" i="6"/>
  <c r="F34" i="6"/>
  <c r="G34" i="6"/>
  <c r="H34" i="6"/>
  <c r="A35" i="6"/>
  <c r="B35" i="6"/>
  <c r="C35" i="6"/>
  <c r="E35" i="6"/>
  <c r="F35" i="6"/>
  <c r="G35" i="6"/>
  <c r="H35" i="6"/>
  <c r="H2" i="6"/>
  <c r="G2" i="6"/>
  <c r="F2" i="6"/>
  <c r="E2" i="6"/>
  <c r="C2" i="6"/>
  <c r="B2" i="6"/>
  <c r="A2" i="6"/>
  <c r="A63" i="5"/>
  <c r="B63" i="5"/>
  <c r="C63" i="5"/>
  <c r="D63" i="5"/>
  <c r="E63" i="5"/>
  <c r="A64" i="5"/>
  <c r="B64" i="5"/>
  <c r="C64" i="5"/>
  <c r="D64" i="5"/>
  <c r="E64" i="5"/>
  <c r="B3" i="5"/>
  <c r="C3" i="5"/>
  <c r="D3" i="5"/>
  <c r="E3" i="5"/>
  <c r="B4" i="5"/>
  <c r="C4" i="5"/>
  <c r="D4" i="5"/>
  <c r="E4" i="5"/>
  <c r="B5" i="5"/>
  <c r="C5" i="5"/>
  <c r="D5" i="5"/>
  <c r="E5" i="5"/>
  <c r="B6" i="5"/>
  <c r="C6" i="5"/>
  <c r="D6" i="5"/>
  <c r="E6" i="5"/>
  <c r="B7" i="5"/>
  <c r="C7" i="5"/>
  <c r="D7" i="5"/>
  <c r="E7" i="5"/>
  <c r="B8" i="5"/>
  <c r="C8" i="5"/>
  <c r="D8" i="5"/>
  <c r="E8" i="5"/>
  <c r="B9" i="5"/>
  <c r="C9" i="5"/>
  <c r="D9" i="5"/>
  <c r="E9" i="5"/>
  <c r="B10" i="5"/>
  <c r="C10" i="5"/>
  <c r="D10" i="5"/>
  <c r="E10" i="5"/>
  <c r="B11" i="5"/>
  <c r="C11" i="5"/>
  <c r="D11" i="5"/>
  <c r="E11" i="5"/>
  <c r="B12" i="5"/>
  <c r="C12" i="5"/>
  <c r="D12" i="5"/>
  <c r="E12" i="5"/>
  <c r="B13" i="5"/>
  <c r="C13" i="5"/>
  <c r="D13" i="5"/>
  <c r="E13" i="5"/>
  <c r="B14" i="5"/>
  <c r="C14" i="5"/>
  <c r="D14" i="5"/>
  <c r="E14" i="5"/>
  <c r="B15" i="5"/>
  <c r="C15" i="5"/>
  <c r="D15" i="5"/>
  <c r="E15" i="5"/>
  <c r="B16" i="5"/>
  <c r="C16" i="5"/>
  <c r="D16" i="5"/>
  <c r="E16" i="5"/>
  <c r="B17" i="5"/>
  <c r="C17" i="5"/>
  <c r="D17" i="5"/>
  <c r="E17" i="5"/>
  <c r="B18" i="5"/>
  <c r="C18" i="5"/>
  <c r="D18" i="5"/>
  <c r="E18" i="5"/>
  <c r="B19" i="5"/>
  <c r="C19" i="5"/>
  <c r="D19" i="5"/>
  <c r="E19" i="5"/>
  <c r="B20" i="5"/>
  <c r="C20" i="5"/>
  <c r="D20" i="5"/>
  <c r="E20" i="5"/>
  <c r="B21" i="5"/>
  <c r="C21" i="5"/>
  <c r="D21" i="5"/>
  <c r="E21" i="5"/>
  <c r="B22" i="5"/>
  <c r="C22" i="5"/>
  <c r="D22" i="5"/>
  <c r="E22" i="5"/>
  <c r="B23" i="5"/>
  <c r="C23" i="5"/>
  <c r="D23" i="5"/>
  <c r="E23" i="5"/>
  <c r="B24" i="5"/>
  <c r="C24" i="5"/>
  <c r="D24" i="5"/>
  <c r="E24" i="5"/>
  <c r="B25" i="5"/>
  <c r="C25" i="5"/>
  <c r="D25" i="5"/>
  <c r="E25" i="5"/>
  <c r="B26" i="5"/>
  <c r="C26" i="5"/>
  <c r="D26" i="5"/>
  <c r="E26" i="5"/>
  <c r="B27" i="5"/>
  <c r="C27" i="5"/>
  <c r="D27" i="5"/>
  <c r="E27" i="5"/>
  <c r="B28" i="5"/>
  <c r="C28" i="5"/>
  <c r="D28" i="5"/>
  <c r="E28" i="5"/>
  <c r="B29" i="5"/>
  <c r="C29" i="5"/>
  <c r="D29" i="5"/>
  <c r="E29" i="5"/>
  <c r="B30" i="5"/>
  <c r="C30" i="5"/>
  <c r="D30" i="5"/>
  <c r="E30" i="5"/>
  <c r="B31" i="5"/>
  <c r="C31" i="5"/>
  <c r="D31" i="5"/>
  <c r="E31" i="5"/>
  <c r="B32" i="5"/>
  <c r="C32" i="5"/>
  <c r="D32" i="5"/>
  <c r="E32" i="5"/>
  <c r="B33" i="5"/>
  <c r="C33" i="5"/>
  <c r="D33" i="5"/>
  <c r="E33" i="5"/>
  <c r="B34" i="5"/>
  <c r="C34" i="5"/>
  <c r="D34" i="5"/>
  <c r="E34" i="5"/>
  <c r="B35" i="5"/>
  <c r="C35" i="5"/>
  <c r="D35" i="5"/>
  <c r="E35" i="5"/>
  <c r="B36" i="5"/>
  <c r="C36" i="5"/>
  <c r="D36" i="5"/>
  <c r="E36" i="5"/>
  <c r="B37" i="5"/>
  <c r="C37" i="5"/>
  <c r="D37" i="5"/>
  <c r="E37" i="5"/>
  <c r="B38" i="5"/>
  <c r="C38" i="5"/>
  <c r="D38" i="5"/>
  <c r="E38" i="5"/>
  <c r="B39" i="5"/>
  <c r="C39" i="5"/>
  <c r="D39" i="5"/>
  <c r="E39" i="5"/>
  <c r="B40" i="5"/>
  <c r="C40" i="5"/>
  <c r="D40" i="5"/>
  <c r="E40" i="5"/>
  <c r="B41" i="5"/>
  <c r="C41" i="5"/>
  <c r="D41" i="5"/>
  <c r="E41" i="5"/>
  <c r="B42" i="5"/>
  <c r="C42" i="5"/>
  <c r="D42" i="5"/>
  <c r="E42" i="5"/>
  <c r="B43" i="5"/>
  <c r="C43" i="5"/>
  <c r="D43" i="5"/>
  <c r="E43" i="5"/>
  <c r="B44" i="5"/>
  <c r="C44" i="5"/>
  <c r="D44" i="5"/>
  <c r="E44" i="5"/>
  <c r="B45" i="5"/>
  <c r="C45" i="5"/>
  <c r="D45" i="5"/>
  <c r="E45" i="5"/>
  <c r="B46" i="5"/>
  <c r="C46" i="5"/>
  <c r="D46" i="5"/>
  <c r="E46" i="5"/>
  <c r="B47" i="5"/>
  <c r="C47" i="5"/>
  <c r="D47" i="5"/>
  <c r="E47" i="5"/>
  <c r="B48" i="5"/>
  <c r="C48" i="5"/>
  <c r="D48" i="5"/>
  <c r="E48" i="5"/>
  <c r="B49" i="5"/>
  <c r="C49" i="5"/>
  <c r="D49" i="5"/>
  <c r="E49" i="5"/>
  <c r="B50" i="5"/>
  <c r="C50" i="5"/>
  <c r="D50" i="5"/>
  <c r="E50" i="5"/>
  <c r="B51" i="5"/>
  <c r="C51" i="5"/>
  <c r="D51" i="5"/>
  <c r="E51" i="5"/>
  <c r="B52" i="5"/>
  <c r="C52" i="5"/>
  <c r="D52" i="5"/>
  <c r="E52" i="5"/>
  <c r="B53" i="5"/>
  <c r="C53" i="5"/>
  <c r="D53" i="5"/>
  <c r="E53" i="5"/>
  <c r="B54" i="5"/>
  <c r="C54" i="5"/>
  <c r="D54" i="5"/>
  <c r="E54" i="5"/>
  <c r="B55" i="5"/>
  <c r="C55" i="5"/>
  <c r="D55" i="5"/>
  <c r="E55" i="5"/>
  <c r="B56" i="5"/>
  <c r="C56" i="5"/>
  <c r="D56" i="5"/>
  <c r="E56" i="5"/>
  <c r="B57" i="5"/>
  <c r="C57" i="5"/>
  <c r="D57" i="5"/>
  <c r="E57" i="5"/>
  <c r="B58" i="5"/>
  <c r="C58" i="5"/>
  <c r="D58" i="5"/>
  <c r="E58" i="5"/>
  <c r="B59" i="5"/>
  <c r="C59" i="5"/>
  <c r="D59" i="5"/>
  <c r="E59" i="5"/>
  <c r="B60" i="5"/>
  <c r="C60" i="5"/>
  <c r="D60" i="5"/>
  <c r="E60" i="5"/>
  <c r="B61" i="5"/>
  <c r="C61" i="5"/>
  <c r="D61" i="5"/>
  <c r="E61" i="5"/>
  <c r="B62" i="5"/>
  <c r="C62" i="5"/>
  <c r="D62" i="5"/>
  <c r="E62" i="5"/>
  <c r="E2" i="5"/>
  <c r="D2" i="5"/>
  <c r="C2" i="5"/>
  <c r="B2" i="5"/>
  <c r="A2" i="13"/>
  <c r="B2" i="13"/>
  <c r="D2" i="13"/>
  <c r="E2" i="13"/>
  <c r="F2" i="13"/>
  <c r="G2" i="13"/>
  <c r="H2" i="13"/>
  <c r="I2" i="13"/>
  <c r="J2" i="13"/>
  <c r="K2" i="13"/>
  <c r="L2" i="13"/>
  <c r="A3" i="13"/>
  <c r="B3" i="13"/>
  <c r="D3" i="13"/>
  <c r="F3" i="13"/>
  <c r="G3" i="13"/>
  <c r="H3" i="13"/>
  <c r="I3" i="13"/>
  <c r="J3" i="13"/>
  <c r="K3" i="13"/>
  <c r="L3" i="13"/>
  <c r="B37" i="13"/>
  <c r="D37" i="13"/>
  <c r="F37" i="13"/>
  <c r="G37" i="13"/>
  <c r="H37" i="13"/>
  <c r="I37" i="13"/>
  <c r="J37" i="13"/>
  <c r="K37" i="13"/>
  <c r="L37" i="13"/>
  <c r="B7" i="13"/>
  <c r="D7" i="13"/>
  <c r="F7" i="13"/>
  <c r="G7" i="13"/>
  <c r="H7" i="13"/>
  <c r="I7" i="13"/>
  <c r="J7" i="13"/>
  <c r="K7" i="13"/>
  <c r="L7" i="13"/>
  <c r="B38" i="13"/>
  <c r="D38" i="13"/>
  <c r="F38" i="13"/>
  <c r="G38" i="13"/>
  <c r="H38" i="13"/>
  <c r="I38" i="13"/>
  <c r="J38" i="13"/>
  <c r="K38" i="13"/>
  <c r="L38" i="13"/>
  <c r="B39" i="13"/>
  <c r="D39" i="13"/>
  <c r="F39" i="13"/>
  <c r="G39" i="13"/>
  <c r="H39" i="13"/>
  <c r="I39" i="13"/>
  <c r="J39" i="13"/>
  <c r="K39" i="13"/>
  <c r="L39" i="13"/>
  <c r="B40" i="13"/>
  <c r="D40" i="13"/>
  <c r="F40" i="13"/>
  <c r="G40" i="13"/>
  <c r="H40" i="13"/>
  <c r="I40" i="13"/>
  <c r="J40" i="13"/>
  <c r="K40" i="13"/>
  <c r="L40" i="13"/>
  <c r="B41" i="13"/>
  <c r="D41" i="13"/>
  <c r="F41" i="13"/>
  <c r="G41" i="13"/>
  <c r="H41" i="13"/>
  <c r="I41" i="13"/>
  <c r="J41" i="13"/>
  <c r="K41" i="13"/>
  <c r="L41" i="13"/>
  <c r="B42" i="13"/>
  <c r="D42" i="13"/>
  <c r="F42" i="13"/>
  <c r="G42" i="13"/>
  <c r="H42" i="13"/>
  <c r="I42" i="13"/>
  <c r="J42" i="13"/>
  <c r="K42" i="13"/>
  <c r="L42" i="13"/>
  <c r="B43" i="13"/>
  <c r="D43" i="13"/>
  <c r="F43" i="13"/>
  <c r="G43" i="13"/>
  <c r="H43" i="13"/>
  <c r="I43" i="13"/>
  <c r="J43" i="13"/>
  <c r="K43" i="13"/>
  <c r="L43" i="13"/>
  <c r="B44" i="13"/>
  <c r="D44" i="13"/>
  <c r="F44" i="13"/>
  <c r="G44" i="13"/>
  <c r="H44" i="13"/>
  <c r="I44" i="13"/>
  <c r="J44" i="13"/>
  <c r="K44" i="13"/>
  <c r="L44" i="13"/>
  <c r="B45" i="13"/>
  <c r="D45" i="13"/>
  <c r="F45" i="13"/>
  <c r="G45" i="13"/>
  <c r="H45" i="13"/>
  <c r="I45" i="13"/>
  <c r="J45" i="13"/>
  <c r="K45" i="13"/>
  <c r="L45" i="13"/>
  <c r="B46" i="13"/>
  <c r="D46" i="13"/>
  <c r="F46" i="13"/>
  <c r="G46" i="13"/>
  <c r="H46" i="13"/>
  <c r="I46" i="13"/>
  <c r="J46" i="13"/>
  <c r="K46" i="13"/>
  <c r="L46" i="13"/>
  <c r="B47" i="13"/>
  <c r="D47" i="13"/>
  <c r="F47" i="13"/>
  <c r="G47" i="13"/>
  <c r="H47" i="13"/>
  <c r="I47" i="13"/>
  <c r="J47" i="13"/>
  <c r="K47" i="13"/>
  <c r="L47" i="13"/>
  <c r="B48" i="13"/>
  <c r="D48" i="13"/>
  <c r="F48" i="13"/>
  <c r="G48" i="13"/>
  <c r="H48" i="13"/>
  <c r="I48" i="13"/>
  <c r="J48" i="13"/>
  <c r="K48" i="13"/>
  <c r="L48" i="13"/>
  <c r="B49" i="13"/>
  <c r="D49" i="13"/>
  <c r="F49" i="13"/>
  <c r="G49" i="13"/>
  <c r="H49" i="13"/>
  <c r="I49" i="13"/>
  <c r="J49" i="13"/>
  <c r="K49" i="13"/>
  <c r="L49" i="13"/>
  <c r="B50" i="13"/>
  <c r="D50" i="13"/>
  <c r="F50" i="13"/>
  <c r="G50" i="13"/>
  <c r="H50" i="13"/>
  <c r="I50" i="13"/>
  <c r="J50" i="13"/>
  <c r="K50" i="13"/>
  <c r="L50" i="13"/>
  <c r="B51" i="13"/>
  <c r="D51" i="13"/>
  <c r="F51" i="13"/>
  <c r="G51" i="13"/>
  <c r="H51" i="13"/>
  <c r="I51" i="13"/>
  <c r="J51" i="13"/>
  <c r="K51" i="13"/>
  <c r="L51" i="13"/>
  <c r="B9" i="13"/>
  <c r="D9" i="13"/>
  <c r="F9" i="13"/>
  <c r="G9" i="13"/>
  <c r="H9" i="13"/>
  <c r="I9" i="13"/>
  <c r="J9" i="13"/>
  <c r="K9" i="13"/>
  <c r="L9" i="13"/>
  <c r="B19" i="13"/>
  <c r="D19" i="13"/>
  <c r="F19" i="13"/>
  <c r="G19" i="13"/>
  <c r="H19" i="13"/>
  <c r="I19" i="13"/>
  <c r="J19" i="13"/>
  <c r="K19" i="13"/>
  <c r="L19" i="13"/>
  <c r="B20" i="13"/>
  <c r="D20" i="13"/>
  <c r="F20" i="13"/>
  <c r="G20" i="13"/>
  <c r="H20" i="13"/>
  <c r="I20" i="13"/>
  <c r="J20" i="13"/>
  <c r="K20" i="13"/>
  <c r="L20" i="13"/>
  <c r="B21" i="13"/>
  <c r="D21" i="13"/>
  <c r="F21" i="13"/>
  <c r="G21" i="13"/>
  <c r="H21" i="13"/>
  <c r="I21" i="13"/>
  <c r="J21" i="13"/>
  <c r="K21" i="13"/>
  <c r="L21" i="13"/>
  <c r="B22" i="13"/>
  <c r="D22" i="13"/>
  <c r="F22" i="13"/>
  <c r="G22" i="13"/>
  <c r="H22" i="13"/>
  <c r="I22" i="13"/>
  <c r="J22" i="13"/>
  <c r="K22" i="13"/>
  <c r="L22" i="13"/>
  <c r="B61" i="13"/>
  <c r="D61" i="13"/>
  <c r="F61" i="13"/>
  <c r="G61" i="13"/>
  <c r="H61" i="13"/>
  <c r="I61" i="13"/>
  <c r="J61" i="13"/>
  <c r="K61" i="13"/>
  <c r="L61" i="13"/>
  <c r="B23" i="13"/>
  <c r="D23" i="13"/>
  <c r="F23" i="13"/>
  <c r="G23" i="13"/>
  <c r="H23" i="13"/>
  <c r="I23" i="13"/>
  <c r="J23" i="13"/>
  <c r="K23" i="13"/>
  <c r="L23" i="13"/>
  <c r="B60" i="13"/>
  <c r="D60" i="13"/>
  <c r="F60" i="13"/>
  <c r="G60" i="13"/>
  <c r="H60" i="13"/>
  <c r="I60" i="13"/>
  <c r="J60" i="13"/>
  <c r="K60" i="13"/>
  <c r="L60" i="13"/>
  <c r="B24" i="13"/>
  <c r="D24" i="13"/>
  <c r="F24" i="13"/>
  <c r="G24" i="13"/>
  <c r="H24" i="13"/>
  <c r="I24" i="13"/>
  <c r="J24" i="13"/>
  <c r="K24" i="13"/>
  <c r="L24" i="13"/>
  <c r="B62" i="13"/>
  <c r="D62" i="13"/>
  <c r="F62" i="13"/>
  <c r="G62" i="13"/>
  <c r="H62" i="13"/>
  <c r="I62" i="13"/>
  <c r="J62" i="13"/>
  <c r="K62" i="13"/>
  <c r="L62" i="13"/>
  <c r="B5" i="13"/>
  <c r="D5" i="13"/>
  <c r="F5" i="13"/>
  <c r="G5" i="13"/>
  <c r="H5" i="13"/>
  <c r="I5" i="13"/>
  <c r="J5" i="13"/>
  <c r="K5" i="13"/>
  <c r="L5" i="13"/>
  <c r="B25" i="13"/>
  <c r="D25" i="13"/>
  <c r="F25" i="13"/>
  <c r="G25" i="13"/>
  <c r="H25" i="13"/>
  <c r="I25" i="13"/>
  <c r="J25" i="13"/>
  <c r="K25" i="13"/>
  <c r="L25" i="13"/>
  <c r="B52" i="13"/>
  <c r="D52" i="13"/>
  <c r="F52" i="13"/>
  <c r="G52" i="13"/>
  <c r="H52" i="13"/>
  <c r="I52" i="13"/>
  <c r="J52" i="13"/>
  <c r="K52" i="13"/>
  <c r="L52" i="13"/>
  <c r="B26" i="13"/>
  <c r="D26" i="13"/>
  <c r="F26" i="13"/>
  <c r="G26" i="13"/>
  <c r="H26" i="13"/>
  <c r="I26" i="13"/>
  <c r="J26" i="13"/>
  <c r="K26" i="13"/>
  <c r="L26" i="13"/>
  <c r="B27" i="13"/>
  <c r="D27" i="13"/>
  <c r="F27" i="13"/>
  <c r="G27" i="13"/>
  <c r="H27" i="13"/>
  <c r="I27" i="13"/>
  <c r="J27" i="13"/>
  <c r="K27" i="13"/>
  <c r="L27" i="13"/>
  <c r="B28" i="13"/>
  <c r="D28" i="13"/>
  <c r="F28" i="13"/>
  <c r="G28" i="13"/>
  <c r="H28" i="13"/>
  <c r="I28" i="13"/>
  <c r="J28" i="13"/>
  <c r="K28" i="13"/>
  <c r="L28" i="13"/>
  <c r="B6" i="13"/>
  <c r="D6" i="13"/>
  <c r="F6" i="13"/>
  <c r="G6" i="13"/>
  <c r="H6" i="13"/>
  <c r="I6" i="13"/>
  <c r="J6" i="13"/>
  <c r="K6" i="13"/>
  <c r="L6" i="13"/>
  <c r="B56" i="13"/>
  <c r="D56" i="13"/>
  <c r="F56" i="13"/>
  <c r="G56" i="13"/>
  <c r="H56" i="13"/>
  <c r="I56" i="13"/>
  <c r="J56" i="13"/>
  <c r="K56" i="13"/>
  <c r="L56" i="13"/>
  <c r="B29" i="13"/>
  <c r="D29" i="13"/>
  <c r="F29" i="13"/>
  <c r="G29" i="13"/>
  <c r="H29" i="13"/>
  <c r="I29" i="13"/>
  <c r="J29" i="13"/>
  <c r="K29" i="13"/>
  <c r="L29" i="13"/>
  <c r="B53" i="13"/>
  <c r="D53" i="13"/>
  <c r="F53" i="13"/>
  <c r="G53" i="13"/>
  <c r="H53" i="13"/>
  <c r="I53" i="13"/>
  <c r="J53" i="13"/>
  <c r="K53" i="13"/>
  <c r="L53" i="13"/>
  <c r="B30" i="13"/>
  <c r="D30" i="13"/>
  <c r="F30" i="13"/>
  <c r="G30" i="13"/>
  <c r="H30" i="13"/>
  <c r="I30" i="13"/>
  <c r="J30" i="13"/>
  <c r="K30" i="13"/>
  <c r="L30" i="13"/>
  <c r="B63" i="13"/>
  <c r="D63" i="13"/>
  <c r="F63" i="13"/>
  <c r="G63" i="13"/>
  <c r="H63" i="13"/>
  <c r="I63" i="13"/>
  <c r="J63" i="13"/>
  <c r="K63" i="13"/>
  <c r="L63" i="13"/>
  <c r="B57" i="13"/>
  <c r="D57" i="13"/>
  <c r="F57" i="13"/>
  <c r="G57" i="13"/>
  <c r="H57" i="13"/>
  <c r="I57" i="13"/>
  <c r="J57" i="13"/>
  <c r="K57" i="13"/>
  <c r="L57" i="13"/>
  <c r="B31" i="13"/>
  <c r="D31" i="13"/>
  <c r="F31" i="13"/>
  <c r="G31" i="13"/>
  <c r="H31" i="13"/>
  <c r="I31" i="13"/>
  <c r="J31" i="13"/>
  <c r="K31" i="13"/>
  <c r="L31" i="13"/>
  <c r="B32" i="13"/>
  <c r="D32" i="13"/>
  <c r="F32" i="13"/>
  <c r="G32" i="13"/>
  <c r="H32" i="13"/>
  <c r="I32" i="13"/>
  <c r="J32" i="13"/>
  <c r="K32" i="13"/>
  <c r="L32" i="13"/>
  <c r="B4" i="13"/>
  <c r="D4" i="13"/>
  <c r="F4" i="13"/>
  <c r="G4" i="13"/>
  <c r="H4" i="13"/>
  <c r="I4" i="13"/>
  <c r="J4" i="13"/>
  <c r="K4" i="13"/>
  <c r="L4" i="13"/>
  <c r="B58" i="13"/>
  <c r="D58" i="13"/>
  <c r="F58" i="13"/>
  <c r="G58" i="13"/>
  <c r="H58" i="13"/>
  <c r="I58" i="13"/>
  <c r="J58" i="13"/>
  <c r="K58" i="13"/>
  <c r="L58" i="13"/>
  <c r="B33" i="13"/>
  <c r="D33" i="13"/>
  <c r="F33" i="13"/>
  <c r="G33" i="13"/>
  <c r="H33" i="13"/>
  <c r="I33" i="13"/>
  <c r="J33" i="13"/>
  <c r="K33" i="13"/>
  <c r="L33" i="13"/>
  <c r="B34" i="13"/>
  <c r="D34" i="13"/>
  <c r="F34" i="13"/>
  <c r="G34" i="13"/>
  <c r="H34" i="13"/>
  <c r="I34" i="13"/>
  <c r="J34" i="13"/>
  <c r="K34" i="13"/>
  <c r="L34" i="13"/>
  <c r="B35" i="13"/>
  <c r="D35" i="13"/>
  <c r="F35" i="13"/>
  <c r="G35" i="13"/>
  <c r="H35" i="13"/>
  <c r="I35" i="13"/>
  <c r="J35" i="13"/>
  <c r="K35" i="13"/>
  <c r="L35" i="13"/>
  <c r="B10" i="13"/>
  <c r="D10" i="13"/>
  <c r="F10" i="13"/>
  <c r="G10" i="13"/>
  <c r="H10" i="13"/>
  <c r="I10" i="13"/>
  <c r="J10" i="13"/>
  <c r="K10" i="13"/>
  <c r="L10" i="13"/>
  <c r="B11" i="13"/>
  <c r="D11" i="13"/>
  <c r="F11" i="13"/>
  <c r="G11" i="13"/>
  <c r="H11" i="13"/>
  <c r="I11" i="13"/>
  <c r="J11" i="13"/>
  <c r="K11" i="13"/>
  <c r="L11" i="13"/>
  <c r="B12" i="13"/>
  <c r="D12" i="13"/>
  <c r="F12" i="13"/>
  <c r="G12" i="13"/>
  <c r="H12" i="13"/>
  <c r="I12" i="13"/>
  <c r="J12" i="13"/>
  <c r="K12" i="13"/>
  <c r="L12" i="13"/>
  <c r="B54" i="13"/>
  <c r="D54" i="13"/>
  <c r="F54" i="13"/>
  <c r="G54" i="13"/>
  <c r="H54" i="13"/>
  <c r="I54" i="13"/>
  <c r="J54" i="13"/>
  <c r="K54" i="13"/>
  <c r="L54" i="13"/>
  <c r="B13" i="13"/>
  <c r="D13" i="13"/>
  <c r="F13" i="13"/>
  <c r="G13" i="13"/>
  <c r="H13" i="13"/>
  <c r="I13" i="13"/>
  <c r="J13" i="13"/>
  <c r="K13" i="13"/>
  <c r="L13" i="13"/>
  <c r="B14" i="13"/>
  <c r="D14" i="13"/>
  <c r="F14" i="13"/>
  <c r="G14" i="13"/>
  <c r="H14" i="13"/>
  <c r="I14" i="13"/>
  <c r="J14" i="13"/>
  <c r="K14" i="13"/>
  <c r="L14" i="13"/>
  <c r="B15" i="13"/>
  <c r="D15" i="13"/>
  <c r="F15" i="13"/>
  <c r="G15" i="13"/>
  <c r="H15" i="13"/>
  <c r="I15" i="13"/>
  <c r="J15" i="13"/>
  <c r="K15" i="13"/>
  <c r="L15" i="13"/>
  <c r="B16" i="13"/>
  <c r="D16" i="13"/>
  <c r="F16" i="13"/>
  <c r="G16" i="13"/>
  <c r="H16" i="13"/>
  <c r="I16" i="13"/>
  <c r="J16" i="13"/>
  <c r="K16" i="13"/>
  <c r="L16" i="13"/>
  <c r="B8" i="13"/>
  <c r="D8" i="13"/>
  <c r="F8" i="13"/>
  <c r="G8" i="13"/>
  <c r="H8" i="13"/>
  <c r="I8" i="13"/>
  <c r="J8" i="13"/>
  <c r="K8" i="13"/>
  <c r="L8" i="13"/>
  <c r="B17" i="13"/>
  <c r="D17" i="13"/>
  <c r="F17" i="13"/>
  <c r="G17" i="13"/>
  <c r="H17" i="13"/>
  <c r="I17" i="13"/>
  <c r="J17" i="13"/>
  <c r="K17" i="13"/>
  <c r="L17" i="13"/>
  <c r="B64" i="13"/>
  <c r="D64" i="13"/>
  <c r="F64" i="13"/>
  <c r="G64" i="13"/>
  <c r="H64" i="13"/>
  <c r="I64" i="13"/>
  <c r="J64" i="13"/>
  <c r="K64" i="13"/>
  <c r="L64" i="13"/>
  <c r="B55" i="13"/>
  <c r="D55" i="13"/>
  <c r="F55" i="13"/>
  <c r="G55" i="13"/>
  <c r="H55" i="13"/>
  <c r="I55" i="13"/>
  <c r="J55" i="13"/>
  <c r="K55" i="13"/>
  <c r="L55" i="13"/>
  <c r="B18" i="13"/>
  <c r="D18" i="13"/>
  <c r="F18" i="13"/>
  <c r="G18" i="13"/>
  <c r="H18" i="13"/>
  <c r="I18" i="13"/>
  <c r="J18" i="13"/>
  <c r="K18" i="13"/>
  <c r="L18" i="13"/>
  <c r="B59" i="13"/>
  <c r="D59" i="13"/>
  <c r="F59" i="13"/>
  <c r="G59" i="13"/>
  <c r="H59" i="13"/>
  <c r="I59" i="13"/>
  <c r="J59" i="13"/>
  <c r="K59" i="13"/>
  <c r="L59" i="13"/>
  <c r="L36" i="13"/>
  <c r="K36" i="13"/>
  <c r="J36" i="13"/>
  <c r="I36" i="13"/>
  <c r="H36" i="13"/>
  <c r="G36" i="13"/>
  <c r="F36" i="13"/>
  <c r="D36" i="13"/>
  <c r="B36" i="13"/>
  <c r="A63" i="9"/>
  <c r="B63" i="9"/>
  <c r="C63" i="9"/>
  <c r="B3" i="9"/>
  <c r="C3" i="9"/>
  <c r="B4" i="9"/>
  <c r="C4" i="9"/>
  <c r="B5" i="9"/>
  <c r="C5" i="9"/>
  <c r="B6" i="9"/>
  <c r="C6" i="9"/>
  <c r="B7" i="9"/>
  <c r="C7" i="9"/>
  <c r="B8" i="9"/>
  <c r="C8" i="9"/>
  <c r="B9" i="9"/>
  <c r="C9" i="9"/>
  <c r="B10" i="9"/>
  <c r="C10" i="9"/>
  <c r="B11" i="9"/>
  <c r="C11" i="9"/>
  <c r="B12" i="9"/>
  <c r="C12" i="9"/>
  <c r="B13" i="9"/>
  <c r="C13" i="9"/>
  <c r="B14" i="9"/>
  <c r="C14" i="9"/>
  <c r="B15" i="9"/>
  <c r="C15" i="9"/>
  <c r="B16" i="9"/>
  <c r="C16" i="9"/>
  <c r="B17" i="9"/>
  <c r="C17" i="9"/>
  <c r="B18" i="9"/>
  <c r="C18" i="9"/>
  <c r="B19" i="9"/>
  <c r="C19" i="9"/>
  <c r="B20" i="9"/>
  <c r="C20" i="9"/>
  <c r="B21" i="9"/>
  <c r="C21" i="9"/>
  <c r="B22" i="9"/>
  <c r="C22" i="9"/>
  <c r="B23" i="9"/>
  <c r="C23" i="9"/>
  <c r="B24" i="9"/>
  <c r="C24" i="9"/>
  <c r="B25" i="9"/>
  <c r="C25" i="9"/>
  <c r="B26" i="9"/>
  <c r="C26" i="9"/>
  <c r="B27" i="9"/>
  <c r="C27" i="9"/>
  <c r="B28" i="9"/>
  <c r="C28" i="9"/>
  <c r="B29" i="9"/>
  <c r="C29" i="9"/>
  <c r="B30" i="9"/>
  <c r="C30" i="9"/>
  <c r="B31" i="9"/>
  <c r="C31" i="9"/>
  <c r="B32" i="9"/>
  <c r="C32" i="9"/>
  <c r="B33" i="9"/>
  <c r="C33" i="9"/>
  <c r="B34" i="9"/>
  <c r="C34" i="9"/>
  <c r="B35" i="9"/>
  <c r="C35" i="9"/>
  <c r="B36" i="9"/>
  <c r="C36" i="9"/>
  <c r="B37" i="9"/>
  <c r="C37" i="9"/>
  <c r="B38" i="9"/>
  <c r="C38" i="9"/>
  <c r="B39" i="9"/>
  <c r="C39" i="9"/>
  <c r="B40" i="9"/>
  <c r="C40" i="9"/>
  <c r="B41" i="9"/>
  <c r="C41" i="9"/>
  <c r="B42" i="9"/>
  <c r="C42" i="9"/>
  <c r="B43" i="9"/>
  <c r="C43" i="9"/>
  <c r="B44" i="9"/>
  <c r="C44" i="9"/>
  <c r="B45" i="9"/>
  <c r="C45" i="9"/>
  <c r="B46" i="9"/>
  <c r="C46" i="9"/>
  <c r="B47" i="9"/>
  <c r="C47" i="9"/>
  <c r="B48" i="9"/>
  <c r="C48" i="9"/>
  <c r="B49" i="9"/>
  <c r="C49" i="9"/>
  <c r="B50" i="9"/>
  <c r="C50" i="9"/>
  <c r="B51" i="9"/>
  <c r="C51" i="9"/>
  <c r="B52" i="9"/>
  <c r="C52" i="9"/>
  <c r="B53" i="9"/>
  <c r="C53" i="9"/>
  <c r="B54" i="9"/>
  <c r="C54" i="9"/>
  <c r="B55" i="9"/>
  <c r="C55" i="9"/>
  <c r="B56" i="9"/>
  <c r="C56" i="9"/>
  <c r="B57" i="9"/>
  <c r="C57" i="9"/>
  <c r="B58" i="9"/>
  <c r="C58" i="9"/>
  <c r="B59" i="9"/>
  <c r="C59" i="9"/>
  <c r="B60" i="9"/>
  <c r="C60" i="9"/>
  <c r="B61" i="9"/>
  <c r="C61" i="9"/>
  <c r="B62" i="9"/>
  <c r="C62" i="9"/>
  <c r="C2" i="9"/>
  <c r="B2" i="9"/>
  <c r="E36" i="1"/>
  <c r="W36" i="1" s="1"/>
  <c r="F36" i="1"/>
  <c r="K36" i="1"/>
  <c r="X36" i="1"/>
  <c r="AF36" i="1"/>
  <c r="AW36" i="1"/>
  <c r="AF64" i="1" l="1"/>
  <c r="E63" i="9" s="1"/>
  <c r="AF65" i="1"/>
  <c r="K64" i="1"/>
  <c r="X3" i="1" l="1"/>
  <c r="X4" i="1"/>
  <c r="C3" i="1"/>
  <c r="E4" i="1" l="1"/>
  <c r="E8" i="1"/>
  <c r="E5" i="1"/>
  <c r="E7" i="1"/>
  <c r="E6" i="1"/>
  <c r="E9" i="1"/>
  <c r="E10" i="1"/>
  <c r="E11" i="1"/>
  <c r="E12" i="1"/>
  <c r="E13" i="1"/>
  <c r="E14" i="1"/>
  <c r="E15" i="1"/>
  <c r="E16" i="1"/>
  <c r="E19" i="1"/>
  <c r="E17" i="1"/>
  <c r="E20" i="1"/>
  <c r="E18" i="1"/>
  <c r="E21" i="1"/>
  <c r="E22" i="1"/>
  <c r="E24" i="1"/>
  <c r="C23" i="15" s="1"/>
  <c r="E23" i="1"/>
  <c r="C22" i="15" s="1"/>
  <c r="E25" i="1"/>
  <c r="E26" i="1"/>
  <c r="E27" i="1"/>
  <c r="E28" i="1"/>
  <c r="E29" i="1"/>
  <c r="E30" i="1"/>
  <c r="C29" i="15" s="1"/>
  <c r="E31" i="1"/>
  <c r="E32" i="1"/>
  <c r="E33" i="1"/>
  <c r="E34" i="1"/>
  <c r="E35" i="1"/>
  <c r="E37" i="1"/>
  <c r="E38" i="1"/>
  <c r="E39" i="1"/>
  <c r="C38" i="15" s="1"/>
  <c r="E40" i="1"/>
  <c r="E41" i="1"/>
  <c r="E42" i="1"/>
  <c r="C41" i="15" s="1"/>
  <c r="E43" i="1"/>
  <c r="C42" i="15" s="1"/>
  <c r="E44" i="1"/>
  <c r="C43" i="15" s="1"/>
  <c r="E45" i="1"/>
  <c r="C44" i="15" s="1"/>
  <c r="E46" i="1"/>
  <c r="E47" i="1"/>
  <c r="C46" i="15" s="1"/>
  <c r="E48" i="1"/>
  <c r="E50" i="1"/>
  <c r="E49" i="1"/>
  <c r="E51" i="1"/>
  <c r="E52" i="1"/>
  <c r="E53" i="1"/>
  <c r="E54" i="1"/>
  <c r="E55" i="1"/>
  <c r="E56" i="1"/>
  <c r="E58" i="1"/>
  <c r="E59" i="1"/>
  <c r="E57" i="1"/>
  <c r="E60" i="1"/>
  <c r="E61" i="1"/>
  <c r="E62" i="1"/>
  <c r="E63" i="1"/>
  <c r="C62" i="15" s="1"/>
  <c r="E64" i="1"/>
  <c r="E65" i="1"/>
  <c r="C64" i="15" s="1"/>
  <c r="F4" i="1"/>
  <c r="F8" i="1"/>
  <c r="F5" i="1"/>
  <c r="F7" i="1"/>
  <c r="F6" i="1"/>
  <c r="F9" i="1"/>
  <c r="F10" i="1"/>
  <c r="F11" i="1"/>
  <c r="F12" i="1"/>
  <c r="F13" i="1"/>
  <c r="F14" i="1"/>
  <c r="F15" i="1"/>
  <c r="F16" i="1"/>
  <c r="F19" i="1"/>
  <c r="F17" i="1"/>
  <c r="F20" i="1"/>
  <c r="F18" i="1"/>
  <c r="F21" i="1"/>
  <c r="F22" i="1"/>
  <c r="F24" i="1"/>
  <c r="F23" i="1"/>
  <c r="F25" i="1"/>
  <c r="F26" i="1"/>
  <c r="F27" i="1"/>
  <c r="F28" i="1"/>
  <c r="F29" i="1"/>
  <c r="F30" i="1"/>
  <c r="F31" i="1"/>
  <c r="F32" i="1"/>
  <c r="F33" i="1"/>
  <c r="F34" i="1"/>
  <c r="F35" i="1"/>
  <c r="F37" i="1"/>
  <c r="F38" i="1"/>
  <c r="F39" i="1"/>
  <c r="F40" i="1"/>
  <c r="F41" i="1"/>
  <c r="F42" i="1"/>
  <c r="F43" i="1"/>
  <c r="F44" i="1"/>
  <c r="F45" i="1"/>
  <c r="F46" i="1"/>
  <c r="F47" i="1"/>
  <c r="F48" i="1"/>
  <c r="F50" i="1"/>
  <c r="F49" i="1"/>
  <c r="F51" i="1"/>
  <c r="F52" i="1"/>
  <c r="F53" i="1"/>
  <c r="F54" i="1"/>
  <c r="F55" i="1"/>
  <c r="F56" i="1"/>
  <c r="F58" i="1"/>
  <c r="F59" i="1"/>
  <c r="F57" i="1"/>
  <c r="F60" i="1"/>
  <c r="F61" i="1"/>
  <c r="F62" i="1"/>
  <c r="F63" i="1"/>
  <c r="F64" i="1"/>
  <c r="F65" i="1"/>
  <c r="F3" i="1"/>
  <c r="E3" i="1"/>
  <c r="C2" i="15" s="1"/>
  <c r="AM3" i="1"/>
  <c r="AN3" i="1"/>
  <c r="AW3" i="1"/>
  <c r="K3" i="1"/>
  <c r="T3" i="1"/>
  <c r="AF3" i="1"/>
  <c r="AN4" i="1"/>
  <c r="AM4" i="1"/>
  <c r="AF4" i="1"/>
  <c r="T4" i="1"/>
  <c r="K4" i="1"/>
  <c r="C4" i="1"/>
  <c r="AW4" i="1"/>
  <c r="C63" i="15" l="1"/>
  <c r="D59" i="4"/>
  <c r="C26" i="15"/>
  <c r="C59" i="15"/>
  <c r="C34" i="15"/>
  <c r="C49" i="15"/>
  <c r="C32" i="15"/>
  <c r="C24" i="15"/>
  <c r="C17" i="15"/>
  <c r="C21" i="15"/>
  <c r="C55" i="15"/>
  <c r="C47" i="15"/>
  <c r="C39" i="15"/>
  <c r="C30" i="15"/>
  <c r="C51" i="15"/>
  <c r="C16" i="15"/>
  <c r="C57" i="15"/>
  <c r="C8" i="15"/>
  <c r="C48" i="15"/>
  <c r="C40" i="15"/>
  <c r="C31" i="15"/>
  <c r="C54" i="15"/>
  <c r="C52" i="15"/>
  <c r="C19" i="15"/>
  <c r="C11" i="15"/>
  <c r="C10" i="15"/>
  <c r="C58" i="15"/>
  <c r="C33" i="15"/>
  <c r="C18" i="15"/>
  <c r="C50" i="15"/>
  <c r="C25" i="15"/>
  <c r="C6" i="13"/>
  <c r="C35" i="15"/>
  <c r="D19" i="6"/>
  <c r="C9" i="15"/>
  <c r="C56" i="15"/>
  <c r="C15" i="15"/>
  <c r="C5" i="15"/>
  <c r="C14" i="15"/>
  <c r="C6" i="15"/>
  <c r="C13" i="15"/>
  <c r="C4" i="15"/>
  <c r="C61" i="15"/>
  <c r="C53" i="15"/>
  <c r="C45" i="15"/>
  <c r="C37" i="15"/>
  <c r="C28" i="15"/>
  <c r="C20" i="15"/>
  <c r="C12" i="15"/>
  <c r="C7" i="15"/>
  <c r="C60" i="15"/>
  <c r="C36" i="15"/>
  <c r="C27" i="15"/>
  <c r="C3" i="15"/>
  <c r="D31" i="6"/>
  <c r="D48" i="6"/>
  <c r="D58" i="6"/>
  <c r="D54" i="6"/>
  <c r="D18" i="6"/>
  <c r="D38" i="6"/>
  <c r="D53" i="6"/>
  <c r="D46" i="6"/>
  <c r="D14" i="6"/>
  <c r="D64" i="6"/>
  <c r="D49" i="6"/>
  <c r="D24" i="6"/>
  <c r="D57" i="6"/>
  <c r="D13" i="6"/>
  <c r="D39" i="6"/>
  <c r="D7" i="6"/>
  <c r="D59" i="6"/>
  <c r="D55" i="6"/>
  <c r="D33" i="6"/>
  <c r="D15" i="6"/>
  <c r="D51" i="6"/>
  <c r="D56" i="6"/>
  <c r="D50" i="6"/>
  <c r="D17" i="6"/>
  <c r="D40" i="6"/>
  <c r="D35" i="6"/>
  <c r="D52" i="6"/>
  <c r="D28" i="6"/>
  <c r="D23" i="6"/>
  <c r="D45" i="6"/>
  <c r="D11" i="6"/>
  <c r="D10" i="6"/>
  <c r="D5" i="6"/>
  <c r="D34" i="6"/>
  <c r="D32" i="6"/>
  <c r="D27" i="6"/>
  <c r="D22" i="6"/>
  <c r="D63" i="6"/>
  <c r="D12" i="6"/>
  <c r="D37" i="6"/>
  <c r="D6" i="6"/>
  <c r="D26" i="6"/>
  <c r="D21" i="6"/>
  <c r="D16" i="6"/>
  <c r="D43" i="6"/>
  <c r="D36" i="6"/>
  <c r="D4" i="6"/>
  <c r="D20" i="6"/>
  <c r="D44" i="6"/>
  <c r="D42" i="6"/>
  <c r="D9" i="6"/>
  <c r="D61" i="6"/>
  <c r="D25" i="6"/>
  <c r="D62" i="6"/>
  <c r="D3" i="6"/>
  <c r="D8" i="6"/>
  <c r="D30" i="6"/>
  <c r="D29" i="6"/>
  <c r="D41" i="6"/>
  <c r="D47" i="6"/>
  <c r="D60" i="6"/>
  <c r="D2" i="6"/>
  <c r="W65" i="1"/>
  <c r="C3" i="13"/>
  <c r="W64" i="1"/>
  <c r="C2" i="13"/>
  <c r="W45" i="1"/>
  <c r="C4" i="13"/>
  <c r="W60" i="1"/>
  <c r="C64" i="13"/>
  <c r="W35" i="1"/>
  <c r="C28" i="13"/>
  <c r="W27" i="1"/>
  <c r="C60" i="13"/>
  <c r="W51" i="1"/>
  <c r="C11" i="13"/>
  <c r="W34" i="1"/>
  <c r="C27" i="13"/>
  <c r="W26" i="1"/>
  <c r="C23" i="13"/>
  <c r="W17" i="1"/>
  <c r="C51" i="13"/>
  <c r="W59" i="1"/>
  <c r="C8" i="13"/>
  <c r="W49" i="1"/>
  <c r="C10" i="13"/>
  <c r="W42" i="1"/>
  <c r="C57" i="13"/>
  <c r="W33" i="1"/>
  <c r="C26" i="13"/>
  <c r="W25" i="1"/>
  <c r="C61" i="13"/>
  <c r="W19" i="1"/>
  <c r="C50" i="13"/>
  <c r="W9" i="1"/>
  <c r="C41" i="13"/>
  <c r="W58" i="1"/>
  <c r="C16" i="13"/>
  <c r="W50" i="1"/>
  <c r="C35" i="13"/>
  <c r="W41" i="1"/>
  <c r="C63" i="13"/>
  <c r="W32" i="1"/>
  <c r="C52" i="13"/>
  <c r="W23" i="1"/>
  <c r="C21" i="13"/>
  <c r="W16" i="1"/>
  <c r="C48" i="13"/>
  <c r="W6" i="1"/>
  <c r="C38" i="13"/>
  <c r="W56" i="1"/>
  <c r="C15" i="13"/>
  <c r="W48" i="1"/>
  <c r="C34" i="13"/>
  <c r="W40" i="1"/>
  <c r="C30" i="13"/>
  <c r="W31" i="1"/>
  <c r="C25" i="13"/>
  <c r="W24" i="1"/>
  <c r="C22" i="13"/>
  <c r="W15" i="1"/>
  <c r="C47" i="13"/>
  <c r="W7" i="1"/>
  <c r="C39" i="13"/>
  <c r="W63" i="1"/>
  <c r="C59" i="13"/>
  <c r="W55" i="1"/>
  <c r="C14" i="13"/>
  <c r="W47" i="1"/>
  <c r="C33" i="13"/>
  <c r="W39" i="1"/>
  <c r="C53" i="13"/>
  <c r="W30" i="1"/>
  <c r="C5" i="13"/>
  <c r="W22" i="1"/>
  <c r="C20" i="13"/>
  <c r="W14" i="1"/>
  <c r="C46" i="13"/>
  <c r="W5" i="1"/>
  <c r="C7" i="13"/>
  <c r="W62" i="1"/>
  <c r="C18" i="13"/>
  <c r="W54" i="1"/>
  <c r="C13" i="13"/>
  <c r="W46" i="1"/>
  <c r="C58" i="13"/>
  <c r="W38" i="1"/>
  <c r="C29" i="13"/>
  <c r="W29" i="1"/>
  <c r="C62" i="13"/>
  <c r="W21" i="1"/>
  <c r="C19" i="13"/>
  <c r="W13" i="1"/>
  <c r="C45" i="13"/>
  <c r="W8" i="1"/>
  <c r="C40" i="13"/>
  <c r="W37" i="1"/>
  <c r="C56" i="13"/>
  <c r="W28" i="1"/>
  <c r="C24" i="13"/>
  <c r="W18" i="1"/>
  <c r="C9" i="13"/>
  <c r="W12" i="1"/>
  <c r="C44" i="13"/>
  <c r="W4" i="1"/>
  <c r="C37" i="13"/>
  <c r="W61" i="1"/>
  <c r="C55" i="13"/>
  <c r="W52" i="1"/>
  <c r="C12" i="13"/>
  <c r="W11" i="1"/>
  <c r="C43" i="13"/>
  <c r="W53" i="1"/>
  <c r="C54" i="13"/>
  <c r="W44" i="1"/>
  <c r="C32" i="13"/>
  <c r="W20" i="1"/>
  <c r="C49" i="13"/>
  <c r="W57" i="1"/>
  <c r="C17" i="13"/>
  <c r="W43" i="1"/>
  <c r="C31" i="13"/>
  <c r="W10" i="1"/>
  <c r="C42" i="13"/>
  <c r="W3" i="1"/>
  <c r="C36" i="13"/>
  <c r="K65" i="1"/>
  <c r="X65" i="1"/>
  <c r="AW65" i="1"/>
  <c r="AM8" i="1" l="1"/>
  <c r="AM5" i="1"/>
  <c r="AM7" i="1"/>
  <c r="AM6" i="1"/>
  <c r="AM9" i="1"/>
  <c r="AM10" i="1"/>
  <c r="AM11" i="1"/>
  <c r="AM12" i="1"/>
  <c r="AM13" i="1"/>
  <c r="AM14" i="1"/>
  <c r="AM15" i="1"/>
  <c r="AM16" i="1"/>
  <c r="AM19" i="1"/>
  <c r="AM17" i="1"/>
  <c r="AM20" i="1"/>
  <c r="AM18" i="1"/>
  <c r="AM21" i="1"/>
  <c r="AM22" i="1"/>
  <c r="AM24" i="1"/>
  <c r="AM23" i="1"/>
  <c r="AM25" i="1"/>
  <c r="AM26" i="1"/>
  <c r="AM27" i="1"/>
  <c r="AM28" i="1"/>
  <c r="AM29" i="1"/>
  <c r="AM30" i="1"/>
  <c r="AM31" i="1"/>
  <c r="AM32" i="1"/>
  <c r="AM33" i="1"/>
  <c r="AM34" i="1"/>
  <c r="AN8" i="1"/>
  <c r="AN5" i="1"/>
  <c r="AN7" i="1"/>
  <c r="AN6" i="1"/>
  <c r="AN9" i="1"/>
  <c r="AN10" i="1"/>
  <c r="AN11" i="1"/>
  <c r="AN12" i="1"/>
  <c r="AN13" i="1"/>
  <c r="AN14" i="1"/>
  <c r="AN15" i="1"/>
  <c r="AN16" i="1"/>
  <c r="AN19" i="1"/>
  <c r="AN17" i="1"/>
  <c r="AN20" i="1"/>
  <c r="AN18" i="1"/>
  <c r="AN21" i="1"/>
  <c r="AN22" i="1"/>
  <c r="AN24" i="1"/>
  <c r="AN23" i="1"/>
  <c r="AN25" i="1"/>
  <c r="AN26" i="1"/>
  <c r="AN27" i="1"/>
  <c r="AN28" i="1"/>
  <c r="AN29" i="1"/>
  <c r="AN30" i="1"/>
  <c r="AN31" i="1"/>
  <c r="AN32" i="1"/>
  <c r="AN33" i="1"/>
  <c r="AN34" i="1"/>
  <c r="C8" i="1"/>
  <c r="K8" i="1"/>
  <c r="T8" i="1"/>
  <c r="X8" i="1"/>
  <c r="AF8" i="1"/>
  <c r="AW8" i="1"/>
  <c r="C5" i="1"/>
  <c r="K5" i="1"/>
  <c r="T5" i="1"/>
  <c r="X5" i="1"/>
  <c r="AF5" i="1"/>
  <c r="AW5" i="1"/>
  <c r="C7" i="1"/>
  <c r="K7" i="1"/>
  <c r="T7" i="1"/>
  <c r="X7" i="1"/>
  <c r="AF7" i="1"/>
  <c r="AW7" i="1"/>
  <c r="C6" i="1"/>
  <c r="K6" i="1"/>
  <c r="T6" i="1"/>
  <c r="X6" i="1"/>
  <c r="AF6" i="1"/>
  <c r="AW6" i="1"/>
  <c r="C9" i="1"/>
  <c r="K9" i="1"/>
  <c r="T9" i="1"/>
  <c r="X9" i="1"/>
  <c r="AF9" i="1"/>
  <c r="E8" i="9" s="1"/>
  <c r="AW9" i="1"/>
  <c r="C10" i="1"/>
  <c r="K10" i="1"/>
  <c r="T10" i="1"/>
  <c r="X10" i="1"/>
  <c r="AF10" i="1"/>
  <c r="AW10" i="1"/>
  <c r="C11" i="1"/>
  <c r="K11" i="1"/>
  <c r="T11" i="1"/>
  <c r="X11" i="1"/>
  <c r="AF11" i="1"/>
  <c r="AW11" i="1"/>
  <c r="C12" i="1"/>
  <c r="K12" i="1"/>
  <c r="T12" i="1"/>
  <c r="X12" i="1"/>
  <c r="AF12" i="1"/>
  <c r="AW12" i="1"/>
  <c r="C13" i="1"/>
  <c r="K13" i="1"/>
  <c r="T13" i="1"/>
  <c r="X13" i="1"/>
  <c r="AF13" i="1"/>
  <c r="AW13" i="1"/>
  <c r="C14" i="1"/>
  <c r="K14" i="1"/>
  <c r="T14" i="1"/>
  <c r="X14" i="1"/>
  <c r="AF14" i="1"/>
  <c r="AW14" i="1"/>
  <c r="C15" i="1"/>
  <c r="K15" i="1"/>
  <c r="T15" i="1"/>
  <c r="X15" i="1"/>
  <c r="AF15" i="1"/>
  <c r="AW15" i="1"/>
  <c r="C16" i="1"/>
  <c r="K16" i="1"/>
  <c r="T16" i="1"/>
  <c r="X16" i="1"/>
  <c r="AF16" i="1"/>
  <c r="AW16" i="1"/>
  <c r="C19" i="1"/>
  <c r="K19" i="1"/>
  <c r="T19" i="1"/>
  <c r="X19" i="1"/>
  <c r="AF19" i="1"/>
  <c r="AW19" i="1"/>
  <c r="C17" i="1"/>
  <c r="K17" i="1"/>
  <c r="T17" i="1"/>
  <c r="X17" i="1"/>
  <c r="AF17" i="1"/>
  <c r="AW17" i="1"/>
  <c r="C20" i="1"/>
  <c r="K20" i="1"/>
  <c r="T20" i="1"/>
  <c r="X20" i="1"/>
  <c r="AF20" i="1"/>
  <c r="AW20" i="1"/>
  <c r="C18" i="1"/>
  <c r="K18" i="1"/>
  <c r="T18" i="1"/>
  <c r="X18" i="1"/>
  <c r="AF18" i="1"/>
  <c r="AW18" i="1"/>
  <c r="C21" i="1"/>
  <c r="K21" i="1"/>
  <c r="T21" i="1"/>
  <c r="X21" i="1"/>
  <c r="AF21" i="1"/>
  <c r="E20" i="9" s="1"/>
  <c r="AW21" i="1"/>
  <c r="C22" i="1"/>
  <c r="K22" i="1"/>
  <c r="T22" i="1"/>
  <c r="X22" i="1"/>
  <c r="AF22" i="1"/>
  <c r="E21" i="9" s="1"/>
  <c r="AW22" i="1"/>
  <c r="C24" i="1"/>
  <c r="K24" i="1"/>
  <c r="T24" i="1"/>
  <c r="X24" i="1"/>
  <c r="AF24" i="1"/>
  <c r="E23" i="9" s="1"/>
  <c r="AW24" i="1"/>
  <c r="C23" i="1"/>
  <c r="K23" i="1"/>
  <c r="T23" i="1"/>
  <c r="X23" i="1"/>
  <c r="AF23" i="1"/>
  <c r="E22" i="9" s="1"/>
  <c r="AW23" i="1"/>
  <c r="C25" i="1"/>
  <c r="K25" i="1"/>
  <c r="T25" i="1"/>
  <c r="X25" i="1"/>
  <c r="AF25" i="1"/>
  <c r="E24" i="9" s="1"/>
  <c r="AW25" i="1"/>
  <c r="C26" i="1"/>
  <c r="K26" i="1"/>
  <c r="T26" i="1"/>
  <c r="X26" i="1"/>
  <c r="AF26" i="1"/>
  <c r="AW26" i="1"/>
  <c r="C27" i="1"/>
  <c r="K27" i="1"/>
  <c r="T27" i="1"/>
  <c r="X27" i="1"/>
  <c r="AF27" i="1"/>
  <c r="AW27" i="1"/>
  <c r="C28" i="1"/>
  <c r="K28" i="1"/>
  <c r="T28" i="1"/>
  <c r="X28" i="1"/>
  <c r="AF28" i="1"/>
  <c r="AW28" i="1"/>
  <c r="C29" i="1"/>
  <c r="K29" i="1"/>
  <c r="T29" i="1"/>
  <c r="X29" i="1"/>
  <c r="AF29" i="1"/>
  <c r="AW29" i="1"/>
  <c r="C30" i="1"/>
  <c r="K30" i="1"/>
  <c r="T30" i="1"/>
  <c r="X30" i="1"/>
  <c r="AF30" i="1"/>
  <c r="E29" i="9" s="1"/>
  <c r="AW30" i="1"/>
  <c r="C31" i="1"/>
  <c r="K31" i="1"/>
  <c r="T31" i="1"/>
  <c r="X31" i="1"/>
  <c r="AF31" i="1"/>
  <c r="E30" i="9" s="1"/>
  <c r="AW31" i="1"/>
  <c r="C32" i="1"/>
  <c r="K32" i="1"/>
  <c r="T32" i="1"/>
  <c r="X32" i="1"/>
  <c r="AF32" i="1"/>
  <c r="AW32" i="1"/>
  <c r="C33" i="1"/>
  <c r="K33" i="1"/>
  <c r="T33" i="1"/>
  <c r="X33" i="1"/>
  <c r="AF33" i="1"/>
  <c r="E32" i="9" s="1"/>
  <c r="AW33" i="1"/>
  <c r="C34" i="1"/>
  <c r="K34" i="1"/>
  <c r="T34" i="1"/>
  <c r="X34" i="1"/>
  <c r="AF34" i="1"/>
  <c r="AW34" i="1"/>
  <c r="C35" i="1"/>
  <c r="K35" i="1"/>
  <c r="X35" i="1"/>
  <c r="AF35" i="1"/>
  <c r="AW35" i="1"/>
  <c r="C37" i="1"/>
  <c r="K37" i="1"/>
  <c r="X37" i="1"/>
  <c r="AF37" i="1"/>
  <c r="AW37" i="1"/>
  <c r="C38" i="1"/>
  <c r="K38" i="1"/>
  <c r="X38" i="1"/>
  <c r="AF38" i="1"/>
  <c r="AW38" i="1"/>
  <c r="C39" i="1"/>
  <c r="K39" i="1"/>
  <c r="X39" i="1"/>
  <c r="AF39" i="1"/>
  <c r="E38" i="9" s="1"/>
  <c r="AW39" i="1"/>
  <c r="C40" i="1"/>
  <c r="K40" i="1"/>
  <c r="X40" i="1"/>
  <c r="AF40" i="1"/>
  <c r="E39" i="9" s="1"/>
  <c r="AW40" i="1"/>
  <c r="C41" i="1"/>
  <c r="K41" i="1"/>
  <c r="X41" i="1"/>
  <c r="AF41" i="1"/>
  <c r="AW41" i="1"/>
  <c r="C42" i="1"/>
  <c r="K42" i="1"/>
  <c r="X42" i="1"/>
  <c r="AF42" i="1"/>
  <c r="E41" i="9" s="1"/>
  <c r="AW42" i="1"/>
  <c r="C43" i="1"/>
  <c r="K43" i="1"/>
  <c r="X43" i="1"/>
  <c r="AF43" i="1"/>
  <c r="E42" i="9" s="1"/>
  <c r="AW43" i="1"/>
  <c r="C44" i="1"/>
  <c r="K44" i="1"/>
  <c r="X44" i="1"/>
  <c r="AF44" i="1"/>
  <c r="E43" i="9" s="1"/>
  <c r="AW44" i="1"/>
  <c r="C45" i="1"/>
  <c r="K45" i="1"/>
  <c r="X45" i="1"/>
  <c r="AF45" i="1"/>
  <c r="E44" i="9" s="1"/>
  <c r="AW45" i="1"/>
  <c r="C46" i="1"/>
  <c r="K46" i="1"/>
  <c r="X46" i="1"/>
  <c r="AF46" i="1"/>
  <c r="AW46" i="1"/>
  <c r="C47" i="1"/>
  <c r="K47" i="1"/>
  <c r="X47" i="1"/>
  <c r="AF47" i="1"/>
  <c r="E46" i="9" s="1"/>
  <c r="AW47" i="1"/>
  <c r="C48" i="1"/>
  <c r="K48" i="1"/>
  <c r="X48" i="1"/>
  <c r="AF48" i="1"/>
  <c r="E47" i="9" s="1"/>
  <c r="AW48" i="1"/>
  <c r="C50" i="1"/>
  <c r="K50" i="1"/>
  <c r="X50" i="1"/>
  <c r="AF50" i="1"/>
  <c r="AW50" i="1"/>
  <c r="C49" i="1"/>
  <c r="K49" i="1"/>
  <c r="X49" i="1"/>
  <c r="AF49" i="1"/>
  <c r="AW49" i="1"/>
  <c r="C51" i="1"/>
  <c r="K51" i="1"/>
  <c r="X51" i="1"/>
  <c r="AF51" i="1"/>
  <c r="AW51" i="1"/>
  <c r="C52" i="1"/>
  <c r="K52" i="1"/>
  <c r="X52" i="1"/>
  <c r="AF52" i="1"/>
  <c r="AW52" i="1"/>
  <c r="C53" i="1"/>
  <c r="K53" i="1"/>
  <c r="X53" i="1"/>
  <c r="AF53" i="1"/>
  <c r="AW53" i="1"/>
  <c r="C54" i="1"/>
  <c r="K54" i="1"/>
  <c r="X54" i="1"/>
  <c r="AF54" i="1"/>
  <c r="AW54" i="1"/>
  <c r="C55" i="1"/>
  <c r="K55" i="1"/>
  <c r="X55" i="1"/>
  <c r="AF55" i="1"/>
  <c r="AW55" i="1"/>
  <c r="C56" i="1"/>
  <c r="K56" i="1"/>
  <c r="X56" i="1"/>
  <c r="AF56" i="1"/>
  <c r="E55" i="9" s="1"/>
  <c r="AW56" i="1"/>
  <c r="C58" i="1"/>
  <c r="K58" i="1"/>
  <c r="X58" i="1"/>
  <c r="AF58" i="1"/>
  <c r="AW58" i="1"/>
  <c r="C59" i="1"/>
  <c r="K59" i="1"/>
  <c r="X59" i="1"/>
  <c r="AF59" i="1"/>
  <c r="AW59" i="1"/>
  <c r="C57" i="1"/>
  <c r="K57" i="1"/>
  <c r="X57" i="1"/>
  <c r="AF57" i="1"/>
  <c r="AW57" i="1"/>
  <c r="C60" i="1"/>
  <c r="K60" i="1"/>
  <c r="X60" i="1"/>
  <c r="AF60" i="1"/>
  <c r="AW60" i="1"/>
  <c r="C61" i="1"/>
  <c r="K61" i="1"/>
  <c r="X61" i="1"/>
  <c r="AF61" i="1"/>
  <c r="AW61" i="1"/>
  <c r="C62" i="1"/>
  <c r="K62" i="1"/>
  <c r="X62" i="1"/>
  <c r="AF62" i="1"/>
  <c r="AW62" i="1"/>
  <c r="C63" i="1"/>
  <c r="K63" i="1"/>
  <c r="X63" i="1"/>
  <c r="AF63" i="1"/>
  <c r="E62" i="9" s="1"/>
  <c r="AW63" i="1"/>
  <c r="E57" i="9" l="1"/>
  <c r="E49" i="9"/>
  <c r="E17" i="9"/>
  <c r="E60" i="9"/>
  <c r="E52" i="9"/>
  <c r="E36" i="9"/>
  <c r="E27" i="9"/>
  <c r="E14" i="9"/>
  <c r="E9" i="9"/>
  <c r="A35" i="8"/>
  <c r="A35" i="5"/>
  <c r="A35" i="15"/>
  <c r="A6" i="13"/>
  <c r="A35" i="9"/>
  <c r="A2" i="8"/>
  <c r="A2" i="15"/>
  <c r="A2" i="5"/>
  <c r="A2" i="9"/>
  <c r="A36" i="13"/>
  <c r="E6" i="9"/>
  <c r="E56" i="9"/>
  <c r="E48" i="9"/>
  <c r="E40" i="9"/>
  <c r="E31" i="9"/>
  <c r="E15" i="9"/>
  <c r="E5" i="9"/>
  <c r="A3" i="5"/>
  <c r="A3" i="15"/>
  <c r="A3" i="9"/>
  <c r="A3" i="8"/>
  <c r="A37" i="13"/>
  <c r="E25" i="9"/>
  <c r="E35" i="9"/>
  <c r="E18" i="9"/>
  <c r="E2" i="9"/>
  <c r="E59" i="9"/>
  <c r="E51" i="9"/>
  <c r="E34" i="9"/>
  <c r="E26" i="9"/>
  <c r="E16" i="9"/>
  <c r="E10" i="9"/>
  <c r="E50" i="9"/>
  <c r="E19" i="9"/>
  <c r="E3" i="9"/>
  <c r="E11" i="9"/>
  <c r="E58" i="9"/>
  <c r="E33" i="9"/>
  <c r="E61" i="9"/>
  <c r="E53" i="9"/>
  <c r="E45" i="9"/>
  <c r="E37" i="9"/>
  <c r="E28" i="9"/>
  <c r="E12" i="9"/>
  <c r="E7" i="9"/>
  <c r="E54" i="9"/>
  <c r="E13" i="9"/>
  <c r="E4" i="9"/>
  <c r="E20" i="11"/>
  <c r="G19" i="11"/>
  <c r="E19" i="11"/>
  <c r="A39" i="15"/>
  <c r="A39" i="9"/>
  <c r="A39" i="8"/>
  <c r="A30" i="13"/>
  <c r="A39" i="5"/>
  <c r="A59" i="5"/>
  <c r="A59" i="8"/>
  <c r="A59" i="9"/>
  <c r="A59" i="15"/>
  <c r="A64" i="13"/>
  <c r="A43" i="5"/>
  <c r="A43" i="9"/>
  <c r="A43" i="8"/>
  <c r="A43" i="15"/>
  <c r="A32" i="13"/>
  <c r="A60" i="13"/>
  <c r="A26" i="15"/>
  <c r="A26" i="5"/>
  <c r="A26" i="9"/>
  <c r="A26" i="8"/>
  <c r="A61" i="8"/>
  <c r="A18" i="13"/>
  <c r="A61" i="15"/>
  <c r="A61" i="9"/>
  <c r="A61" i="5"/>
  <c r="A53" i="8"/>
  <c r="A13" i="13"/>
  <c r="A53" i="15"/>
  <c r="A53" i="5"/>
  <c r="A53" i="9"/>
  <c r="A45" i="8"/>
  <c r="A58" i="13"/>
  <c r="A45" i="15"/>
  <c r="A45" i="9"/>
  <c r="A45" i="5"/>
  <c r="A37" i="8"/>
  <c r="A29" i="13"/>
  <c r="A37" i="9"/>
  <c r="A37" i="15"/>
  <c r="A37" i="5"/>
  <c r="A62" i="15"/>
  <c r="A62" i="9"/>
  <c r="A62" i="8"/>
  <c r="A62" i="5"/>
  <c r="A59" i="13"/>
  <c r="A54" i="15"/>
  <c r="A54" i="9"/>
  <c r="A14" i="13"/>
  <c r="A54" i="8"/>
  <c r="A54" i="5"/>
  <c r="A46" i="15"/>
  <c r="A33" i="13"/>
  <c r="A46" i="9"/>
  <c r="A46" i="8"/>
  <c r="A46" i="5"/>
  <c r="A38" i="15"/>
  <c r="A53" i="13"/>
  <c r="A38" i="9"/>
  <c r="A38" i="8"/>
  <c r="A38" i="5"/>
  <c r="A29" i="8"/>
  <c r="A5" i="13"/>
  <c r="A29" i="9"/>
  <c r="A29" i="15"/>
  <c r="A29" i="5"/>
  <c r="A21" i="8"/>
  <c r="A20" i="13"/>
  <c r="A21" i="9"/>
  <c r="A21" i="15"/>
  <c r="A21" i="5"/>
  <c r="A13" i="8"/>
  <c r="A46" i="13"/>
  <c r="A13" i="9"/>
  <c r="A13" i="15"/>
  <c r="A13" i="5"/>
  <c r="A4" i="5"/>
  <c r="A7" i="13"/>
  <c r="A4" i="15"/>
  <c r="A4" i="8"/>
  <c r="A4" i="9"/>
  <c r="A47" i="15"/>
  <c r="A47" i="8"/>
  <c r="A47" i="5"/>
  <c r="A34" i="13"/>
  <c r="A47" i="9"/>
  <c r="A30" i="15"/>
  <c r="A30" i="8"/>
  <c r="A30" i="5"/>
  <c r="A25" i="13"/>
  <c r="A30" i="9"/>
  <c r="A23" i="15"/>
  <c r="A23" i="9"/>
  <c r="A23" i="8"/>
  <c r="A22" i="13"/>
  <c r="A23" i="5"/>
  <c r="A14" i="15"/>
  <c r="A14" i="8"/>
  <c r="A14" i="5"/>
  <c r="A47" i="13"/>
  <c r="A14" i="9"/>
  <c r="A6" i="15"/>
  <c r="A6" i="5"/>
  <c r="A39" i="13"/>
  <c r="A6" i="9"/>
  <c r="A6" i="8"/>
  <c r="A15" i="15"/>
  <c r="A15" i="9"/>
  <c r="A15" i="8"/>
  <c r="A15" i="5"/>
  <c r="A48" i="13"/>
  <c r="A5" i="8"/>
  <c r="A38" i="13"/>
  <c r="A5" i="9"/>
  <c r="A5" i="15"/>
  <c r="A5" i="5"/>
  <c r="A55" i="15"/>
  <c r="A55" i="8"/>
  <c r="A15" i="13"/>
  <c r="A55" i="9"/>
  <c r="A55" i="5"/>
  <c r="A56" i="5"/>
  <c r="A16" i="13"/>
  <c r="A56" i="8"/>
  <c r="A56" i="9"/>
  <c r="A56" i="15"/>
  <c r="A49" i="8"/>
  <c r="A49" i="15"/>
  <c r="A49" i="5"/>
  <c r="A10" i="13"/>
  <c r="A49" i="9"/>
  <c r="A41" i="8"/>
  <c r="A41" i="15"/>
  <c r="A41" i="5"/>
  <c r="A41" i="9"/>
  <c r="A57" i="13"/>
  <c r="A17" i="8"/>
  <c r="A17" i="15"/>
  <c r="A17" i="5"/>
  <c r="A17" i="9"/>
  <c r="A50" i="13"/>
  <c r="A48" i="5"/>
  <c r="A48" i="9"/>
  <c r="A48" i="15"/>
  <c r="A35" i="13"/>
  <c r="A48" i="8"/>
  <c r="A57" i="8"/>
  <c r="A57" i="15"/>
  <c r="A57" i="5"/>
  <c r="A8" i="13"/>
  <c r="A57" i="9"/>
  <c r="A32" i="5"/>
  <c r="A32" i="15"/>
  <c r="A26" i="13"/>
  <c r="A32" i="8"/>
  <c r="A32" i="9"/>
  <c r="A24" i="5"/>
  <c r="A24" i="8"/>
  <c r="A24" i="9"/>
  <c r="A61" i="13"/>
  <c r="A24" i="15"/>
  <c r="A8" i="5"/>
  <c r="A8" i="8"/>
  <c r="A8" i="9"/>
  <c r="A8" i="15"/>
  <c r="A41" i="13"/>
  <c r="A58" i="15"/>
  <c r="A58" i="5"/>
  <c r="A17" i="13"/>
  <c r="A58" i="9"/>
  <c r="A58" i="8"/>
  <c r="A50" i="15"/>
  <c r="A50" i="8"/>
  <c r="A50" i="9"/>
  <c r="A11" i="13"/>
  <c r="A50" i="5"/>
  <c r="A42" i="15"/>
  <c r="A42" i="5"/>
  <c r="A42" i="9"/>
  <c r="A42" i="8"/>
  <c r="A31" i="13"/>
  <c r="A33" i="8"/>
  <c r="A33" i="15"/>
  <c r="A33" i="5"/>
  <c r="A33" i="9"/>
  <c r="A27" i="13"/>
  <c r="A25" i="8"/>
  <c r="A25" i="15"/>
  <c r="A25" i="5"/>
  <c r="A25" i="9"/>
  <c r="A23" i="13"/>
  <c r="A51" i="13"/>
  <c r="A18" i="15"/>
  <c r="A18" i="9"/>
  <c r="A18" i="5"/>
  <c r="A18" i="8"/>
  <c r="A9" i="8"/>
  <c r="A9" i="15"/>
  <c r="A9" i="5"/>
  <c r="A9" i="9"/>
  <c r="A42" i="13"/>
  <c r="A22" i="15"/>
  <c r="A21" i="13"/>
  <c r="A22" i="9"/>
  <c r="A22" i="8"/>
  <c r="A22" i="5"/>
  <c r="A51" i="5"/>
  <c r="A51" i="8"/>
  <c r="A12" i="13"/>
  <c r="A51" i="9"/>
  <c r="A51" i="15"/>
  <c r="A16" i="5"/>
  <c r="A49" i="13"/>
  <c r="A16" i="9"/>
  <c r="A16" i="8"/>
  <c r="A16" i="15"/>
  <c r="A43" i="13"/>
  <c r="A10" i="15"/>
  <c r="A10" i="9"/>
  <c r="A10" i="5"/>
  <c r="A10" i="8"/>
  <c r="A40" i="5"/>
  <c r="A40" i="15"/>
  <c r="A40" i="8"/>
  <c r="A63" i="13"/>
  <c r="A40" i="9"/>
  <c r="A31" i="15"/>
  <c r="A31" i="9"/>
  <c r="A31" i="8"/>
  <c r="A52" i="13"/>
  <c r="A31" i="5"/>
  <c r="A34" i="15"/>
  <c r="A28" i="13"/>
  <c r="A34" i="9"/>
  <c r="A34" i="5"/>
  <c r="A34" i="8"/>
  <c r="A60" i="5"/>
  <c r="A55" i="13"/>
  <c r="A60" i="9"/>
  <c r="A60" i="15"/>
  <c r="A60" i="8"/>
  <c r="A52" i="5"/>
  <c r="A54" i="13"/>
  <c r="A52" i="9"/>
  <c r="A52" i="8"/>
  <c r="A52" i="15"/>
  <c r="A44" i="5"/>
  <c r="A4" i="13"/>
  <c r="A44" i="9"/>
  <c r="A44" i="15"/>
  <c r="A44" i="8"/>
  <c r="A36" i="5"/>
  <c r="A56" i="13"/>
  <c r="A36" i="8"/>
  <c r="A36" i="9"/>
  <c r="A36" i="15"/>
  <c r="A27" i="5"/>
  <c r="A27" i="9"/>
  <c r="A27" i="8"/>
  <c r="A27" i="15"/>
  <c r="A24" i="13"/>
  <c r="A19" i="5"/>
  <c r="A19" i="9"/>
  <c r="A19" i="8"/>
  <c r="A19" i="15"/>
  <c r="A9" i="13"/>
  <c r="A11" i="5"/>
  <c r="A11" i="9"/>
  <c r="A11" i="8"/>
  <c r="A11" i="15"/>
  <c r="A44" i="13"/>
  <c r="A28" i="5"/>
  <c r="A62" i="13"/>
  <c r="A28" i="15"/>
  <c r="A28" i="8"/>
  <c r="A28" i="9"/>
  <c r="A20" i="5"/>
  <c r="A19" i="13"/>
  <c r="A20" i="15"/>
  <c r="A20" i="8"/>
  <c r="A20" i="9"/>
  <c r="A12" i="5"/>
  <c r="A45" i="13"/>
  <c r="A12" i="9"/>
  <c r="A12" i="15"/>
  <c r="A12" i="8"/>
  <c r="A7" i="15"/>
  <c r="A7" i="9"/>
  <c r="A7" i="8"/>
  <c r="A40" i="13"/>
  <c r="A7" i="5"/>
  <c r="B1" i="1"/>
  <c r="R18" i="2" l="1"/>
  <c r="F21" i="2" l="1"/>
  <c r="H69" i="2" l="1"/>
  <c r="F1" i="11" l="1"/>
  <c r="B20" i="11"/>
  <c r="J1" i="11"/>
  <c r="F15" i="11"/>
  <c r="D10" i="11"/>
  <c r="E47" i="11"/>
  <c r="B47" i="11"/>
  <c r="D9" i="11"/>
  <c r="D14" i="11"/>
  <c r="E35" i="11"/>
  <c r="C30" i="11"/>
  <c r="D15" i="11"/>
  <c r="B35" i="11"/>
  <c r="C29" i="11"/>
  <c r="C27" i="11"/>
  <c r="C25" i="11"/>
  <c r="C26" i="11"/>
  <c r="H58" i="4" l="1"/>
  <c r="G58" i="4"/>
  <c r="F58" i="4"/>
  <c r="E58" i="4"/>
  <c r="C58" i="4"/>
  <c r="B58" i="4"/>
  <c r="A58" i="4"/>
  <c r="H57" i="4"/>
  <c r="G57" i="4"/>
  <c r="F57" i="4"/>
  <c r="E57" i="4"/>
  <c r="C57" i="4"/>
  <c r="B57" i="4"/>
  <c r="A57" i="4"/>
  <c r="H56" i="4"/>
  <c r="G56" i="4"/>
  <c r="F56" i="4"/>
  <c r="E56" i="4"/>
  <c r="C56" i="4"/>
  <c r="B56" i="4"/>
  <c r="A56" i="4"/>
  <c r="H55" i="4"/>
  <c r="G55" i="4"/>
  <c r="F55" i="4"/>
  <c r="E55" i="4"/>
  <c r="C55" i="4"/>
  <c r="B55" i="4"/>
  <c r="A55" i="4"/>
  <c r="H54" i="4"/>
  <c r="G54" i="4"/>
  <c r="F54" i="4"/>
  <c r="E54" i="4"/>
  <c r="C54" i="4"/>
  <c r="B54" i="4"/>
  <c r="A54" i="4"/>
  <c r="H53" i="4"/>
  <c r="G53" i="4"/>
  <c r="F53" i="4"/>
  <c r="E53" i="4"/>
  <c r="C53" i="4"/>
  <c r="B53" i="4"/>
  <c r="A53" i="4"/>
  <c r="H52" i="4"/>
  <c r="G52" i="4"/>
  <c r="F52" i="4"/>
  <c r="E52" i="4"/>
  <c r="C52" i="4"/>
  <c r="B52" i="4"/>
  <c r="A52" i="4"/>
  <c r="H51" i="4"/>
  <c r="G51" i="4"/>
  <c r="F51" i="4"/>
  <c r="E51" i="4"/>
  <c r="C51" i="4"/>
  <c r="B51" i="4"/>
  <c r="A51" i="4"/>
  <c r="H50" i="4"/>
  <c r="G50" i="4"/>
  <c r="F50" i="4"/>
  <c r="E50" i="4"/>
  <c r="C50" i="4"/>
  <c r="B50" i="4"/>
  <c r="A50" i="4"/>
  <c r="H49" i="4"/>
  <c r="G49" i="4"/>
  <c r="F49" i="4"/>
  <c r="E49" i="4"/>
  <c r="C49" i="4"/>
  <c r="B49" i="4"/>
  <c r="A49" i="4"/>
  <c r="H48" i="4"/>
  <c r="G48" i="4"/>
  <c r="F48" i="4"/>
  <c r="E48" i="4"/>
  <c r="C48" i="4"/>
  <c r="B48" i="4"/>
  <c r="A48" i="4"/>
  <c r="H47" i="4"/>
  <c r="G47" i="4"/>
  <c r="F47" i="4"/>
  <c r="E47" i="4"/>
  <c r="C47" i="4"/>
  <c r="B47" i="4"/>
  <c r="A47" i="4"/>
  <c r="H46" i="4"/>
  <c r="G46" i="4"/>
  <c r="F46" i="4"/>
  <c r="E46" i="4"/>
  <c r="C46" i="4"/>
  <c r="B46" i="4"/>
  <c r="A46" i="4"/>
  <c r="H45" i="4"/>
  <c r="G45" i="4"/>
  <c r="F45" i="4"/>
  <c r="E45" i="4"/>
  <c r="C45" i="4"/>
  <c r="B45" i="4"/>
  <c r="A45" i="4"/>
  <c r="H44" i="4"/>
  <c r="G44" i="4"/>
  <c r="F44" i="4"/>
  <c r="E44" i="4"/>
  <c r="C44" i="4"/>
  <c r="B44" i="4"/>
  <c r="A44" i="4"/>
  <c r="H43" i="4"/>
  <c r="G43" i="4"/>
  <c r="F43" i="4"/>
  <c r="E43" i="4"/>
  <c r="C43" i="4"/>
  <c r="B43" i="4"/>
  <c r="A43" i="4"/>
  <c r="H42" i="4"/>
  <c r="G42" i="4"/>
  <c r="F42" i="4"/>
  <c r="E42" i="4"/>
  <c r="C42" i="4"/>
  <c r="B42" i="4"/>
  <c r="A42" i="4"/>
  <c r="H41" i="4"/>
  <c r="G41" i="4"/>
  <c r="F41" i="4"/>
  <c r="E41" i="4"/>
  <c r="C41" i="4"/>
  <c r="B41" i="4"/>
  <c r="A41" i="4"/>
  <c r="H40" i="4"/>
  <c r="G40" i="4"/>
  <c r="F40" i="4"/>
  <c r="E40" i="4"/>
  <c r="C40" i="4"/>
  <c r="B40" i="4"/>
  <c r="A40" i="4"/>
  <c r="H39" i="4"/>
  <c r="G39" i="4"/>
  <c r="F39" i="4"/>
  <c r="E39" i="4"/>
  <c r="C39" i="4"/>
  <c r="B39" i="4"/>
  <c r="A39" i="4"/>
  <c r="H38" i="4"/>
  <c r="G38" i="4"/>
  <c r="F38" i="4"/>
  <c r="E38" i="4"/>
  <c r="C38" i="4"/>
  <c r="B38" i="4"/>
  <c r="A38" i="4"/>
  <c r="H37" i="4"/>
  <c r="G37" i="4"/>
  <c r="F37" i="4"/>
  <c r="E37" i="4"/>
  <c r="C37" i="4"/>
  <c r="B37" i="4"/>
  <c r="A37" i="4"/>
  <c r="H36" i="4"/>
  <c r="G36" i="4"/>
  <c r="F36" i="4"/>
  <c r="E36" i="4"/>
  <c r="C36" i="4"/>
  <c r="B36" i="4"/>
  <c r="A36" i="4"/>
  <c r="H35" i="4"/>
  <c r="G35" i="4"/>
  <c r="F35" i="4"/>
  <c r="E35" i="4"/>
  <c r="C35" i="4"/>
  <c r="B35" i="4"/>
  <c r="A35" i="4"/>
  <c r="H34" i="4"/>
  <c r="G34" i="4"/>
  <c r="F34" i="4"/>
  <c r="E34" i="4"/>
  <c r="C34" i="4"/>
  <c r="B34" i="4"/>
  <c r="A34" i="4"/>
  <c r="H33" i="4"/>
  <c r="G33" i="4"/>
  <c r="F33" i="4"/>
  <c r="E33" i="4"/>
  <c r="C33" i="4"/>
  <c r="B33" i="4"/>
  <c r="A33" i="4"/>
  <c r="H32" i="4"/>
  <c r="G32" i="4"/>
  <c r="F32" i="4"/>
  <c r="E32" i="4"/>
  <c r="C32" i="4"/>
  <c r="B32" i="4"/>
  <c r="A32" i="4"/>
  <c r="H31" i="4"/>
  <c r="G31" i="4"/>
  <c r="F31" i="4"/>
  <c r="E31" i="4"/>
  <c r="C31" i="4"/>
  <c r="B31" i="4"/>
  <c r="A31" i="4"/>
  <c r="H30" i="4"/>
  <c r="G30" i="4"/>
  <c r="F30" i="4"/>
  <c r="E30" i="4"/>
  <c r="C30" i="4"/>
  <c r="B30" i="4"/>
  <c r="A30" i="4"/>
  <c r="H29" i="4"/>
  <c r="G29" i="4"/>
  <c r="F29" i="4"/>
  <c r="E29" i="4"/>
  <c r="C29" i="4"/>
  <c r="B29" i="4"/>
  <c r="A29" i="4"/>
  <c r="H28" i="4"/>
  <c r="G28" i="4"/>
  <c r="F28" i="4"/>
  <c r="E28" i="4"/>
  <c r="C28" i="4"/>
  <c r="B28" i="4"/>
  <c r="A28" i="4"/>
  <c r="H27" i="4"/>
  <c r="G27" i="4"/>
  <c r="F27" i="4"/>
  <c r="E27" i="4"/>
  <c r="C27" i="4"/>
  <c r="B27" i="4"/>
  <c r="A27" i="4"/>
  <c r="H26" i="4"/>
  <c r="G26" i="4"/>
  <c r="F26" i="4"/>
  <c r="E26" i="4"/>
  <c r="C26" i="4"/>
  <c r="B26" i="4"/>
  <c r="A26" i="4"/>
  <c r="H25" i="4"/>
  <c r="G25" i="4"/>
  <c r="F25" i="4"/>
  <c r="E25" i="4"/>
  <c r="C25" i="4"/>
  <c r="B25" i="4"/>
  <c r="A25" i="4"/>
  <c r="H24" i="4"/>
  <c r="G24" i="4"/>
  <c r="F24" i="4"/>
  <c r="E24" i="4"/>
  <c r="C24" i="4"/>
  <c r="B24" i="4"/>
  <c r="A24" i="4"/>
  <c r="H23" i="4"/>
  <c r="G23" i="4"/>
  <c r="F23" i="4"/>
  <c r="E23" i="4"/>
  <c r="C23" i="4"/>
  <c r="B23" i="4"/>
  <c r="A23" i="4"/>
  <c r="H22" i="4"/>
  <c r="G22" i="4"/>
  <c r="F22" i="4"/>
  <c r="E22" i="4"/>
  <c r="C22" i="4"/>
  <c r="B22" i="4"/>
  <c r="A22" i="4"/>
  <c r="H21" i="4"/>
  <c r="G21" i="4"/>
  <c r="F21" i="4"/>
  <c r="E21" i="4"/>
  <c r="C21" i="4"/>
  <c r="B21" i="4"/>
  <c r="A21" i="4"/>
  <c r="H20" i="4"/>
  <c r="G20" i="4"/>
  <c r="F20" i="4"/>
  <c r="E20" i="4"/>
  <c r="C20" i="4"/>
  <c r="B20" i="4"/>
  <c r="A20" i="4"/>
  <c r="H19" i="4"/>
  <c r="G19" i="4"/>
  <c r="F19" i="4"/>
  <c r="E19" i="4"/>
  <c r="C19" i="4"/>
  <c r="B19" i="4"/>
  <c r="A19" i="4"/>
  <c r="H18" i="4"/>
  <c r="G18" i="4"/>
  <c r="F18" i="4"/>
  <c r="E18" i="4"/>
  <c r="C18" i="4"/>
  <c r="B18" i="4"/>
  <c r="A18" i="4"/>
  <c r="H17" i="4"/>
  <c r="G17" i="4"/>
  <c r="F17" i="4"/>
  <c r="E17" i="4"/>
  <c r="C17" i="4"/>
  <c r="B17" i="4"/>
  <c r="A17" i="4"/>
  <c r="H16" i="4"/>
  <c r="G16" i="4"/>
  <c r="F16" i="4"/>
  <c r="E16" i="4"/>
  <c r="C16" i="4"/>
  <c r="B16" i="4"/>
  <c r="A16" i="4"/>
  <c r="H15" i="4"/>
  <c r="G15" i="4"/>
  <c r="F15" i="4"/>
  <c r="E15" i="4"/>
  <c r="C15" i="4"/>
  <c r="B15" i="4"/>
  <c r="A15" i="4"/>
  <c r="H14" i="4"/>
  <c r="G14" i="4"/>
  <c r="F14" i="4"/>
  <c r="E14" i="4"/>
  <c r="C14" i="4"/>
  <c r="B14" i="4"/>
  <c r="A14" i="4"/>
  <c r="H13" i="4"/>
  <c r="G13" i="4"/>
  <c r="F13" i="4"/>
  <c r="E13" i="4"/>
  <c r="C13" i="4"/>
  <c r="B13" i="4"/>
  <c r="A13" i="4"/>
  <c r="H12" i="4"/>
  <c r="G12" i="4"/>
  <c r="F12" i="4"/>
  <c r="E12" i="4"/>
  <c r="C12" i="4"/>
  <c r="B12" i="4"/>
  <c r="A12" i="4"/>
  <c r="H11" i="4"/>
  <c r="G11" i="4"/>
  <c r="F11" i="4"/>
  <c r="E11" i="4"/>
  <c r="C11" i="4"/>
  <c r="B11" i="4"/>
  <c r="A11" i="4"/>
  <c r="H10" i="4"/>
  <c r="G10" i="4"/>
  <c r="F10" i="4"/>
  <c r="E10" i="4"/>
  <c r="C10" i="4"/>
  <c r="B10" i="4"/>
  <c r="A10" i="4"/>
  <c r="H9" i="4"/>
  <c r="G9" i="4"/>
  <c r="F9" i="4"/>
  <c r="E9" i="4"/>
  <c r="C9" i="4"/>
  <c r="B9" i="4"/>
  <c r="A9" i="4"/>
  <c r="H8" i="4"/>
  <c r="G8" i="4"/>
  <c r="F8" i="4"/>
  <c r="E8" i="4"/>
  <c r="C8" i="4"/>
  <c r="B8" i="4"/>
  <c r="A8" i="4"/>
  <c r="H7" i="4"/>
  <c r="G7" i="4"/>
  <c r="F7" i="4"/>
  <c r="E7" i="4"/>
  <c r="C7" i="4"/>
  <c r="B7" i="4"/>
  <c r="A7" i="4"/>
  <c r="H6" i="4"/>
  <c r="G6" i="4"/>
  <c r="F6" i="4"/>
  <c r="E6" i="4"/>
  <c r="C6" i="4"/>
  <c r="B6" i="4"/>
  <c r="A6" i="4"/>
  <c r="H5" i="4"/>
  <c r="G5" i="4"/>
  <c r="F5" i="4"/>
  <c r="E5" i="4"/>
  <c r="C5" i="4"/>
  <c r="B5" i="4"/>
  <c r="A5" i="4"/>
  <c r="H4" i="4"/>
  <c r="G4" i="4"/>
  <c r="F4" i="4"/>
  <c r="E4" i="4"/>
  <c r="C4" i="4"/>
  <c r="B4" i="4"/>
  <c r="A4" i="4"/>
  <c r="H3" i="4"/>
  <c r="G3" i="4"/>
  <c r="F3" i="4"/>
  <c r="E3" i="4"/>
  <c r="C3" i="4"/>
  <c r="B3" i="4"/>
  <c r="A3" i="4"/>
  <c r="H2" i="4"/>
  <c r="G2" i="4"/>
  <c r="F2" i="4"/>
  <c r="E2" i="4"/>
  <c r="C2" i="4"/>
  <c r="B2" i="4"/>
  <c r="A2" i="4"/>
  <c r="A72" i="11"/>
  <c r="F22" i="2"/>
  <c r="D42" i="4" l="1"/>
  <c r="D9" i="4"/>
  <c r="D21" i="4"/>
  <c r="D31" i="4"/>
  <c r="D11" i="4"/>
  <c r="D33" i="4"/>
  <c r="D35" i="4"/>
  <c r="D37" i="4"/>
  <c r="D43" i="4"/>
  <c r="D49" i="4"/>
  <c r="D51" i="4"/>
  <c r="D58" i="4"/>
  <c r="D25" i="4"/>
  <c r="D39" i="4"/>
  <c r="D19" i="4"/>
  <c r="D17" i="4"/>
  <c r="D27" i="4"/>
  <c r="D13" i="4"/>
  <c r="D5" i="4"/>
  <c r="D15" i="4"/>
  <c r="D7" i="4"/>
  <c r="D29" i="4"/>
  <c r="D57" i="4"/>
  <c r="D23" i="4"/>
  <c r="D36" i="4"/>
  <c r="D40" i="4"/>
  <c r="D50" i="4"/>
  <c r="D54" i="4"/>
  <c r="D45" i="4"/>
  <c r="D46" i="4"/>
  <c r="D12" i="4"/>
  <c r="D24" i="4"/>
  <c r="D28" i="4"/>
  <c r="D32" i="4"/>
  <c r="D41" i="4"/>
  <c r="D16" i="4"/>
  <c r="D47" i="4"/>
  <c r="D55" i="4"/>
  <c r="D8" i="4"/>
  <c r="D2" i="4"/>
  <c r="D38" i="4"/>
  <c r="D52" i="4"/>
  <c r="D20" i="4"/>
  <c r="D56" i="4"/>
  <c r="D4" i="4"/>
  <c r="D34" i="4"/>
  <c r="D44" i="4"/>
  <c r="D48" i="4"/>
  <c r="D3" i="4"/>
  <c r="D6" i="4"/>
  <c r="D10" i="4"/>
  <c r="D14" i="4"/>
  <c r="D18" i="4"/>
  <c r="D22" i="4"/>
  <c r="D26" i="4"/>
  <c r="D30" i="4"/>
  <c r="D53" i="4"/>
</calcChain>
</file>

<file path=xl/sharedStrings.xml><?xml version="1.0" encoding="utf-8"?>
<sst xmlns="http://schemas.openxmlformats.org/spreadsheetml/2006/main" count="1544" uniqueCount="293">
  <si>
    <t>Nom</t>
  </si>
  <si>
    <t>Prénom</t>
  </si>
  <si>
    <t>Date de naissance</t>
  </si>
  <si>
    <t>Âge</t>
  </si>
  <si>
    <t>IEF</t>
  </si>
  <si>
    <t>AG</t>
  </si>
  <si>
    <t>CMU</t>
  </si>
  <si>
    <t>Collège</t>
  </si>
  <si>
    <t>CFA</t>
  </si>
  <si>
    <t>Lycée</t>
  </si>
  <si>
    <t>Lieu d'apprentissage</t>
  </si>
  <si>
    <t>Passeport</t>
  </si>
  <si>
    <t>Jugement supplétif</t>
  </si>
  <si>
    <t>Chambre</t>
  </si>
  <si>
    <t>Date de majorité</t>
  </si>
  <si>
    <t>Educateurs</t>
  </si>
  <si>
    <t>Educateur(trice)</t>
  </si>
  <si>
    <t>Choix</t>
  </si>
  <si>
    <t>Oui</t>
  </si>
  <si>
    <t>Non</t>
  </si>
  <si>
    <t>Statut</t>
  </si>
  <si>
    <t>Date d'arrivée en France</t>
  </si>
  <si>
    <t>Scolaire</t>
  </si>
  <si>
    <t>Autre</t>
  </si>
  <si>
    <t>Scolarité</t>
  </si>
  <si>
    <t>Demande de titre</t>
  </si>
  <si>
    <t>Titre de séjour</t>
  </si>
  <si>
    <t>Travailleur temporaire</t>
  </si>
  <si>
    <t>Nationalité</t>
  </si>
  <si>
    <t>Asile</t>
  </si>
  <si>
    <t>Vie privée et familiale</t>
  </si>
  <si>
    <t>Etudiant</t>
  </si>
  <si>
    <t>Date d'arrivée au DAMA</t>
  </si>
  <si>
    <t>Mail</t>
  </si>
  <si>
    <t>Mail AG</t>
  </si>
  <si>
    <t>Carte consulaire</t>
  </si>
  <si>
    <t>Envoyer mail</t>
  </si>
  <si>
    <t>ATJM</t>
  </si>
  <si>
    <t>Date de fin d'ATJM</t>
  </si>
  <si>
    <t>Etablissement</t>
  </si>
  <si>
    <t>Fin d'autorisation de travail</t>
  </si>
  <si>
    <t>Fin CMU</t>
  </si>
  <si>
    <t>SCOLARITE</t>
  </si>
  <si>
    <t>Lycee_Professionnel</t>
  </si>
  <si>
    <t>Lycee</t>
  </si>
  <si>
    <t>College</t>
  </si>
  <si>
    <t>Neant</t>
  </si>
  <si>
    <t>NAVARRE</t>
  </si>
  <si>
    <t>HORTICOLE</t>
  </si>
  <si>
    <t>Carte de bus</t>
  </si>
  <si>
    <t>Fin de validité</t>
  </si>
  <si>
    <t>Bus</t>
  </si>
  <si>
    <t>Au mois</t>
  </si>
  <si>
    <t>Au trimestre</t>
  </si>
  <si>
    <t>Date</t>
  </si>
  <si>
    <t>3éme FLS</t>
  </si>
  <si>
    <t>4éme</t>
  </si>
  <si>
    <t>3éme</t>
  </si>
  <si>
    <t>4éme FLS</t>
  </si>
  <si>
    <t>2nde</t>
  </si>
  <si>
    <t>1ère</t>
  </si>
  <si>
    <t>Terminale</t>
  </si>
  <si>
    <t>Tourneur-fraiseur</t>
  </si>
  <si>
    <t>Serrurier Métallier</t>
  </si>
  <si>
    <t>Cuisinier</t>
  </si>
  <si>
    <t>Serveur</t>
  </si>
  <si>
    <t>Mécanicien</t>
  </si>
  <si>
    <t>Pâtissier</t>
  </si>
  <si>
    <t>Boulanger</t>
  </si>
  <si>
    <t>Plaquiste</t>
  </si>
  <si>
    <t>Carreleur</t>
  </si>
  <si>
    <t>Peintre</t>
  </si>
  <si>
    <t>Electricien</t>
  </si>
  <si>
    <t>G._POLITZER</t>
  </si>
  <si>
    <t>H._DUNANT</t>
  </si>
  <si>
    <t>J._JAURES</t>
  </si>
  <si>
    <t>P._BERT</t>
  </si>
  <si>
    <t>A_ BRIAND</t>
  </si>
  <si>
    <t>A._HEBERT</t>
  </si>
  <si>
    <t>L._SEDAR_SENGHOR</t>
  </si>
  <si>
    <t>M._LEROY</t>
  </si>
  <si>
    <t>A._BRIAND</t>
  </si>
  <si>
    <t>Classe_de_CFA</t>
  </si>
  <si>
    <t>Néant</t>
  </si>
  <si>
    <t>Maçon</t>
  </si>
  <si>
    <t>Plombier</t>
  </si>
  <si>
    <t>Classe</t>
  </si>
  <si>
    <t>Date Renouvellement d'ATJM</t>
  </si>
  <si>
    <t>Clat</t>
  </si>
  <si>
    <t>Né le :</t>
  </si>
  <si>
    <t>Nationnalité :</t>
  </si>
  <si>
    <t>Sexe</t>
  </si>
  <si>
    <t>Entrée en France :</t>
  </si>
  <si>
    <t>Entrée au DAMA :</t>
  </si>
  <si>
    <t>Adresse actuelle :</t>
  </si>
  <si>
    <t>DAMA</t>
  </si>
  <si>
    <t>61, rue Saint GERMAIN</t>
  </si>
  <si>
    <t>27000 EVREUX</t>
  </si>
  <si>
    <t>Educateur référant :</t>
  </si>
  <si>
    <t>Formation :</t>
  </si>
  <si>
    <t>RESPONSABLE LEGAL</t>
  </si>
  <si>
    <t>Réfèrent PAMIE :</t>
  </si>
  <si>
    <t>Mail :</t>
  </si>
  <si>
    <t>Téléphone :</t>
  </si>
  <si>
    <t>Assistante de gestion :</t>
  </si>
  <si>
    <t>IEF :</t>
  </si>
  <si>
    <t>MESURE DE PROTECTION</t>
  </si>
  <si>
    <t>AUTORISATION</t>
  </si>
  <si>
    <t>Autorisation d'opérer :</t>
  </si>
  <si>
    <t>Autorisation à l'image :</t>
  </si>
  <si>
    <t>Autorisation de sortie :</t>
  </si>
  <si>
    <t>SANTE</t>
  </si>
  <si>
    <t>CMU :</t>
  </si>
  <si>
    <t>Nom Prénom</t>
  </si>
  <si>
    <t>MNA</t>
  </si>
  <si>
    <t>Masculin</t>
  </si>
  <si>
    <t>Référent PAMIE</t>
  </si>
  <si>
    <t>RIB / Compte</t>
  </si>
  <si>
    <t>PAMIE</t>
  </si>
  <si>
    <t>21h</t>
  </si>
  <si>
    <t>00h</t>
  </si>
  <si>
    <t>03h</t>
  </si>
  <si>
    <t>06h</t>
  </si>
  <si>
    <t>REZ DE CHAUSSEE</t>
  </si>
  <si>
    <t>1ER ETAGE</t>
  </si>
  <si>
    <t>2EME ETAGE</t>
  </si>
  <si>
    <t>3EME ETAGE</t>
  </si>
  <si>
    <t>Observation</t>
  </si>
  <si>
    <t>Evaluation CIO</t>
  </si>
  <si>
    <t>Age d'arrivée</t>
  </si>
  <si>
    <t>Parcours 4</t>
  </si>
  <si>
    <t>Acte de naissance</t>
  </si>
  <si>
    <t>Apprentissage</t>
  </si>
  <si>
    <t>Nationnalité</t>
  </si>
  <si>
    <t>Mobilité</t>
  </si>
  <si>
    <t>Scooter</t>
  </si>
  <si>
    <t>Vélo</t>
  </si>
  <si>
    <t>Téléphone</t>
  </si>
  <si>
    <t>CV</t>
  </si>
  <si>
    <t>Argent de poche</t>
  </si>
  <si>
    <t>Type d'acceuil</t>
  </si>
  <si>
    <t>Acceuil</t>
  </si>
  <si>
    <t>Collectif</t>
  </si>
  <si>
    <t>Semi_autonomie</t>
  </si>
  <si>
    <t>O €</t>
  </si>
  <si>
    <t>Type d'accueil</t>
  </si>
  <si>
    <t>Mail PAMIE</t>
  </si>
  <si>
    <t>au</t>
  </si>
  <si>
    <t>Mesure de protection</t>
  </si>
  <si>
    <t>Tutelle</t>
  </si>
  <si>
    <t>Mesure</t>
  </si>
  <si>
    <t>ASE</t>
  </si>
  <si>
    <t>Fin :</t>
  </si>
  <si>
    <t>Ordonnance de placement</t>
  </si>
  <si>
    <t>Mesure :</t>
  </si>
  <si>
    <t>comme</t>
  </si>
  <si>
    <t>Accueil en :</t>
  </si>
  <si>
    <t>ATJM à faire</t>
  </si>
  <si>
    <t>ATJM en réalisation</t>
  </si>
  <si>
    <t>ATJM accordé</t>
  </si>
  <si>
    <t>Date demande CMU/RIB</t>
  </si>
  <si>
    <t>Tunisien</t>
  </si>
  <si>
    <t>Bangladais</t>
  </si>
  <si>
    <t>Arménien</t>
  </si>
  <si>
    <t>Mauritanien</t>
  </si>
  <si>
    <t>Guinéen</t>
  </si>
  <si>
    <t>Ivoirien</t>
  </si>
  <si>
    <t>Malien</t>
  </si>
  <si>
    <t>Burkinais</t>
  </si>
  <si>
    <t>Afghan</t>
  </si>
  <si>
    <t>Congolais</t>
  </si>
  <si>
    <t>Pakistanais</t>
  </si>
  <si>
    <t>Gambien</t>
  </si>
  <si>
    <t>CIO</t>
  </si>
  <si>
    <t>Inconnu</t>
  </si>
  <si>
    <t>Donatien ZABUKOVEC</t>
  </si>
  <si>
    <t>Sophie NOBLE</t>
  </si>
  <si>
    <t>Annabelle FOLLET</t>
  </si>
  <si>
    <t>Mélanie DUCREUX</t>
  </si>
  <si>
    <t>Coraline DESPERROIS</t>
  </si>
  <si>
    <t>Lucie COSNIER</t>
  </si>
  <si>
    <t>Usin'Eure</t>
  </si>
  <si>
    <t>AH Auto</t>
  </si>
  <si>
    <t>AM Auto</t>
  </si>
  <si>
    <t>Le Bistrot</t>
  </si>
  <si>
    <t>L'Ardoise Normande</t>
  </si>
  <si>
    <t>Saint Honoré</t>
  </si>
  <si>
    <t>THER</t>
  </si>
  <si>
    <t>Bergrest</t>
  </si>
  <si>
    <t>Punjab Rana</t>
  </si>
  <si>
    <t>Le Palais de Josephine</t>
  </si>
  <si>
    <t>Le Revetement Moderne</t>
  </si>
  <si>
    <t>APF Entreprise</t>
  </si>
  <si>
    <t>KF Services</t>
  </si>
  <si>
    <t>La Chapelle</t>
  </si>
  <si>
    <t>La Gazette</t>
  </si>
  <si>
    <t>CIP</t>
  </si>
  <si>
    <t>Colonne1</t>
  </si>
  <si>
    <t>Accueil :</t>
  </si>
  <si>
    <t>Numéro CMU</t>
  </si>
  <si>
    <t>Numéro</t>
  </si>
  <si>
    <t>Archiver</t>
  </si>
  <si>
    <t>31/11/2018</t>
  </si>
  <si>
    <t>Téléphone PAMIE</t>
  </si>
  <si>
    <t>Date de départ</t>
  </si>
  <si>
    <t>AHMED Md Numan</t>
  </si>
  <si>
    <t>Auto Pneu</t>
  </si>
  <si>
    <t>Jules</t>
  </si>
  <si>
    <t>Paul</t>
  </si>
  <si>
    <t>Edouard</t>
  </si>
  <si>
    <t>Simon</t>
  </si>
  <si>
    <t>Matthieu</t>
  </si>
  <si>
    <t>Andre</t>
  </si>
  <si>
    <t>Arthur</t>
  </si>
  <si>
    <t>Fred</t>
  </si>
  <si>
    <t>Henri</t>
  </si>
  <si>
    <t>Pierre</t>
  </si>
  <si>
    <t>Jacques</t>
  </si>
  <si>
    <t>Jose</t>
  </si>
  <si>
    <t>BIEF</t>
  </si>
  <si>
    <t>Educ1</t>
  </si>
  <si>
    <t>Educ2</t>
  </si>
  <si>
    <t>Educ3</t>
  </si>
  <si>
    <t>Educ4</t>
  </si>
  <si>
    <t>AA</t>
  </si>
  <si>
    <t>AAA</t>
  </si>
  <si>
    <t>BB</t>
  </si>
  <si>
    <t>BBB</t>
  </si>
  <si>
    <t>CC</t>
  </si>
  <si>
    <t>CCC</t>
  </si>
  <si>
    <t>DD</t>
  </si>
  <si>
    <t>DDD</t>
  </si>
  <si>
    <t>EE</t>
  </si>
  <si>
    <t>EEE</t>
  </si>
  <si>
    <t>FF</t>
  </si>
  <si>
    <t>FFF</t>
  </si>
  <si>
    <t>DDDD</t>
  </si>
  <si>
    <t>Educ59</t>
  </si>
  <si>
    <t>Educ58</t>
  </si>
  <si>
    <t>Educ57</t>
  </si>
  <si>
    <t>Educ56</t>
  </si>
  <si>
    <t>Educ55</t>
  </si>
  <si>
    <t>Educ54</t>
  </si>
  <si>
    <t>Educ53</t>
  </si>
  <si>
    <t>Educ52</t>
  </si>
  <si>
    <t>Educ51</t>
  </si>
  <si>
    <t>Educ50</t>
  </si>
  <si>
    <t>Educ49</t>
  </si>
  <si>
    <t>Educ48</t>
  </si>
  <si>
    <t>Educ47</t>
  </si>
  <si>
    <t>Educ46</t>
  </si>
  <si>
    <t>Educ45</t>
  </si>
  <si>
    <t>Educ44</t>
  </si>
  <si>
    <t>Educ43</t>
  </si>
  <si>
    <t>Educ42</t>
  </si>
  <si>
    <t>Educ41</t>
  </si>
  <si>
    <t>Educ40</t>
  </si>
  <si>
    <t>Educ39</t>
  </si>
  <si>
    <t>Educ38</t>
  </si>
  <si>
    <t>Educ37</t>
  </si>
  <si>
    <t>Educ36</t>
  </si>
  <si>
    <t>Educ35</t>
  </si>
  <si>
    <t>Educ34</t>
  </si>
  <si>
    <t>Educ33</t>
  </si>
  <si>
    <t>Educ32</t>
  </si>
  <si>
    <t>Educ31</t>
  </si>
  <si>
    <t>Educ30</t>
  </si>
  <si>
    <t>Educ29</t>
  </si>
  <si>
    <t>Educ28</t>
  </si>
  <si>
    <t>Educ27</t>
  </si>
  <si>
    <t>Educ26</t>
  </si>
  <si>
    <t>Educ25</t>
  </si>
  <si>
    <t>Educ24</t>
  </si>
  <si>
    <t>Educ23</t>
  </si>
  <si>
    <t>Educ22</t>
  </si>
  <si>
    <t>Educ21</t>
  </si>
  <si>
    <t>Educ20</t>
  </si>
  <si>
    <t>Educ19</t>
  </si>
  <si>
    <t>Educ18</t>
  </si>
  <si>
    <t>Educ17</t>
  </si>
  <si>
    <t>Educ16</t>
  </si>
  <si>
    <t>Educ15</t>
  </si>
  <si>
    <t>Educ14</t>
  </si>
  <si>
    <t>Educ13</t>
  </si>
  <si>
    <t>Educ12</t>
  </si>
  <si>
    <t>Educ11</t>
  </si>
  <si>
    <t>Educ10</t>
  </si>
  <si>
    <t>Educ9</t>
  </si>
  <si>
    <t>Educ8</t>
  </si>
  <si>
    <t>Educ7</t>
  </si>
  <si>
    <t>Educ6</t>
  </si>
  <si>
    <t>Educ5</t>
  </si>
  <si>
    <t>Educ0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</si>
</sst>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#,##0\ &quot;€&quot;;[Red]\-#,##0\ &quot;€&quot;"/>
    <numFmt numFmtId="164" formatCode="#,##0\ &quot;€&quot;"/>
    <numFmt numFmtId="165" formatCode="dd/mm/yy;@"/>
    <numFmt numFmtId="166" formatCode="0#&quot; &quot;##&quot; &quot;##&quot; &quot;##&quot; &quot;##"/>
    <numFmt numFmtId="167" formatCode="[&gt;=3000000000000]#&quot; &quot;##&quot; &quot;##&quot; &quot;##&quot; &quot;###&quot; &quot;###&quot; | &quot;##;#&quot; &quot;##&quot; &quot;##&quot; &quot;##&quot; &quot;###&quot; &quot;###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2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26"/>
      <color theme="1"/>
      <name val="Cooper Black"/>
      <family val="1"/>
    </font>
    <font>
      <sz val="12"/>
      <color theme="0"/>
      <name val="Calibri"/>
      <family val="2"/>
      <scheme val="minor"/>
    </font>
    <font>
      <sz val="12"/>
      <name val="Wingdings"/>
      <charset val="2"/>
    </font>
    <font>
      <b/>
      <sz val="10"/>
      <name val="Wingdings"/>
      <charset val="2"/>
    </font>
    <font>
      <sz val="12"/>
      <name val="Arial"/>
    </font>
    <font>
      <sz val="11"/>
      <name val="Calibri Light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4"/>
        <bgColor theme="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6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ashed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dashed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/>
      <diagonal/>
    </border>
    <border>
      <left style="thin">
        <color auto="1"/>
      </left>
      <right style="dashed">
        <color auto="1"/>
      </right>
      <top/>
      <bottom/>
      <diagonal/>
    </border>
    <border>
      <left style="thin">
        <color auto="1"/>
      </left>
      <right style="dashed">
        <color auto="1"/>
      </right>
      <top/>
      <bottom style="medium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ck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 style="dashed">
        <color auto="1"/>
      </right>
      <top style="thick">
        <color auto="1"/>
      </top>
      <bottom/>
      <diagonal/>
    </border>
    <border>
      <left style="dashed">
        <color auto="1"/>
      </left>
      <right/>
      <top style="thick">
        <color auto="1"/>
      </top>
      <bottom/>
      <diagonal/>
    </border>
    <border>
      <left style="hair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theme="4"/>
      </top>
      <bottom/>
      <diagonal/>
    </border>
    <border>
      <left style="hair">
        <color auto="1"/>
      </left>
      <right/>
      <top style="thin">
        <color auto="1"/>
      </top>
      <bottom/>
      <diagonal/>
    </border>
    <border>
      <left style="hair">
        <color auto="1"/>
      </left>
      <right/>
      <top style="thin">
        <color theme="4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/>
      <top style="thin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hair">
        <color auto="1"/>
      </left>
      <right/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hair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hair">
        <color auto="1"/>
      </left>
      <right/>
      <top style="thin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dashed">
        <color auto="1"/>
      </left>
      <right style="thick">
        <color auto="1"/>
      </right>
      <top style="thick">
        <color auto="1"/>
      </top>
      <bottom/>
      <diagonal/>
    </border>
    <border>
      <left style="dashed">
        <color auto="1"/>
      </left>
      <right/>
      <top style="thin">
        <color auto="1"/>
      </top>
      <bottom/>
      <diagonal/>
    </border>
    <border>
      <left style="dashed">
        <color auto="1"/>
      </left>
      <right style="thick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thick">
        <color auto="1"/>
      </bottom>
      <diagonal/>
    </border>
    <border>
      <left style="dashed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ashed">
        <color auto="1"/>
      </left>
      <right/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medium">
        <color auto="1"/>
      </top>
      <bottom/>
      <diagonal/>
    </border>
    <border>
      <left style="dashed">
        <color auto="1"/>
      </left>
      <right style="medium">
        <color auto="1"/>
      </right>
      <top style="thin">
        <color auto="1"/>
      </top>
      <bottom/>
      <diagonal/>
    </border>
    <border>
      <left style="dashed">
        <color auto="1"/>
      </left>
      <right/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2" borderId="2" applyNumberFormat="0" applyAlignment="0" applyProtection="0"/>
  </cellStyleXfs>
  <cellXfs count="2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2" fillId="0" borderId="1" xfId="1" applyBorder="1" applyAlignment="1">
      <alignment horizontal="left"/>
    </xf>
    <xf numFmtId="49" fontId="0" fillId="0" borderId="1" xfId="0" quotePrefix="1" applyNumberFormat="1" applyBorder="1" applyAlignment="1">
      <alignment horizontal="left"/>
    </xf>
    <xf numFmtId="49" fontId="1" fillId="0" borderId="1" xfId="0" quotePrefix="1" applyNumberFormat="1" applyFont="1" applyBorder="1" applyAlignment="1">
      <alignment horizontal="left"/>
    </xf>
    <xf numFmtId="49" fontId="0" fillId="0" borderId="0" xfId="0" quotePrefix="1" applyNumberFormat="1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 textRotation="180" shrinkToFit="1"/>
    </xf>
    <xf numFmtId="0" fontId="1" fillId="0" borderId="8" xfId="0" applyFont="1" applyBorder="1" applyAlignment="1">
      <alignment horizontal="center" vertical="center" shrinkToFit="1"/>
    </xf>
    <xf numFmtId="0" fontId="0" fillId="0" borderId="8" xfId="0" applyBorder="1" applyAlignment="1">
      <alignment horizontal="center" vertical="center" shrinkToFit="1"/>
    </xf>
    <xf numFmtId="0" fontId="0" fillId="0" borderId="11" xfId="0" applyBorder="1" applyAlignment="1">
      <alignment horizontal="center" vertical="center" shrinkToFit="1"/>
    </xf>
    <xf numFmtId="0" fontId="0" fillId="0" borderId="9" xfId="0" applyBorder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0" fontId="0" fillId="0" borderId="0" xfId="0" applyAlignment="1">
      <alignment horizontal="center" vertical="center" textRotation="180" shrinkToFit="1"/>
    </xf>
    <xf numFmtId="0" fontId="1" fillId="0" borderId="0" xfId="0" applyFont="1" applyAlignment="1">
      <alignment horizontal="center" vertical="center" shrinkToFit="1"/>
    </xf>
    <xf numFmtId="0" fontId="1" fillId="0" borderId="0" xfId="0" applyFont="1" applyBorder="1"/>
    <xf numFmtId="0" fontId="1" fillId="6" borderId="5" xfId="0" applyFont="1" applyFill="1" applyBorder="1" applyAlignment="1">
      <alignment horizontal="center" vertical="center" shrinkToFit="1"/>
    </xf>
    <xf numFmtId="0" fontId="0" fillId="6" borderId="5" xfId="0" applyFill="1" applyBorder="1" applyAlignment="1">
      <alignment horizontal="center" vertical="center" shrinkToFit="1"/>
    </xf>
    <xf numFmtId="0" fontId="0" fillId="6" borderId="6" xfId="0" applyFill="1" applyBorder="1" applyAlignment="1">
      <alignment horizontal="center" vertical="center" shrinkToFit="1"/>
    </xf>
    <xf numFmtId="0" fontId="0" fillId="6" borderId="10" xfId="0" applyFill="1" applyBorder="1" applyAlignment="1">
      <alignment horizontal="center" vertical="center" shrinkToFit="1"/>
    </xf>
    <xf numFmtId="0" fontId="1" fillId="0" borderId="0" xfId="0" applyFont="1" applyAlignment="1">
      <alignment horizontal="center" vertical="center"/>
    </xf>
    <xf numFmtId="49" fontId="0" fillId="0" borderId="1" xfId="0" quotePrefix="1" applyNumberFormat="1" applyFont="1" applyBorder="1" applyAlignment="1">
      <alignment horizontal="left"/>
    </xf>
    <xf numFmtId="0" fontId="4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6" fontId="0" fillId="0" borderId="1" xfId="0" applyNumberForma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NumberForma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3" xfId="0" applyBorder="1" applyAlignment="1">
      <alignment horizontal="left" vertical="center"/>
    </xf>
    <xf numFmtId="0" fontId="0" fillId="0" borderId="24" xfId="0" applyBorder="1" applyAlignment="1">
      <alignment horizontal="left" vertical="center"/>
    </xf>
    <xf numFmtId="0" fontId="0" fillId="0" borderId="25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0" fillId="0" borderId="19" xfId="0" applyNumberFormat="1" applyBorder="1" applyAlignment="1">
      <alignment horizontal="left" vertical="center" shrinkToFit="1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20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vertical="center"/>
    </xf>
    <xf numFmtId="0" fontId="12" fillId="0" borderId="21" xfId="0" applyFont="1" applyFill="1" applyBorder="1" applyAlignment="1">
      <alignment horizontal="left" vertical="center"/>
    </xf>
    <xf numFmtId="0" fontId="5" fillId="0" borderId="21" xfId="0" applyFont="1" applyFill="1" applyBorder="1" applyAlignment="1">
      <alignment vertical="center"/>
    </xf>
    <xf numFmtId="0" fontId="13" fillId="0" borderId="21" xfId="0" applyNumberFormat="1" applyFont="1" applyFill="1" applyBorder="1" applyAlignment="1">
      <alignment horizontal="center" vertical="center"/>
    </xf>
    <xf numFmtId="0" fontId="0" fillId="0" borderId="19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13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165" fontId="0" fillId="0" borderId="1" xfId="0" quotePrefix="1" applyNumberFormat="1" applyBorder="1" applyAlignment="1">
      <alignment horizontal="left"/>
    </xf>
    <xf numFmtId="0" fontId="1" fillId="0" borderId="17" xfId="0" applyFont="1" applyBorder="1" applyAlignment="1">
      <alignment horizontal="left" vertical="center"/>
    </xf>
    <xf numFmtId="0" fontId="6" fillId="8" borderId="0" xfId="0" applyFont="1" applyFill="1" applyBorder="1" applyAlignment="1" applyProtection="1">
      <alignment horizontal="center" vertical="center" wrapText="1"/>
      <protection hidden="1"/>
    </xf>
    <xf numFmtId="0" fontId="4" fillId="3" borderId="38" xfId="0" applyFont="1" applyFill="1" applyBorder="1" applyAlignment="1">
      <alignment horizontal="center" vertical="center" wrapText="1"/>
    </xf>
    <xf numFmtId="0" fontId="4" fillId="3" borderId="39" xfId="0" applyFont="1" applyFill="1" applyBorder="1" applyAlignment="1">
      <alignment horizontal="center" vertical="center" wrapText="1"/>
    </xf>
    <xf numFmtId="0" fontId="4" fillId="3" borderId="40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left" vertical="center"/>
      <protection locked="0"/>
    </xf>
    <xf numFmtId="165" fontId="17" fillId="0" borderId="0" xfId="0" applyNumberFormat="1" applyFont="1" applyBorder="1" applyAlignment="1" applyProtection="1">
      <alignment horizontal="left" vertical="center"/>
    </xf>
    <xf numFmtId="165" fontId="17" fillId="0" borderId="0" xfId="0" applyNumberFormat="1" applyFont="1" applyBorder="1" applyAlignment="1" applyProtection="1">
      <alignment horizontal="left" vertical="center" wrapText="1"/>
    </xf>
    <xf numFmtId="0" fontId="17" fillId="0" borderId="0" xfId="0" applyFont="1" applyBorder="1" applyAlignment="1">
      <alignment horizontal="left" vertical="center"/>
    </xf>
    <xf numFmtId="0" fontId="6" fillId="8" borderId="0" xfId="0" applyFont="1" applyFill="1" applyBorder="1" applyAlignment="1" applyProtection="1">
      <alignment horizontal="left" vertical="center"/>
      <protection hidden="1"/>
    </xf>
    <xf numFmtId="0" fontId="6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wrapText="1"/>
    </xf>
    <xf numFmtId="0" fontId="6" fillId="8" borderId="0" xfId="0" applyFont="1" applyFill="1" applyBorder="1" applyAlignment="1" applyProtection="1">
      <alignment horizontal="left" vertical="center" wrapText="1"/>
      <protection hidden="1"/>
    </xf>
    <xf numFmtId="0" fontId="4" fillId="0" borderId="0" xfId="0" applyFont="1" applyBorder="1" applyAlignment="1" applyProtection="1">
      <alignment horizontal="center" vertical="center" wrapText="1"/>
    </xf>
    <xf numFmtId="165" fontId="17" fillId="0" borderId="0" xfId="0" applyNumberFormat="1" applyFont="1" applyBorder="1" applyAlignment="1" applyProtection="1">
      <alignment horizontal="center" vertical="center"/>
    </xf>
    <xf numFmtId="166" fontId="21" fillId="0" borderId="1" xfId="0" applyNumberFormat="1" applyFont="1" applyBorder="1"/>
    <xf numFmtId="0" fontId="6" fillId="0" borderId="42" xfId="0" applyNumberFormat="1" applyFont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8" fillId="2" borderId="25" xfId="2" applyFont="1" applyFill="1" applyBorder="1" applyAlignment="1">
      <alignment horizontal="center" vertical="center" wrapText="1"/>
    </xf>
    <xf numFmtId="0" fontId="8" fillId="2" borderId="43" xfId="2" applyFont="1" applyFill="1" applyBorder="1" applyAlignment="1">
      <alignment horizontal="center" vertical="center" wrapText="1"/>
    </xf>
    <xf numFmtId="0" fontId="8" fillId="2" borderId="43" xfId="2" applyNumberFormat="1" applyFont="1" applyFill="1" applyBorder="1" applyAlignment="1">
      <alignment horizontal="center" vertical="center" wrapText="1"/>
    </xf>
    <xf numFmtId="14" fontId="6" fillId="0" borderId="43" xfId="0" applyNumberFormat="1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166" fontId="6" fillId="0" borderId="43" xfId="0" applyNumberFormat="1" applyFont="1" applyBorder="1" applyAlignment="1">
      <alignment horizontal="center" vertical="center" wrapText="1"/>
    </xf>
    <xf numFmtId="0" fontId="20" fillId="0" borderId="43" xfId="0" applyNumberFormat="1" applyFont="1" applyBorder="1" applyAlignment="1">
      <alignment horizontal="center" vertical="center" wrapText="1"/>
    </xf>
    <xf numFmtId="165" fontId="6" fillId="0" borderId="43" xfId="0" applyNumberFormat="1" applyFont="1" applyBorder="1" applyAlignment="1">
      <alignment horizontal="center" vertical="center" wrapText="1"/>
    </xf>
    <xf numFmtId="164" fontId="6" fillId="0" borderId="43" xfId="0" applyNumberFormat="1" applyFont="1" applyBorder="1" applyAlignment="1">
      <alignment horizontal="center" vertical="center" wrapText="1"/>
    </xf>
    <xf numFmtId="0" fontId="6" fillId="0" borderId="43" xfId="0" applyNumberFormat="1" applyFont="1" applyBorder="1" applyAlignment="1">
      <alignment horizontal="center" vertical="center" wrapText="1"/>
    </xf>
    <xf numFmtId="0" fontId="6" fillId="0" borderId="44" xfId="0" applyNumberFormat="1" applyFont="1" applyBorder="1" applyAlignment="1">
      <alignment horizontal="center" vertical="center" wrapText="1"/>
    </xf>
    <xf numFmtId="167" fontId="6" fillId="0" borderId="43" xfId="0" applyNumberFormat="1" applyFont="1" applyBorder="1" applyAlignment="1">
      <alignment horizontal="center" vertical="center" wrapText="1"/>
    </xf>
    <xf numFmtId="49" fontId="6" fillId="0" borderId="43" xfId="0" applyNumberFormat="1" applyFont="1" applyBorder="1" applyAlignment="1">
      <alignment horizontal="center" vertical="center" wrapText="1"/>
    </xf>
    <xf numFmtId="0" fontId="6" fillId="8" borderId="43" xfId="0" applyNumberFormat="1" applyFont="1" applyFill="1" applyBorder="1" applyAlignment="1">
      <alignment horizontal="center" vertical="center" wrapText="1"/>
    </xf>
    <xf numFmtId="0" fontId="18" fillId="0" borderId="41" xfId="0" applyFont="1" applyBorder="1" applyAlignment="1">
      <alignment horizontal="center" vertical="center" wrapText="1"/>
    </xf>
    <xf numFmtId="0" fontId="9" fillId="0" borderId="43" xfId="0" applyFont="1" applyBorder="1" applyAlignment="1">
      <alignment horizontal="center" vertical="center" wrapText="1"/>
    </xf>
    <xf numFmtId="0" fontId="8" fillId="2" borderId="4" xfId="2" applyFont="1" applyFill="1" applyBorder="1" applyAlignment="1">
      <alignment horizontal="center" vertical="center" wrapText="1"/>
    </xf>
    <xf numFmtId="0" fontId="8" fillId="2" borderId="4" xfId="2" applyNumberFormat="1" applyFont="1" applyFill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 wrapText="1"/>
    </xf>
    <xf numFmtId="166" fontId="6" fillId="0" borderId="4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4" fontId="6" fillId="0" borderId="4" xfId="0" applyNumberFormat="1" applyFont="1" applyBorder="1" applyAlignment="1">
      <alignment horizontal="center" vertical="center" wrapText="1"/>
    </xf>
    <xf numFmtId="0" fontId="6" fillId="0" borderId="4" xfId="0" applyNumberFormat="1" applyFont="1" applyBorder="1" applyAlignment="1">
      <alignment horizontal="center" vertical="center" wrapText="1"/>
    </xf>
    <xf numFmtId="167" fontId="6" fillId="0" borderId="4" xfId="0" applyNumberFormat="1" applyFont="1" applyBorder="1" applyAlignment="1">
      <alignment horizontal="center" vertical="center" wrapText="1"/>
    </xf>
    <xf numFmtId="49" fontId="6" fillId="0" borderId="4" xfId="0" applyNumberFormat="1" applyFont="1" applyBorder="1" applyAlignment="1">
      <alignment horizontal="center" vertical="center" wrapText="1"/>
    </xf>
    <xf numFmtId="0" fontId="6" fillId="8" borderId="4" xfId="0" applyNumberFormat="1" applyFont="1" applyFill="1" applyBorder="1" applyAlignment="1">
      <alignment horizontal="center" vertical="center" wrapText="1"/>
    </xf>
    <xf numFmtId="0" fontId="18" fillId="0" borderId="26" xfId="0" applyFont="1" applyBorder="1" applyAlignment="1">
      <alignment horizontal="center" vertical="center" wrapText="1"/>
    </xf>
    <xf numFmtId="0" fontId="19" fillId="0" borderId="41" xfId="0" applyFont="1" applyBorder="1" applyAlignment="1">
      <alignment horizontal="center" vertical="center" wrapText="1"/>
    </xf>
    <xf numFmtId="0" fontId="6" fillId="8" borderId="43" xfId="0" applyFont="1" applyFill="1" applyBorder="1" applyAlignment="1">
      <alignment horizontal="center" vertical="center" wrapText="1"/>
    </xf>
    <xf numFmtId="14" fontId="2" fillId="0" borderId="43" xfId="1" applyNumberFormat="1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0" fillId="0" borderId="43" xfId="0" applyFont="1" applyBorder="1" applyAlignment="1">
      <alignment horizontal="center" wrapText="1"/>
    </xf>
    <xf numFmtId="0" fontId="0" fillId="0" borderId="43" xfId="0" applyFont="1" applyBorder="1" applyAlignment="1">
      <alignment horizontal="center"/>
    </xf>
    <xf numFmtId="0" fontId="8" fillId="2" borderId="45" xfId="2" applyFont="1" applyFill="1" applyBorder="1" applyAlignment="1">
      <alignment horizontal="center" vertical="center" wrapText="1"/>
    </xf>
    <xf numFmtId="0" fontId="8" fillId="2" borderId="46" xfId="2" applyFont="1" applyFill="1" applyBorder="1" applyAlignment="1">
      <alignment horizontal="center" vertical="center" wrapText="1"/>
    </xf>
    <xf numFmtId="0" fontId="8" fillId="2" borderId="46" xfId="2" applyNumberFormat="1" applyFont="1" applyFill="1" applyBorder="1" applyAlignment="1">
      <alignment horizontal="center" vertical="center" wrapText="1"/>
    </xf>
    <xf numFmtId="14" fontId="6" fillId="0" borderId="46" xfId="0" applyNumberFormat="1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166" fontId="6" fillId="0" borderId="46" xfId="0" applyNumberFormat="1" applyFont="1" applyBorder="1" applyAlignment="1">
      <alignment horizontal="center" vertical="center" wrapText="1"/>
    </xf>
    <xf numFmtId="0" fontId="9" fillId="0" borderId="46" xfId="0" applyNumberFormat="1" applyFont="1" applyBorder="1" applyAlignment="1">
      <alignment horizontal="center" vertical="center" wrapText="1"/>
    </xf>
    <xf numFmtId="165" fontId="6" fillId="0" borderId="46" xfId="0" applyNumberFormat="1" applyFont="1" applyBorder="1" applyAlignment="1">
      <alignment horizontal="center" vertical="center" wrapText="1"/>
    </xf>
    <xf numFmtId="164" fontId="6" fillId="0" borderId="46" xfId="0" applyNumberFormat="1" applyFont="1" applyBorder="1" applyAlignment="1">
      <alignment horizontal="center" vertical="center" wrapText="1"/>
    </xf>
    <xf numFmtId="0" fontId="6" fillId="0" borderId="46" xfId="0" applyNumberFormat="1" applyFont="1" applyBorder="1" applyAlignment="1">
      <alignment horizontal="center" vertical="center" wrapText="1"/>
    </xf>
    <xf numFmtId="167" fontId="6" fillId="0" borderId="46" xfId="0" applyNumberFormat="1" applyFont="1" applyBorder="1" applyAlignment="1">
      <alignment horizontal="center" vertical="center" wrapText="1"/>
    </xf>
    <xf numFmtId="49" fontId="6" fillId="0" borderId="46" xfId="0" applyNumberFormat="1" applyFont="1" applyBorder="1" applyAlignment="1">
      <alignment horizontal="center" vertical="center" wrapText="1"/>
    </xf>
    <xf numFmtId="0" fontId="6" fillId="8" borderId="46" xfId="0" applyNumberFormat="1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 wrapText="1"/>
    </xf>
    <xf numFmtId="0" fontId="4" fillId="3" borderId="48" xfId="0" applyFont="1" applyFill="1" applyBorder="1" applyAlignment="1">
      <alignment horizontal="center" vertical="center" wrapText="1"/>
    </xf>
    <xf numFmtId="0" fontId="4" fillId="3" borderId="49" xfId="0" applyFont="1" applyFill="1" applyBorder="1" applyAlignment="1">
      <alignment horizontal="center" vertical="center" wrapText="1"/>
    </xf>
    <xf numFmtId="0" fontId="4" fillId="3" borderId="50" xfId="0" applyFont="1" applyFill="1" applyBorder="1" applyAlignment="1">
      <alignment horizontal="center" vertical="center" wrapText="1"/>
    </xf>
    <xf numFmtId="0" fontId="1" fillId="9" borderId="51" xfId="0" applyFont="1" applyFill="1" applyBorder="1" applyAlignment="1">
      <alignment horizontal="center" vertical="center"/>
    </xf>
    <xf numFmtId="165" fontId="0" fillId="9" borderId="43" xfId="0" applyNumberFormat="1" applyFont="1" applyFill="1" applyBorder="1" applyAlignment="1">
      <alignment horizontal="center" vertical="center"/>
    </xf>
    <xf numFmtId="0" fontId="0" fillId="9" borderId="43" xfId="0" applyFont="1" applyFill="1" applyBorder="1" applyAlignment="1">
      <alignment horizontal="center" vertical="center"/>
    </xf>
    <xf numFmtId="165" fontId="0" fillId="9" borderId="52" xfId="0" applyNumberFormat="1" applyFont="1" applyFill="1" applyBorder="1" applyAlignment="1">
      <alignment horizontal="center" vertical="center"/>
    </xf>
    <xf numFmtId="0" fontId="1" fillId="10" borderId="51" xfId="0" applyFont="1" applyFill="1" applyBorder="1" applyAlignment="1">
      <alignment horizontal="center" vertical="center"/>
    </xf>
    <xf numFmtId="165" fontId="0" fillId="10" borderId="43" xfId="0" applyNumberFormat="1" applyFont="1" applyFill="1" applyBorder="1" applyAlignment="1">
      <alignment horizontal="center" vertical="center"/>
    </xf>
    <xf numFmtId="0" fontId="0" fillId="10" borderId="43" xfId="0" applyFont="1" applyFill="1" applyBorder="1" applyAlignment="1">
      <alignment horizontal="center" vertical="center"/>
    </xf>
    <xf numFmtId="165" fontId="0" fillId="10" borderId="52" xfId="0" applyNumberFormat="1" applyFont="1" applyFill="1" applyBorder="1" applyAlignment="1">
      <alignment horizontal="center" vertical="center"/>
    </xf>
    <xf numFmtId="49" fontId="0" fillId="9" borderId="43" xfId="0" applyNumberFormat="1" applyFont="1" applyFill="1" applyBorder="1" applyAlignment="1">
      <alignment horizontal="center" vertical="center"/>
    </xf>
    <xf numFmtId="0" fontId="1" fillId="10" borderId="53" xfId="0" applyFont="1" applyFill="1" applyBorder="1" applyAlignment="1">
      <alignment horizontal="center" vertical="center"/>
    </xf>
    <xf numFmtId="165" fontId="0" fillId="10" borderId="54" xfId="0" applyNumberFormat="1" applyFont="1" applyFill="1" applyBorder="1" applyAlignment="1">
      <alignment horizontal="center" vertical="center"/>
    </xf>
    <xf numFmtId="0" fontId="0" fillId="10" borderId="54" xfId="0" applyFont="1" applyFill="1" applyBorder="1" applyAlignment="1">
      <alignment horizontal="center" vertical="center"/>
    </xf>
    <xf numFmtId="165" fontId="0" fillId="10" borderId="55" xfId="0" applyNumberFormat="1" applyFont="1" applyFill="1" applyBorder="1" applyAlignment="1">
      <alignment horizontal="center" vertical="center"/>
    </xf>
    <xf numFmtId="166" fontId="0" fillId="9" borderId="43" xfId="0" applyNumberFormat="1" applyFont="1" applyFill="1" applyBorder="1" applyAlignment="1">
      <alignment horizontal="center" vertical="center"/>
    </xf>
    <xf numFmtId="165" fontId="0" fillId="9" borderId="43" xfId="0" applyNumberFormat="1" applyFont="1" applyFill="1" applyBorder="1" applyAlignment="1">
      <alignment horizontal="center" vertical="center" wrapText="1"/>
    </xf>
    <xf numFmtId="0" fontId="0" fillId="9" borderId="52" xfId="0" applyFont="1" applyFill="1" applyBorder="1" applyAlignment="1">
      <alignment horizontal="center" vertical="center"/>
    </xf>
    <xf numFmtId="166" fontId="0" fillId="10" borderId="43" xfId="0" applyNumberFormat="1" applyFont="1" applyFill="1" applyBorder="1" applyAlignment="1">
      <alignment horizontal="center" vertical="center"/>
    </xf>
    <xf numFmtId="165" fontId="0" fillId="10" borderId="43" xfId="0" applyNumberFormat="1" applyFont="1" applyFill="1" applyBorder="1" applyAlignment="1">
      <alignment horizontal="center" vertical="center" wrapText="1"/>
    </xf>
    <xf numFmtId="0" fontId="0" fillId="10" borderId="52" xfId="0" applyFont="1" applyFill="1" applyBorder="1" applyAlignment="1">
      <alignment horizontal="center" vertical="center"/>
    </xf>
    <xf numFmtId="0" fontId="1" fillId="9" borderId="53" xfId="0" applyFont="1" applyFill="1" applyBorder="1" applyAlignment="1">
      <alignment horizontal="center" vertical="center"/>
    </xf>
    <xf numFmtId="165" fontId="0" fillId="9" borderId="54" xfId="0" applyNumberFormat="1" applyFont="1" applyFill="1" applyBorder="1" applyAlignment="1">
      <alignment horizontal="center" vertical="center"/>
    </xf>
    <xf numFmtId="0" fontId="0" fillId="9" borderId="54" xfId="0" applyFont="1" applyFill="1" applyBorder="1" applyAlignment="1">
      <alignment horizontal="center" vertical="center"/>
    </xf>
    <xf numFmtId="166" fontId="0" fillId="9" borderId="54" xfId="0" applyNumberFormat="1" applyFont="1" applyFill="1" applyBorder="1" applyAlignment="1">
      <alignment horizontal="center" vertical="center"/>
    </xf>
    <xf numFmtId="165" fontId="0" fillId="9" borderId="54" xfId="0" applyNumberFormat="1" applyFont="1" applyFill="1" applyBorder="1" applyAlignment="1">
      <alignment horizontal="center" vertical="center" wrapText="1"/>
    </xf>
    <xf numFmtId="0" fontId="0" fillId="9" borderId="55" xfId="0" applyFont="1" applyFill="1" applyBorder="1" applyAlignment="1">
      <alignment horizontal="center" vertical="center"/>
    </xf>
    <xf numFmtId="167" fontId="0" fillId="9" borderId="43" xfId="0" applyNumberFormat="1" applyFont="1" applyFill="1" applyBorder="1" applyAlignment="1">
      <alignment horizontal="center" vertical="center"/>
    </xf>
    <xf numFmtId="167" fontId="0" fillId="10" borderId="43" xfId="0" applyNumberFormat="1" applyFont="1" applyFill="1" applyBorder="1" applyAlignment="1">
      <alignment horizontal="center" vertical="center"/>
    </xf>
    <xf numFmtId="167" fontId="0" fillId="9" borderId="54" xfId="0" applyNumberFormat="1" applyFont="1" applyFill="1" applyBorder="1" applyAlignment="1">
      <alignment horizontal="center" vertical="center"/>
    </xf>
    <xf numFmtId="0" fontId="10" fillId="3" borderId="15" xfId="0" applyFont="1" applyFill="1" applyBorder="1" applyAlignment="1">
      <alignment horizontal="center" vertical="center" wrapText="1"/>
    </xf>
    <xf numFmtId="0" fontId="10" fillId="3" borderId="40" xfId="0" applyFont="1" applyFill="1" applyBorder="1" applyAlignment="1">
      <alignment horizontal="center" vertical="center" wrapText="1"/>
    </xf>
    <xf numFmtId="14" fontId="10" fillId="3" borderId="40" xfId="0" applyNumberFormat="1" applyFont="1" applyFill="1" applyBorder="1" applyAlignment="1">
      <alignment horizontal="center" vertical="center" wrapText="1"/>
    </xf>
    <xf numFmtId="0" fontId="10" fillId="3" borderId="57" xfId="0" applyFont="1" applyFill="1" applyBorder="1" applyAlignment="1">
      <alignment horizontal="center" vertical="center" wrapText="1"/>
    </xf>
    <xf numFmtId="0" fontId="1" fillId="9" borderId="25" xfId="0" applyFont="1" applyFill="1" applyBorder="1" applyAlignment="1">
      <alignment horizontal="center" vertical="center"/>
    </xf>
    <xf numFmtId="0" fontId="1" fillId="9" borderId="58" xfId="0" applyFont="1" applyFill="1" applyBorder="1" applyAlignment="1">
      <alignment horizontal="center" vertical="center"/>
    </xf>
    <xf numFmtId="14" fontId="0" fillId="9" borderId="58" xfId="0" applyNumberFormat="1" applyFont="1" applyFill="1" applyBorder="1" applyAlignment="1">
      <alignment horizontal="center" vertical="center"/>
    </xf>
    <xf numFmtId="0" fontId="0" fillId="9" borderId="58" xfId="0" applyFont="1" applyFill="1" applyBorder="1" applyAlignment="1">
      <alignment horizontal="center" vertical="center"/>
    </xf>
    <xf numFmtId="0" fontId="0" fillId="9" borderId="59" xfId="0" applyNumberFormat="1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58" xfId="0" applyFont="1" applyFill="1" applyBorder="1" applyAlignment="1">
      <alignment horizontal="center" vertical="center"/>
    </xf>
    <xf numFmtId="14" fontId="0" fillId="10" borderId="58" xfId="0" applyNumberFormat="1" applyFont="1" applyFill="1" applyBorder="1" applyAlignment="1">
      <alignment horizontal="center" vertical="center"/>
    </xf>
    <xf numFmtId="0" fontId="0" fillId="10" borderId="58" xfId="0" applyFont="1" applyFill="1" applyBorder="1" applyAlignment="1">
      <alignment horizontal="center" vertical="center"/>
    </xf>
    <xf numFmtId="0" fontId="0" fillId="10" borderId="59" xfId="0" applyNumberFormat="1" applyFont="1" applyFill="1" applyBorder="1" applyAlignment="1">
      <alignment horizontal="center" vertical="center"/>
    </xf>
    <xf numFmtId="0" fontId="1" fillId="9" borderId="45" xfId="0" applyFont="1" applyFill="1" applyBorder="1" applyAlignment="1">
      <alignment horizontal="center" vertical="center"/>
    </xf>
    <xf numFmtId="0" fontId="1" fillId="9" borderId="60" xfId="0" applyFont="1" applyFill="1" applyBorder="1" applyAlignment="1">
      <alignment horizontal="center" vertical="center"/>
    </xf>
    <xf numFmtId="14" fontId="0" fillId="9" borderId="60" xfId="0" applyNumberFormat="1" applyFont="1" applyFill="1" applyBorder="1" applyAlignment="1">
      <alignment horizontal="center" vertical="center"/>
    </xf>
    <xf numFmtId="0" fontId="0" fillId="9" borderId="60" xfId="0" applyFont="1" applyFill="1" applyBorder="1" applyAlignment="1">
      <alignment horizontal="center" vertical="center"/>
    </xf>
    <xf numFmtId="0" fontId="0" fillId="9" borderId="56" xfId="0" applyNumberFormat="1" applyFont="1" applyFill="1" applyBorder="1" applyAlignment="1">
      <alignment horizontal="center" vertical="center"/>
    </xf>
    <xf numFmtId="0" fontId="4" fillId="3" borderId="62" xfId="0" applyFont="1" applyFill="1" applyBorder="1" applyAlignment="1">
      <alignment horizontal="center" vertical="center" wrapText="1"/>
    </xf>
    <xf numFmtId="0" fontId="4" fillId="3" borderId="63" xfId="0" applyFont="1" applyFill="1" applyBorder="1" applyAlignment="1">
      <alignment horizontal="center" vertical="center" wrapText="1"/>
    </xf>
    <xf numFmtId="164" fontId="0" fillId="9" borderId="64" xfId="0" applyNumberFormat="1" applyFont="1" applyFill="1" applyBorder="1" applyAlignment="1">
      <alignment horizontal="center" vertical="center"/>
    </xf>
    <xf numFmtId="164" fontId="0" fillId="10" borderId="64" xfId="0" applyNumberFormat="1" applyFont="1" applyFill="1" applyBorder="1" applyAlignment="1">
      <alignment horizontal="center" vertical="center"/>
    </xf>
    <xf numFmtId="0" fontId="1" fillId="9" borderId="65" xfId="0" applyFont="1" applyFill="1" applyBorder="1" applyAlignment="1">
      <alignment horizontal="center" vertical="center"/>
    </xf>
    <xf numFmtId="14" fontId="0" fillId="9" borderId="65" xfId="0" applyNumberFormat="1" applyFont="1" applyFill="1" applyBorder="1" applyAlignment="1">
      <alignment horizontal="center" vertical="center"/>
    </xf>
    <xf numFmtId="0" fontId="0" fillId="9" borderId="65" xfId="0" applyFont="1" applyFill="1" applyBorder="1" applyAlignment="1">
      <alignment horizontal="center" vertical="center"/>
    </xf>
    <xf numFmtId="164" fontId="0" fillId="9" borderId="61" xfId="0" applyNumberFormat="1" applyFont="1" applyFill="1" applyBorder="1" applyAlignment="1">
      <alignment horizontal="center" vertical="center"/>
    </xf>
    <xf numFmtId="0" fontId="0" fillId="9" borderId="59" xfId="0" applyFont="1" applyFill="1" applyBorder="1" applyAlignment="1">
      <alignment horizontal="center" vertical="center"/>
    </xf>
    <xf numFmtId="0" fontId="0" fillId="10" borderId="59" xfId="0" applyFont="1" applyFill="1" applyBorder="1" applyAlignment="1">
      <alignment horizontal="center" vertical="center"/>
    </xf>
    <xf numFmtId="0" fontId="0" fillId="9" borderId="56" xfId="0" applyFont="1" applyFill="1" applyBorder="1" applyAlignment="1">
      <alignment horizontal="center" vertical="center"/>
    </xf>
    <xf numFmtId="0" fontId="1" fillId="10" borderId="45" xfId="0" applyFont="1" applyFill="1" applyBorder="1" applyAlignment="1">
      <alignment horizontal="center" vertical="center"/>
    </xf>
    <xf numFmtId="0" fontId="1" fillId="10" borderId="60" xfId="0" applyFont="1" applyFill="1" applyBorder="1" applyAlignment="1">
      <alignment horizontal="center" vertical="center"/>
    </xf>
    <xf numFmtId="14" fontId="0" fillId="10" borderId="60" xfId="0" applyNumberFormat="1" applyFont="1" applyFill="1" applyBorder="1" applyAlignment="1">
      <alignment horizontal="center" vertical="center"/>
    </xf>
    <xf numFmtId="0" fontId="0" fillId="10" borderId="60" xfId="0" applyFont="1" applyFill="1" applyBorder="1" applyAlignment="1">
      <alignment horizontal="center" vertical="center"/>
    </xf>
    <xf numFmtId="0" fontId="0" fillId="10" borderId="56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4" borderId="27" xfId="0" applyFont="1" applyFill="1" applyBorder="1" applyAlignment="1">
      <alignment horizontal="left" vertical="center"/>
    </xf>
    <xf numFmtId="0" fontId="1" fillId="4" borderId="28" xfId="0" applyFont="1" applyFill="1" applyBorder="1" applyAlignment="1">
      <alignment horizontal="left" vertical="center"/>
    </xf>
    <xf numFmtId="0" fontId="1" fillId="4" borderId="29" xfId="0" applyFont="1" applyFill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1" fillId="0" borderId="17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19" xfId="0" applyFont="1" applyBorder="1" applyAlignment="1">
      <alignment horizontal="left" vertical="center"/>
    </xf>
    <xf numFmtId="0" fontId="11" fillId="0" borderId="0" xfId="0" applyFont="1" applyBorder="1" applyAlignment="1">
      <alignment horizontal="left" vertical="center"/>
    </xf>
    <xf numFmtId="0" fontId="11" fillId="0" borderId="19" xfId="0" applyFont="1" applyBorder="1" applyAlignment="1">
      <alignment horizontal="left" vertical="center"/>
    </xf>
    <xf numFmtId="0" fontId="16" fillId="0" borderId="30" xfId="0" applyFont="1" applyBorder="1" applyAlignment="1" applyProtection="1">
      <alignment horizontal="center" vertical="center" textRotation="255" shrinkToFit="1"/>
    </xf>
    <xf numFmtId="0" fontId="16" fillId="0" borderId="31" xfId="0" applyFont="1" applyBorder="1" applyAlignment="1" applyProtection="1">
      <alignment horizontal="center" vertical="center" textRotation="255" shrinkToFit="1"/>
    </xf>
    <xf numFmtId="0" fontId="16" fillId="0" borderId="32" xfId="0" applyFont="1" applyBorder="1" applyAlignment="1" applyProtection="1">
      <alignment horizontal="center" vertical="center" textRotation="255" shrinkToFit="1"/>
    </xf>
    <xf numFmtId="0" fontId="16" fillId="0" borderId="33" xfId="0" applyFont="1" applyBorder="1" applyAlignment="1" applyProtection="1">
      <alignment horizontal="center" vertical="center" textRotation="255" shrinkToFit="1"/>
    </xf>
    <xf numFmtId="0" fontId="16" fillId="0" borderId="0" xfId="0" applyFont="1" applyBorder="1" applyAlignment="1" applyProtection="1">
      <alignment horizontal="center" vertical="center" textRotation="255" shrinkToFit="1"/>
    </xf>
    <xf numFmtId="0" fontId="16" fillId="0" borderId="34" xfId="0" applyFont="1" applyBorder="1" applyAlignment="1" applyProtection="1">
      <alignment horizontal="center" vertical="center" textRotation="255" shrinkToFit="1"/>
    </xf>
    <xf numFmtId="0" fontId="16" fillId="0" borderId="35" xfId="0" applyFont="1" applyBorder="1" applyAlignment="1" applyProtection="1">
      <alignment horizontal="center" vertical="center" textRotation="255" shrinkToFit="1"/>
    </xf>
    <xf numFmtId="0" fontId="16" fillId="0" borderId="36" xfId="0" applyFont="1" applyBorder="1" applyAlignment="1" applyProtection="1">
      <alignment horizontal="center" vertical="center" textRotation="255" shrinkToFit="1"/>
    </xf>
    <xf numFmtId="0" fontId="16" fillId="0" borderId="37" xfId="0" applyFont="1" applyBorder="1" applyAlignment="1" applyProtection="1">
      <alignment horizontal="center" vertical="center" textRotation="255" shrinkToFit="1"/>
    </xf>
    <xf numFmtId="0" fontId="15" fillId="4" borderId="15" xfId="0" applyFont="1" applyFill="1" applyBorder="1" applyAlignment="1">
      <alignment horizontal="center" vertical="center" shrinkToFit="1"/>
    </xf>
    <xf numFmtId="0" fontId="15" fillId="4" borderId="16" xfId="0" applyFont="1" applyFill="1" applyBorder="1" applyAlignment="1">
      <alignment horizontal="center" vertical="center" shrinkToFit="1"/>
    </xf>
    <xf numFmtId="0" fontId="15" fillId="4" borderId="17" xfId="0" applyFont="1" applyFill="1" applyBorder="1" applyAlignment="1">
      <alignment horizontal="center" vertical="center" shrinkToFit="1"/>
    </xf>
    <xf numFmtId="0" fontId="15" fillId="4" borderId="0" xfId="0" applyFont="1" applyFill="1" applyBorder="1" applyAlignment="1">
      <alignment horizontal="center" vertical="center" shrinkToFit="1"/>
    </xf>
    <xf numFmtId="0" fontId="15" fillId="4" borderId="20" xfId="0" applyFont="1" applyFill="1" applyBorder="1" applyAlignment="1">
      <alignment horizontal="center" vertical="center" shrinkToFit="1"/>
    </xf>
    <xf numFmtId="0" fontId="15" fillId="4" borderId="21" xfId="0" applyFont="1" applyFill="1" applyBorder="1" applyAlignment="1">
      <alignment horizontal="center" vertical="center" shrinkToFit="1"/>
    </xf>
    <xf numFmtId="0" fontId="13" fillId="4" borderId="16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21" xfId="0" applyFont="1" applyFill="1" applyBorder="1" applyAlignment="1">
      <alignment horizontal="center" vertical="center"/>
    </xf>
    <xf numFmtId="0" fontId="14" fillId="4" borderId="16" xfId="0" applyNumberFormat="1" applyFont="1" applyFill="1" applyBorder="1" applyAlignment="1">
      <alignment horizontal="center" vertical="center"/>
    </xf>
    <xf numFmtId="0" fontId="14" fillId="4" borderId="18" xfId="0" applyNumberFormat="1" applyFont="1" applyFill="1" applyBorder="1" applyAlignment="1">
      <alignment horizontal="center" vertical="center"/>
    </xf>
    <xf numFmtId="0" fontId="14" fillId="4" borderId="0" xfId="0" applyNumberFormat="1" applyFont="1" applyFill="1" applyBorder="1" applyAlignment="1">
      <alignment horizontal="center" vertical="center"/>
    </xf>
    <xf numFmtId="0" fontId="14" fillId="4" borderId="19" xfId="0" applyNumberFormat="1" applyFont="1" applyFill="1" applyBorder="1" applyAlignment="1">
      <alignment horizontal="center" vertical="center"/>
    </xf>
    <xf numFmtId="0" fontId="14" fillId="4" borderId="21" xfId="0" applyNumberFormat="1" applyFont="1" applyFill="1" applyBorder="1" applyAlignment="1">
      <alignment horizontal="center" vertical="center"/>
    </xf>
    <xf numFmtId="0" fontId="14" fillId="4" borderId="22" xfId="0" applyNumberFormat="1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 textRotation="255" shrinkToFit="1"/>
    </xf>
    <xf numFmtId="0" fontId="0" fillId="5" borderId="13" xfId="0" applyFill="1" applyBorder="1" applyAlignment="1">
      <alignment horizontal="center" vertical="center" textRotation="255" shrinkToFit="1"/>
    </xf>
    <xf numFmtId="0" fontId="0" fillId="7" borderId="13" xfId="0" applyFill="1" applyBorder="1" applyAlignment="1">
      <alignment horizontal="center" vertical="center" textRotation="255" shrinkToFit="1"/>
    </xf>
    <xf numFmtId="0" fontId="0" fillId="7" borderId="14" xfId="0" applyFill="1" applyBorder="1" applyAlignment="1">
      <alignment horizontal="center" vertical="center" textRotation="255" shrinkToFit="1"/>
    </xf>
    <xf numFmtId="0" fontId="7" fillId="6" borderId="13" xfId="0" applyFont="1" applyFill="1" applyBorder="1" applyAlignment="1">
      <alignment horizontal="center" vertical="center" textRotation="255" shrinkToFit="1"/>
    </xf>
    <xf numFmtId="0" fontId="0" fillId="6" borderId="13" xfId="0" applyFont="1" applyFill="1" applyBorder="1" applyAlignment="1">
      <alignment horizontal="center" vertical="center" textRotation="255" shrinkToFit="1"/>
    </xf>
  </cellXfs>
  <cellStyles count="3">
    <cellStyle name="Lien hypertexte" xfId="1" builtinId="8"/>
    <cellStyle name="Normal" xfId="0" builtinId="0"/>
    <cellStyle name="Sortie" xfId="2" builtinId="21"/>
  </cellStyles>
  <dxfs count="57"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alignment horizontal="center" vertical="center" wrapText="0" indent="0" justifyLastLine="0" shrinkToFit="1" readingOrder="0"/>
    </dxf>
    <dxf>
      <alignment horizontal="center" vertical="center" textRotation="0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font>
        <b/>
      </font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alignment horizontal="center" vertical="center" wrapText="0" indent="0" justifyLastLine="0" shrinkToFit="1" readingOrder="0"/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FF00"/>
        </patternFill>
      </fill>
    </dxf>
    <dxf>
      <fill>
        <patternFill>
          <bgColor theme="6" tint="0.39994506668294322"/>
        </patternFill>
      </fill>
    </dxf>
    <dxf>
      <fill>
        <patternFill>
          <bgColor rgb="FF99FF99"/>
        </patternFill>
      </fill>
    </dxf>
    <dxf>
      <fill>
        <patternFill>
          <bgColor rgb="FFFFCCFF"/>
        </patternFill>
      </fill>
    </dxf>
    <dxf>
      <fill>
        <patternFill>
          <bgColor rgb="FF33CCFF"/>
        </patternFill>
      </fill>
    </dxf>
    <dxf>
      <fill>
        <patternFill>
          <bgColor rgb="FFFFFFCC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patternFill>
          <bgColor theme="0" tint="-0.24994659260841701"/>
        </pattern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4"/>
          </stop>
        </gradientFill>
      </fill>
    </dxf>
    <dxf>
      <fill>
        <gradientFill degree="90">
          <stop position="0">
            <color theme="0"/>
          </stop>
          <stop position="1">
            <color rgb="FFFF33CC"/>
          </stop>
        </gradientFill>
      </fill>
    </dxf>
    <dxf>
      <fill>
        <gradientFill degree="90">
          <stop position="0">
            <color theme="0"/>
          </stop>
          <stop position="1">
            <color rgb="FF6EDF41"/>
          </stop>
        </gradient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Medium9"/>
  <colors>
    <mruColors>
      <color rgb="FFFF33CC"/>
      <color rgb="FF6EDF41"/>
      <color rgb="FF00FF00"/>
      <color rgb="FFCC0000"/>
      <color rgb="FF66FF99"/>
      <color rgb="FFFF66FF"/>
      <color rgb="FF66FFFF"/>
      <color rgb="FFFF7C80"/>
      <color rgb="FF33CC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1695450</xdr:colOff>
      <xdr:row>0</xdr:row>
      <xdr:rowOff>0</xdr:rowOff>
    </xdr:from>
    <xdr:to>
      <xdr:col>10</xdr:col>
      <xdr:colOff>255675</xdr:colOff>
      <xdr:row>1</xdr:row>
      <xdr:rowOff>0</xdr:rowOff>
    </xdr:to>
    <xdr:sp macro="[0]!EnvoiPage" textlink="">
      <xdr:nvSpPr>
        <xdr:cNvPr id="8" name="Rectangle à coins arrondis 7"/>
        <xdr:cNvSpPr/>
      </xdr:nvSpPr>
      <xdr:spPr>
        <a:xfrm>
          <a:off x="8705850" y="0"/>
          <a:ext cx="1332000" cy="4762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Effectif DAMA</a:t>
          </a:r>
        </a:p>
      </xdr:txBody>
    </xdr:sp>
    <xdr:clientData fPrintsWithSheet="0"/>
  </xdr:twoCellAnchor>
  <xdr:twoCellAnchor editAs="absolute">
    <xdr:from>
      <xdr:col>3</xdr:col>
      <xdr:colOff>190500</xdr:colOff>
      <xdr:row>0</xdr:row>
      <xdr:rowOff>0</xdr:rowOff>
    </xdr:from>
    <xdr:to>
      <xdr:col>5</xdr:col>
      <xdr:colOff>131850</xdr:colOff>
      <xdr:row>1</xdr:row>
      <xdr:rowOff>0</xdr:rowOff>
    </xdr:to>
    <xdr:sp macro="[0]!Alertes" textlink="">
      <xdr:nvSpPr>
        <xdr:cNvPr id="13" name="Rectangle à coins arrondis 12"/>
        <xdr:cNvSpPr/>
      </xdr:nvSpPr>
      <xdr:spPr>
        <a:xfrm>
          <a:off x="31623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Alertes à venir</a:t>
          </a:r>
        </a:p>
      </xdr:txBody>
    </xdr:sp>
    <xdr:clientData fPrintsWithSheet="0"/>
  </xdr:twoCellAnchor>
  <xdr:twoCellAnchor editAs="absolute">
    <xdr:from>
      <xdr:col>6</xdr:col>
      <xdr:colOff>952500</xdr:colOff>
      <xdr:row>0</xdr:row>
      <xdr:rowOff>0</xdr:rowOff>
    </xdr:from>
    <xdr:to>
      <xdr:col>8</xdr:col>
      <xdr:colOff>265200</xdr:colOff>
      <xdr:row>1</xdr:row>
      <xdr:rowOff>0</xdr:rowOff>
    </xdr:to>
    <xdr:sp macro="[0]!Mail_argent_de_poche" textlink="">
      <xdr:nvSpPr>
        <xdr:cNvPr id="10" name="Rectangle à coins arrondis 9"/>
        <xdr:cNvSpPr/>
      </xdr:nvSpPr>
      <xdr:spPr>
        <a:xfrm>
          <a:off x="5943600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Argent poche</a:t>
          </a:r>
        </a:p>
      </xdr:txBody>
    </xdr:sp>
    <xdr:clientData fPrintsWithSheet="0"/>
  </xdr:twoCellAnchor>
  <xdr:twoCellAnchor editAs="absolute">
    <xdr:from>
      <xdr:col>8</xdr:col>
      <xdr:colOff>314325</xdr:colOff>
      <xdr:row>0</xdr:row>
      <xdr:rowOff>0</xdr:rowOff>
    </xdr:from>
    <xdr:to>
      <xdr:col>8</xdr:col>
      <xdr:colOff>1646325</xdr:colOff>
      <xdr:row>1</xdr:row>
      <xdr:rowOff>0</xdr:rowOff>
    </xdr:to>
    <xdr:sp macro="[0]!MailCAPS" textlink="">
      <xdr:nvSpPr>
        <xdr:cNvPr id="6" name="Rectangle à coins arrondis 5"/>
        <xdr:cNvSpPr/>
      </xdr:nvSpPr>
      <xdr:spPr>
        <a:xfrm>
          <a:off x="7324725" y="0"/>
          <a:ext cx="1332000" cy="47625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Effectif CAPS</a:t>
          </a:r>
        </a:p>
      </xdr:txBody>
    </xdr:sp>
    <xdr:clientData fPrintsWithSheet="0"/>
  </xdr:twoCellAnchor>
  <xdr:twoCellAnchor editAs="absolute">
    <xdr:from>
      <xdr:col>11</xdr:col>
      <xdr:colOff>590550</xdr:colOff>
      <xdr:row>0</xdr:row>
      <xdr:rowOff>0</xdr:rowOff>
    </xdr:from>
    <xdr:to>
      <xdr:col>13</xdr:col>
      <xdr:colOff>217575</xdr:colOff>
      <xdr:row>0</xdr:row>
      <xdr:rowOff>466725</xdr:rowOff>
    </xdr:to>
    <xdr:sp macro="[0]!MailAG" textlink="">
      <xdr:nvSpPr>
        <xdr:cNvPr id="7" name="Rectangle à coins arrondis 6"/>
        <xdr:cNvSpPr/>
      </xdr:nvSpPr>
      <xdr:spPr>
        <a:xfrm>
          <a:off x="11487150" y="0"/>
          <a:ext cx="1332000" cy="466725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Mail AG</a:t>
          </a:r>
        </a:p>
      </xdr:txBody>
    </xdr:sp>
    <xdr:clientData fPrintsWithSheet="0"/>
  </xdr:twoCellAnchor>
  <xdr:twoCellAnchor editAs="absolute">
    <xdr:from>
      <xdr:col>5</xdr:col>
      <xdr:colOff>190500</xdr:colOff>
      <xdr:row>0</xdr:row>
      <xdr:rowOff>0</xdr:rowOff>
    </xdr:from>
    <xdr:to>
      <xdr:col>6</xdr:col>
      <xdr:colOff>893850</xdr:colOff>
      <xdr:row>0</xdr:row>
      <xdr:rowOff>475200</xdr:rowOff>
    </xdr:to>
    <xdr:sp macro="[0]!Anniversaires" textlink="">
      <xdr:nvSpPr>
        <xdr:cNvPr id="11" name="Rectangle à coins arrondis 10"/>
        <xdr:cNvSpPr/>
      </xdr:nvSpPr>
      <xdr:spPr>
        <a:xfrm>
          <a:off x="455295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Anniversaires</a:t>
          </a:r>
        </a:p>
      </xdr:txBody>
    </xdr:sp>
    <xdr:clientData fPrintsWithSheet="0"/>
  </xdr:twoCellAnchor>
  <xdr:twoCellAnchor editAs="absolute">
    <xdr:from>
      <xdr:col>10</xdr:col>
      <xdr:colOff>314325</xdr:colOff>
      <xdr:row>0</xdr:row>
      <xdr:rowOff>0</xdr:rowOff>
    </xdr:from>
    <xdr:to>
      <xdr:col>11</xdr:col>
      <xdr:colOff>531900</xdr:colOff>
      <xdr:row>0</xdr:row>
      <xdr:rowOff>475200</xdr:rowOff>
    </xdr:to>
    <xdr:sp macro="[0]!Veilleurs" textlink="">
      <xdr:nvSpPr>
        <xdr:cNvPr id="14" name="Rectangle à coins arrondis 13"/>
        <xdr:cNvSpPr/>
      </xdr:nvSpPr>
      <xdr:spPr>
        <a:xfrm>
          <a:off x="10096500" y="0"/>
          <a:ext cx="1332000" cy="475200"/>
        </a:xfrm>
        <a:prstGeom prst="roundRect">
          <a:avLst/>
        </a:prstGeom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" lastClr="FFFFFF"/>
              </a:solidFill>
              <a:effectLst/>
              <a:uLnTx/>
              <a:uFillTx/>
              <a:latin typeface="+mn-lt"/>
              <a:ea typeface="+mn-ea"/>
              <a:cs typeface="+mn-cs"/>
            </a:rPr>
            <a:t>Feuille veilleur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" name="Tableau1" displayName="Tableau1" ref="B1:I62" totalsRowShown="0" headerRowDxfId="29" dataDxfId="28">
  <sortState ref="B2:I62">
    <sortCondition ref="D2:D62"/>
  </sortState>
  <tableColumns count="8">
    <tableColumn id="1" name="Nom" dataDxfId="27">
      <calculatedColumnFormula>Effectif!A3</calculatedColumnFormula>
    </tableColumn>
    <tableColumn id="2" name="Prénom" dataDxfId="26">
      <calculatedColumnFormula>Effectif!B3</calculatedColumnFormula>
    </tableColumn>
    <tableColumn id="13" name="Chambre" dataDxfId="25">
      <calculatedColumnFormula>Effectif!P3</calculatedColumnFormula>
    </tableColumn>
    <tableColumn id="14" name="21h" dataDxfId="24"/>
    <tableColumn id="15" name="00h" dataDxfId="23"/>
    <tableColumn id="16" name="03h" dataDxfId="22"/>
    <tableColumn id="19" name="06h" dataDxfId="21"/>
    <tableColumn id="17" name="Observation" dataDxfId="2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1F497D">
            <a:lumMod val="40000"/>
            <a:lumOff val="60000"/>
          </a:srgbClr>
        </a:solidFill>
        <a:ln w="25400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a:spPr>
      <a:bodyPr vertOverflow="clip" horzOverflow="clip" rtlCol="0" anchor="ctr"/>
      <a:lstStyle>
        <a:defPPr marL="0" marR="0" indent="0" algn="ctr" defTabSz="914400" eaLnBrk="1" fontAlgn="auto" latinLnBrk="0" hangingPunct="1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1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defRPr>
        </a:defPPr>
      </a:lst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X66"/>
  <sheetViews>
    <sheetView tabSelected="1" zoomScaleNormal="100" workbookViewId="0">
      <pane xSplit="2" ySplit="2" topLeftCell="D3" activePane="bottomRight" state="frozen"/>
      <selection pane="topRight" activeCell="C1" sqref="C1"/>
      <selection pane="bottomLeft" activeCell="A3" sqref="A3"/>
      <selection pane="bottomRight" activeCell="O3" sqref="O3"/>
    </sheetView>
  </sheetViews>
  <sheetFormatPr baseColWidth="10" defaultColWidth="5.7109375" defaultRowHeight="15" customHeight="1" x14ac:dyDescent="0.25"/>
  <cols>
    <col min="1" max="1" width="20.140625" style="80" bestFit="1" customWidth="1"/>
    <col min="2" max="2" width="24.42578125" style="35" bestFit="1" customWidth="1"/>
    <col min="3" max="3" width="36" style="80" hidden="1" customWidth="1"/>
    <col min="4" max="4" width="12.5703125" style="80" bestFit="1" customWidth="1"/>
    <col min="5" max="5" width="8.28515625" style="80" bestFit="1" customWidth="1"/>
    <col min="6" max="6" width="9.42578125" style="80" bestFit="1" customWidth="1"/>
    <col min="7" max="7" width="15.5703125" style="80" bestFit="1" customWidth="1"/>
    <col min="8" max="8" width="14.7109375" style="81" bestFit="1" customWidth="1"/>
    <col min="9" max="9" width="26.5703125" style="7" bestFit="1" customWidth="1"/>
    <col min="10" max="10" width="15" style="80" customWidth="1"/>
    <col min="11" max="11" width="16.7109375" style="80" bestFit="1" customWidth="1"/>
    <col min="12" max="12" width="11.85546875" style="80" bestFit="1" customWidth="1"/>
    <col min="13" max="13" width="13.7109375" style="80" customWidth="1"/>
    <col min="14" max="14" width="17.140625" style="7" bestFit="1" customWidth="1"/>
    <col min="15" max="15" width="19.28515625" style="7" bestFit="1" customWidth="1"/>
    <col min="16" max="16" width="12" style="80" bestFit="1" customWidth="1"/>
    <col min="17" max="17" width="8.85546875" style="80" customWidth="1"/>
    <col min="18" max="18" width="16.140625" style="80" bestFit="1" customWidth="1"/>
    <col min="19" max="19" width="18" style="80" bestFit="1" customWidth="1"/>
    <col min="20" max="20" width="28" style="80" bestFit="1" customWidth="1"/>
    <col min="21" max="21" width="25.7109375" style="80" bestFit="1" customWidth="1"/>
    <col min="22" max="22" width="14" style="80" bestFit="1" customWidth="1"/>
    <col min="23" max="23" width="19.42578125" style="80" bestFit="1" customWidth="1"/>
    <col min="24" max="24" width="16" style="80" hidden="1" customWidth="1"/>
    <col min="25" max="25" width="17.5703125" style="80" hidden="1" customWidth="1"/>
    <col min="26" max="26" width="7.85546875" style="80" bestFit="1" customWidth="1"/>
    <col min="27" max="27" width="23.42578125" style="80" customWidth="1"/>
    <col min="28" max="28" width="11.85546875" style="81" bestFit="1" customWidth="1"/>
    <col min="29" max="29" width="7" style="81" bestFit="1" customWidth="1"/>
    <col min="30" max="30" width="10.85546875" style="7" bestFit="1" customWidth="1"/>
    <col min="31" max="31" width="10.7109375" style="7" bestFit="1" customWidth="1"/>
    <col min="32" max="32" width="10.5703125" style="7" bestFit="1" customWidth="1"/>
    <col min="33" max="33" width="11.5703125" style="7" bestFit="1" customWidth="1"/>
    <col min="34" max="34" width="12.5703125" style="80" bestFit="1" customWidth="1"/>
    <col min="35" max="35" width="12.7109375" style="7" bestFit="1" customWidth="1"/>
    <col min="36" max="36" width="13.28515625" style="7" bestFit="1" customWidth="1"/>
    <col min="37" max="37" width="12.85546875" style="7" bestFit="1" customWidth="1"/>
    <col min="38" max="38" width="21" style="7" bestFit="1" customWidth="1"/>
    <col min="39" max="39" width="15.85546875" style="7" bestFit="1" customWidth="1"/>
    <col min="40" max="40" width="22.5703125" style="80" bestFit="1" customWidth="1"/>
    <col min="41" max="41" width="14.85546875" style="80" bestFit="1" customWidth="1"/>
    <col min="42" max="42" width="6.5703125" style="80" bestFit="1" customWidth="1"/>
    <col min="43" max="43" width="14.140625" style="80" bestFit="1" customWidth="1"/>
    <col min="44" max="44" width="19.140625" style="80" bestFit="1" customWidth="1"/>
    <col min="45" max="45" width="17.28515625" style="80" bestFit="1" customWidth="1"/>
    <col min="46" max="46" width="5.7109375" style="80" bestFit="1" customWidth="1"/>
    <col min="47" max="47" width="18.140625" style="80" bestFit="1" customWidth="1"/>
    <col min="48" max="48" width="24" style="80" bestFit="1" customWidth="1"/>
    <col min="49" max="49" width="18.42578125" style="82" hidden="1" customWidth="1"/>
    <col min="50" max="50" width="11.5703125" style="80" bestFit="1" customWidth="1"/>
    <col min="51" max="51" width="21.140625" style="80" bestFit="1" customWidth="1"/>
    <col min="52" max="53" width="25.85546875" style="80" bestFit="1" customWidth="1"/>
    <col min="54" max="54" width="23" style="80" bestFit="1" customWidth="1"/>
    <col min="55" max="55" width="25.85546875" style="80" bestFit="1" customWidth="1"/>
    <col min="56" max="56" width="17.28515625" style="80" customWidth="1"/>
    <col min="57" max="57" width="19.42578125" style="80" bestFit="1" customWidth="1"/>
    <col min="58" max="58" width="25.85546875" style="80" bestFit="1" customWidth="1"/>
    <col min="59" max="16384" width="5.7109375" style="80"/>
  </cols>
  <sheetData>
    <row r="1" spans="1:50" s="78" customFormat="1" ht="37.5" customHeight="1" thickBot="1" x14ac:dyDescent="0.3">
      <c r="A1" s="75" t="s">
        <v>54</v>
      </c>
      <c r="B1" s="84">
        <f ca="1">TODAY()</f>
        <v>43959</v>
      </c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  <c r="R1" s="76"/>
      <c r="S1" s="76"/>
      <c r="T1" s="76"/>
      <c r="U1" s="76"/>
      <c r="V1" s="76"/>
      <c r="W1" s="76"/>
      <c r="X1" s="76"/>
      <c r="Y1" s="76"/>
      <c r="Z1" s="77"/>
      <c r="AA1" s="76"/>
      <c r="AB1" s="76"/>
      <c r="AC1" s="76"/>
      <c r="AD1" s="76"/>
      <c r="AE1" s="76"/>
      <c r="AF1" s="76"/>
      <c r="AG1" s="76"/>
      <c r="AH1" s="76"/>
      <c r="AI1" s="76"/>
      <c r="AJ1" s="76"/>
      <c r="AK1" s="76"/>
      <c r="AL1" s="76"/>
      <c r="AM1" s="76"/>
      <c r="AW1" s="79"/>
    </row>
    <row r="2" spans="1:50" s="83" customFormat="1" ht="48" thickTop="1" x14ac:dyDescent="0.25">
      <c r="A2" s="87" t="s">
        <v>0</v>
      </c>
      <c r="B2" s="72" t="s">
        <v>1</v>
      </c>
      <c r="C2" s="72" t="s">
        <v>113</v>
      </c>
      <c r="D2" s="72" t="s">
        <v>2</v>
      </c>
      <c r="E2" s="72" t="s">
        <v>3</v>
      </c>
      <c r="F2" s="72" t="s">
        <v>20</v>
      </c>
      <c r="G2" s="72" t="s">
        <v>133</v>
      </c>
      <c r="H2" s="72" t="s">
        <v>137</v>
      </c>
      <c r="I2" s="72" t="s">
        <v>33</v>
      </c>
      <c r="J2" s="72" t="s">
        <v>21</v>
      </c>
      <c r="K2" s="72" t="s">
        <v>129</v>
      </c>
      <c r="L2" s="72" t="s">
        <v>14</v>
      </c>
      <c r="M2" s="72" t="s">
        <v>32</v>
      </c>
      <c r="N2" s="72" t="s">
        <v>145</v>
      </c>
      <c r="O2" s="72" t="s">
        <v>16</v>
      </c>
      <c r="P2" s="72" t="s">
        <v>13</v>
      </c>
      <c r="Q2" s="72" t="s">
        <v>139</v>
      </c>
      <c r="R2" s="72" t="s">
        <v>4</v>
      </c>
      <c r="S2" s="72" t="s">
        <v>5</v>
      </c>
      <c r="T2" s="72" t="s">
        <v>34</v>
      </c>
      <c r="U2" s="72" t="s">
        <v>148</v>
      </c>
      <c r="V2" s="72" t="s">
        <v>38</v>
      </c>
      <c r="W2" s="72" t="s">
        <v>87</v>
      </c>
      <c r="X2" s="72" t="s">
        <v>36</v>
      </c>
      <c r="Y2" s="72" t="s">
        <v>160</v>
      </c>
      <c r="Z2" s="72" t="s">
        <v>6</v>
      </c>
      <c r="AA2" s="72" t="s">
        <v>199</v>
      </c>
      <c r="AB2" s="72" t="s">
        <v>41</v>
      </c>
      <c r="AC2" s="72" t="s">
        <v>88</v>
      </c>
      <c r="AD2" s="72" t="s">
        <v>117</v>
      </c>
      <c r="AE2" s="72" t="s">
        <v>49</v>
      </c>
      <c r="AF2" s="72" t="s">
        <v>50</v>
      </c>
      <c r="AG2" s="72" t="s">
        <v>134</v>
      </c>
      <c r="AH2" s="72" t="s">
        <v>131</v>
      </c>
      <c r="AI2" s="72" t="s">
        <v>12</v>
      </c>
      <c r="AJ2" s="72" t="s">
        <v>35</v>
      </c>
      <c r="AK2" s="72" t="s">
        <v>11</v>
      </c>
      <c r="AL2" s="72" t="s">
        <v>116</v>
      </c>
      <c r="AM2" s="72" t="s">
        <v>203</v>
      </c>
      <c r="AN2" s="72" t="s">
        <v>146</v>
      </c>
      <c r="AO2" s="72" t="s">
        <v>25</v>
      </c>
      <c r="AP2" s="72" t="s">
        <v>173</v>
      </c>
      <c r="AQ2" s="72" t="s">
        <v>24</v>
      </c>
      <c r="AR2" s="72" t="s">
        <v>39</v>
      </c>
      <c r="AS2" s="72" t="s">
        <v>86</v>
      </c>
      <c r="AT2" s="72" t="s">
        <v>138</v>
      </c>
      <c r="AU2" s="72" t="s">
        <v>40</v>
      </c>
      <c r="AV2" s="72" t="s">
        <v>10</v>
      </c>
      <c r="AW2" s="72" t="s">
        <v>197</v>
      </c>
      <c r="AX2" s="73" t="s">
        <v>201</v>
      </c>
    </row>
    <row r="3" spans="1:50" s="32" customFormat="1" ht="15.75" x14ac:dyDescent="0.25">
      <c r="A3" s="88" t="s">
        <v>219</v>
      </c>
      <c r="B3" s="89" t="s">
        <v>207</v>
      </c>
      <c r="C3" s="90" t="str">
        <f t="shared" ref="C3:C34" si="0">CONCATENATE(A3," ",B3)</f>
        <v>BIEF Jules</v>
      </c>
      <c r="D3" s="91">
        <v>38186</v>
      </c>
      <c r="E3" s="92">
        <f ca="1">IF(Effectif!$D3&gt;0,IF(DATE(YEAR(TODAY()),MONTH(Effectif!$D3),DAY(Effectif!$D3))&lt;=TODAY(),YEAR(TODAY())-YEAR(Effectif!$D3),YEAR(TODAY())-YEAR(Effectif!$D3)-1),"Inconnu")</f>
        <v>15</v>
      </c>
      <c r="F3" s="92" t="str">
        <f ca="1">IF(Effectif!$D3&gt;0,(IF(DATEDIF(Effectif!$D3,TODAY(),"y")&gt;=18,"Majeur","Mineur")),"Inconnu")</f>
        <v>Mineur</v>
      </c>
      <c r="G3" s="92" t="s">
        <v>161</v>
      </c>
      <c r="H3" s="93"/>
      <c r="I3" s="91"/>
      <c r="J3" s="91">
        <v>43866</v>
      </c>
      <c r="K3" s="94" t="str">
        <f>IF(ISBLANK(Effectif!$J3),"Inconnu",INT((Effectif!$J3-Effectif!$D3)/365.25)&amp;" ans "&amp;MONTH(Effectif!$J3-Effectif!$D3)-1&amp;" mois ")</f>
        <v xml:space="preserve">15 ans 6 mois </v>
      </c>
      <c r="L3" s="91" t="str">
        <f>IF(Effectif!$D3&gt;0,(DAY(Effectif!$D3)&amp;"/"&amp;MONTH(Effectif!$D3)&amp;"/"&amp;YEAR(Effectif!$D3)+18),"Inconnu")</f>
        <v>18/7/2022</v>
      </c>
      <c r="M3" s="91">
        <v>43907</v>
      </c>
      <c r="N3" s="92" t="s">
        <v>142</v>
      </c>
      <c r="O3" s="91" t="s">
        <v>237</v>
      </c>
      <c r="P3" s="92">
        <v>114</v>
      </c>
      <c r="Q3" s="96">
        <v>67</v>
      </c>
      <c r="R3" s="92">
        <v>1</v>
      </c>
      <c r="S3" s="92"/>
      <c r="T3" s="97" t="str">
        <f>IF(Effectif!$S3="","",HYPERLINK(VLOOKUP(TEXT(Effectif!$S3,"@"),Paramètres!$E$6:$F$19,2,0)))</f>
        <v/>
      </c>
      <c r="U3" s="91" t="s">
        <v>153</v>
      </c>
      <c r="V3" s="91"/>
      <c r="W3" s="91" t="str">
        <f ca="1">IF(Effectif!$E3&gt;0,IF(Effectif!$U3="ATJM à faire","En attente",IF(Effectif!$U3="ATJM en réalisation","En attente",(IF(Effectif!$E3&lt;18,"Pas d'ATJM",EDATE(Effectif!$V3,-2))))),"Inconnu")</f>
        <v>Pas d'ATJM</v>
      </c>
      <c r="X3" s="98" t="str">
        <f>IF(OR(Effectif!$Z3="Non",Effectif!$AD3="Non"),"Oui","Fait")</f>
        <v>Oui</v>
      </c>
      <c r="Y3" s="91"/>
      <c r="Z3" s="92" t="s">
        <v>18</v>
      </c>
      <c r="AA3" s="99">
        <v>712710001390468</v>
      </c>
      <c r="AB3" s="91">
        <v>44288</v>
      </c>
      <c r="AC3" s="92" t="s">
        <v>19</v>
      </c>
      <c r="AD3" s="92" t="s">
        <v>19</v>
      </c>
      <c r="AE3" s="100" t="s">
        <v>83</v>
      </c>
      <c r="AF3" s="91" t="str">
        <f>IF(Effectif!$AE3="Néant","Néant",IF(Effectif!$AE3&lt;&gt;"",VLOOKUP(TEXT(Effectif!$AE3,"@"),Paramètres!$E$21:$F$23,2,0)))</f>
        <v>Néant</v>
      </c>
      <c r="AG3" s="91" t="s">
        <v>51</v>
      </c>
      <c r="AH3" s="92" t="s">
        <v>19</v>
      </c>
      <c r="AI3" s="92" t="s">
        <v>19</v>
      </c>
      <c r="AJ3" s="92" t="s">
        <v>19</v>
      </c>
      <c r="AK3" s="92" t="s">
        <v>19</v>
      </c>
      <c r="AL3" s="92" t="s">
        <v>174</v>
      </c>
      <c r="AM3" s="93" t="str">
        <f>IF(Effectif!$AL3="Inconnu","Inconnu",(VLOOKUP(TEXT(Effectif!$AL3,"@"),Paramètres!$I$24:$K$32,3,0)))</f>
        <v>Inconnu</v>
      </c>
      <c r="AN3" s="92" t="str">
        <f>IF(Effectif!$AL3="Inconnu","Inconnu",HYPERLINK(VLOOKUP(TEXT(Effectif!$AL3,"@"),Paramètres!$I$24:$J$32,2,0)))</f>
        <v>Inconnu</v>
      </c>
      <c r="AO3" s="92"/>
      <c r="AP3" s="92" t="s">
        <v>19</v>
      </c>
      <c r="AQ3" s="92" t="s">
        <v>46</v>
      </c>
      <c r="AR3" s="92"/>
      <c r="AS3" s="92"/>
      <c r="AT3" s="92"/>
      <c r="AU3" s="91"/>
      <c r="AV3" s="92"/>
      <c r="AW3" s="101" t="str">
        <f>IF(AND(Effectif!$Z3="Oui",Effectif!$AD3="Non"),"son RIB",IF(AND(Effectif!$Z3="Non",Effectif!$AD3="Oui"),"sa CMU",IF(AND(Effectif!$Z3="Non",Effectif!$AD3="Non"),"sa CMU et son RIB","")))</f>
        <v>son RIB</v>
      </c>
      <c r="AX3" s="102"/>
    </row>
    <row r="4" spans="1:50" s="35" customFormat="1" ht="15" customHeight="1" x14ac:dyDescent="0.25">
      <c r="A4" s="88" t="s">
        <v>219</v>
      </c>
      <c r="B4" s="89" t="s">
        <v>208</v>
      </c>
      <c r="C4" s="90" t="str">
        <f t="shared" si="0"/>
        <v>BIEF Paul</v>
      </c>
      <c r="D4" s="91">
        <v>37874</v>
      </c>
      <c r="E4" s="92">
        <f ca="1">IF(Effectif!$D4&gt;0,IF(DATE(YEAR(TODAY()),MONTH(Effectif!$D4),DAY(Effectif!$D4))&lt;=TODAY(),YEAR(TODAY())-YEAR(Effectif!$D4),YEAR(TODAY())-YEAR(Effectif!$D4)-1),"Inconnu")</f>
        <v>16</v>
      </c>
      <c r="F4" s="92" t="str">
        <f ca="1">IF(Effectif!$D4&gt;0,(IF(DATEDIF(Effectif!$D4,TODAY(),"y")&gt;=18,"Majeur","Mineur")),"Inconnu")</f>
        <v>Mineur</v>
      </c>
      <c r="G4" s="92" t="s">
        <v>162</v>
      </c>
      <c r="H4" s="93"/>
      <c r="I4" s="91"/>
      <c r="J4" s="91">
        <v>43678</v>
      </c>
      <c r="K4" s="103" t="str">
        <f>IF(ISBLANK(Effectif!$J4),"Inconnu",INT((Effectif!$J4-Effectif!$D4)/365.25)&amp;" ans "&amp;MONTH(Effectif!$J4-Effectif!$D4)-1&amp;" mois ")</f>
        <v xml:space="preserve">15 ans 10 mois </v>
      </c>
      <c r="L4" s="91" t="str">
        <f>IF(Effectif!$D4&gt;0,(DAY(Effectif!$D4)&amp;"/"&amp;MONTH(Effectif!$D4)&amp;"/"&amp;YEAR(Effectif!$D4)+18),"Inconnu")</f>
        <v>10/9/2021</v>
      </c>
      <c r="M4" s="91">
        <v>43797</v>
      </c>
      <c r="N4" s="92" t="s">
        <v>142</v>
      </c>
      <c r="O4" s="91" t="s">
        <v>238</v>
      </c>
      <c r="P4" s="92">
        <v>104</v>
      </c>
      <c r="Q4" s="96">
        <v>67</v>
      </c>
      <c r="R4" s="92">
        <v>1</v>
      </c>
      <c r="S4" s="92"/>
      <c r="T4" s="97" t="str">
        <f>IF(Effectif!$S4="","",HYPERLINK(VLOOKUP(TEXT(Effectif!$S4,"@"),Paramètres!$E$6:$F$19,2,0)))</f>
        <v/>
      </c>
      <c r="U4" s="91" t="s">
        <v>149</v>
      </c>
      <c r="V4" s="91"/>
      <c r="W4" s="91" t="str">
        <f ca="1">IF(Effectif!$E4&gt;0,IF(Effectif!$U4="ATJM à faire","En attente",IF(Effectif!$U4="ATJM en réalisation","En attente",(IF(Effectif!$E4&lt;18,"Pas d'ATJM",EDATE(Effectif!$V4,-2))))),"Inconnu")</f>
        <v>Pas d'ATJM</v>
      </c>
      <c r="X4" s="98" t="str">
        <f>IF(OR(Effectif!$Z4="Non",Effectif!$AD4="Non"),"Oui","Fait")</f>
        <v>Oui</v>
      </c>
      <c r="Y4" s="91"/>
      <c r="Z4" s="92" t="s">
        <v>18</v>
      </c>
      <c r="AA4" s="99">
        <v>712710001329595</v>
      </c>
      <c r="AB4" s="91">
        <v>44105</v>
      </c>
      <c r="AC4" s="92" t="s">
        <v>18</v>
      </c>
      <c r="AD4" s="92" t="s">
        <v>19</v>
      </c>
      <c r="AE4" s="100" t="s">
        <v>83</v>
      </c>
      <c r="AF4" s="91" t="str">
        <f>IF(Effectif!$AE4="Néant","Néant",IF(Effectif!$AE4&lt;&gt;"",VLOOKUP(TEXT(Effectif!$AE4,"@"),Paramètres!$E$21:$F$23,2,0)))</f>
        <v>Néant</v>
      </c>
      <c r="AG4" s="91" t="s">
        <v>51</v>
      </c>
      <c r="AH4" s="92" t="s">
        <v>19</v>
      </c>
      <c r="AI4" s="92" t="s">
        <v>19</v>
      </c>
      <c r="AJ4" s="92" t="s">
        <v>19</v>
      </c>
      <c r="AK4" s="92" t="s">
        <v>19</v>
      </c>
      <c r="AL4" s="92" t="s">
        <v>174</v>
      </c>
      <c r="AM4" s="93" t="str">
        <f>IF(Effectif!$AL4="Inconnu","Inconnu",(VLOOKUP(TEXT(Effectif!$AL4,"@"),Paramètres!$I$24:$K$32,3,0)))</f>
        <v>Inconnu</v>
      </c>
      <c r="AN4" s="92" t="str">
        <f>IF(Effectif!$AL4="Inconnu","Inconnu",HYPERLINK(VLOOKUP(TEXT(Effectif!$AL4,"@"),Paramètres!$I$24:$J$32,2,0)))</f>
        <v>Inconnu</v>
      </c>
      <c r="AO4" s="92"/>
      <c r="AP4" s="92" t="s">
        <v>18</v>
      </c>
      <c r="AQ4" s="92" t="s">
        <v>83</v>
      </c>
      <c r="AR4" s="92"/>
      <c r="AS4" s="92"/>
      <c r="AT4" s="92"/>
      <c r="AU4" s="91"/>
      <c r="AV4" s="92"/>
      <c r="AW4" s="101" t="str">
        <f>IF(AND(Effectif!$Z4="Oui",Effectif!$AD4="Non"),"son RIB",IF(AND(Effectif!$Z4="Non",Effectif!$AD4="Oui"),"sa CMU",IF(AND(Effectif!$Z4="Non",Effectif!$AD4="Non"),"sa CMU et son RIB","")))</f>
        <v>son RIB</v>
      </c>
      <c r="AX4" s="102"/>
    </row>
    <row r="5" spans="1:50" s="35" customFormat="1" ht="15" customHeight="1" x14ac:dyDescent="0.25">
      <c r="A5" s="88" t="s">
        <v>219</v>
      </c>
      <c r="B5" s="104" t="s">
        <v>209</v>
      </c>
      <c r="C5" s="105" t="str">
        <f t="shared" si="0"/>
        <v>BIEF Edouard</v>
      </c>
      <c r="D5" s="106">
        <v>37940</v>
      </c>
      <c r="E5" s="92">
        <f ca="1">IF(Effectif!$D5&gt;0,IF(DATE(YEAR(TODAY()),MONTH(Effectif!$D5),DAY(Effectif!$D5))&lt;=TODAY(),YEAR(TODAY())-YEAR(Effectif!$D5),YEAR(TODAY())-YEAR(Effectif!$D5)-1),"Inconnu")</f>
        <v>16</v>
      </c>
      <c r="F5" s="92" t="str">
        <f ca="1">IF(Effectif!$D5&gt;0,(IF(DATEDIF(Effectif!$D5,TODAY(),"y")&gt;=18,"Majeur","Mineur")),"Inconnu")</f>
        <v>Mineur</v>
      </c>
      <c r="G5" s="92" t="s">
        <v>162</v>
      </c>
      <c r="H5" s="107"/>
      <c r="I5" s="106"/>
      <c r="J5" s="106">
        <v>43815</v>
      </c>
      <c r="K5" s="108" t="str">
        <f>IF(ISBLANK(Effectif!$J5),"Inconnu",INT((Effectif!$J5-Effectif!$D5)/365.25)&amp;" ans "&amp;MONTH(Effectif!$J5-Effectif!$D5)-1&amp;" mois ")</f>
        <v xml:space="preserve">16 ans 0 mois </v>
      </c>
      <c r="L5" s="91" t="str">
        <f>IF(Effectif!$D5&gt;0,(DAY(Effectif!$D5)&amp;"/"&amp;MONTH(Effectif!$D5)&amp;"/"&amp;YEAR(Effectif!$D5)+18),"Inconnu")</f>
        <v>15/11/2021</v>
      </c>
      <c r="M5" s="106">
        <v>43839</v>
      </c>
      <c r="N5" s="109" t="s">
        <v>142</v>
      </c>
      <c r="O5" s="91" t="s">
        <v>239</v>
      </c>
      <c r="P5" s="109">
        <v>102</v>
      </c>
      <c r="Q5" s="110">
        <v>67</v>
      </c>
      <c r="R5" s="92">
        <v>1</v>
      </c>
      <c r="S5" s="92"/>
      <c r="T5" s="111" t="str">
        <f>IF(Effectif!$S5="","",HYPERLINK(VLOOKUP(TEXT(Effectif!$S5,"@"),Paramètres!$E$6:$F$19,2,0)))</f>
        <v/>
      </c>
      <c r="U5" s="106" t="s">
        <v>153</v>
      </c>
      <c r="V5" s="106"/>
      <c r="W5" s="106" t="str">
        <f ca="1">IF(Effectif!$E5&gt;0,IF(Effectif!$U5="ATJM à faire","En attente",IF(Effectif!$U5="ATJM en réalisation","En attente",(IF(Effectif!$E5&lt;18,"Pas d'ATJM",EDATE(Effectif!$V5,-2))))),"Inconnu")</f>
        <v>Pas d'ATJM</v>
      </c>
      <c r="X5" s="86" t="str">
        <f>IF(OR(Effectif!$Z5="Non",Effectif!$AD5="Non"),"Oui","Fait")</f>
        <v>Fait</v>
      </c>
      <c r="Y5" s="106"/>
      <c r="Z5" s="109" t="s">
        <v>18</v>
      </c>
      <c r="AA5" s="112">
        <v>712710001377404</v>
      </c>
      <c r="AB5" s="106">
        <v>44231</v>
      </c>
      <c r="AC5" s="109" t="s">
        <v>19</v>
      </c>
      <c r="AD5" s="109" t="s">
        <v>18</v>
      </c>
      <c r="AE5" s="113" t="s">
        <v>83</v>
      </c>
      <c r="AF5" s="106" t="str">
        <f>IF(Effectif!$AE5="Néant","Néant",IF(Effectif!$AE5&lt;&gt;"",VLOOKUP(TEXT(Effectif!$AE5,"@"),Paramètres!$E$21:$F$23,2,0)))</f>
        <v>Néant</v>
      </c>
      <c r="AG5" s="106" t="s">
        <v>51</v>
      </c>
      <c r="AH5" s="109" t="s">
        <v>18</v>
      </c>
      <c r="AI5" s="109" t="s">
        <v>19</v>
      </c>
      <c r="AJ5" s="109" t="s">
        <v>19</v>
      </c>
      <c r="AK5" s="109" t="s">
        <v>19</v>
      </c>
      <c r="AL5" s="109" t="s">
        <v>174</v>
      </c>
      <c r="AM5" s="107" t="str">
        <f>IF(Effectif!$AL5="Inconnu","Inconnu",(VLOOKUP(TEXT(Effectif!$AL5,"@"),Paramètres!$I$24:$K$32,3,0)))</f>
        <v>Inconnu</v>
      </c>
      <c r="AN5" s="109" t="str">
        <f>IF(Effectif!$AL5="Inconnu","Inconnu",HYPERLINK(VLOOKUP(TEXT(Effectif!$AL5,"@"),Paramètres!$I$24:$J$32,2,0)))</f>
        <v>Inconnu</v>
      </c>
      <c r="AO5" s="109"/>
      <c r="AP5" s="109" t="s">
        <v>18</v>
      </c>
      <c r="AQ5" s="109" t="s">
        <v>83</v>
      </c>
      <c r="AR5" s="109"/>
      <c r="AS5" s="109"/>
      <c r="AT5" s="109"/>
      <c r="AU5" s="106"/>
      <c r="AV5" s="109"/>
      <c r="AW5" s="114" t="str">
        <f>IF(AND(Effectif!$Z5="Oui",Effectif!$AD5="Non"),"son RIB",IF(AND(Effectif!$Z5="Non",Effectif!$AD5="Oui"),"sa CMU",IF(AND(Effectif!$Z5="Non",Effectif!$AD5="Non"),"sa CMU et son RIB","")))</f>
        <v/>
      </c>
      <c r="AX5" s="115"/>
    </row>
    <row r="6" spans="1:50" s="35" customFormat="1" ht="15" customHeight="1" x14ac:dyDescent="0.25">
      <c r="A6" s="88" t="s">
        <v>219</v>
      </c>
      <c r="B6" s="89" t="s">
        <v>210</v>
      </c>
      <c r="C6" s="89" t="str">
        <f t="shared" si="0"/>
        <v>BIEF Simon</v>
      </c>
      <c r="D6" s="91">
        <v>37726</v>
      </c>
      <c r="E6" s="92">
        <f ca="1">IF(Effectif!$D6&gt;0,IF(DATE(YEAR(TODAY()),MONTH(Effectif!$D6),DAY(Effectif!$D6))&lt;=TODAY(),YEAR(TODAY())-YEAR(Effectif!$D6),YEAR(TODAY())-YEAR(Effectif!$D6)-1),"Inconnu")</f>
        <v>17</v>
      </c>
      <c r="F6" s="92" t="str">
        <f ca="1">IF(Effectif!$D6&gt;0,(IF(DATEDIF(Effectif!$D6,TODAY(),"y")&gt;=18,"Majeur","Mineur")),"Inconnu")</f>
        <v>Mineur</v>
      </c>
      <c r="G6" s="92" t="s">
        <v>162</v>
      </c>
      <c r="H6" s="93"/>
      <c r="I6" s="91"/>
      <c r="J6" s="91">
        <v>43466</v>
      </c>
      <c r="K6" s="103" t="str">
        <f>IF(ISBLANK(Effectif!$J6),"Inconnu",INT((Effectif!$J6-Effectif!$D6)/365.25)&amp;" ans "&amp;MONTH(Effectif!$J6-Effectif!$D6)-1&amp;" mois ")</f>
        <v xml:space="preserve">15 ans 8 mois </v>
      </c>
      <c r="L6" s="91" t="str">
        <f>IF(Effectif!$D6&gt;0,(DAY(Effectif!$D6)&amp;"/"&amp;MONTH(Effectif!$D6)&amp;"/"&amp;YEAR(Effectif!$D6)+18),"Inconnu")</f>
        <v>15/4/2021</v>
      </c>
      <c r="M6" s="91">
        <v>43819</v>
      </c>
      <c r="N6" s="92" t="s">
        <v>142</v>
      </c>
      <c r="O6" s="91" t="s">
        <v>240</v>
      </c>
      <c r="P6" s="92">
        <v>321</v>
      </c>
      <c r="Q6" s="96">
        <v>67</v>
      </c>
      <c r="R6" s="92">
        <v>1</v>
      </c>
      <c r="S6" s="92"/>
      <c r="T6" s="97" t="str">
        <f>IF(Effectif!$S6="","",HYPERLINK(VLOOKUP(TEXT(Effectif!$S6,"@"),Paramètres!$E$6:$F$19,2,0)))</f>
        <v/>
      </c>
      <c r="U6" s="91" t="s">
        <v>153</v>
      </c>
      <c r="V6" s="91"/>
      <c r="W6" s="91" t="str">
        <f ca="1">IF(Effectif!$E6&gt;0,IF(Effectif!$U6="ATJM à faire","En attente",IF(Effectif!$U6="ATJM en réalisation","En attente",(IF(Effectif!$E6&lt;18,"Pas d'ATJM",EDATE(Effectif!$V6,-2))))),"Inconnu")</f>
        <v>Pas d'ATJM</v>
      </c>
      <c r="X6" s="97" t="str">
        <f>IF(OR(Effectif!$Z6="Non",Effectif!$AD6="Non"),"Oui","Fait")</f>
        <v>Oui</v>
      </c>
      <c r="Y6" s="91"/>
      <c r="Z6" s="92" t="s">
        <v>18</v>
      </c>
      <c r="AA6" s="99">
        <v>103049924603660</v>
      </c>
      <c r="AB6" s="91">
        <v>44208</v>
      </c>
      <c r="AC6" s="92" t="s">
        <v>19</v>
      </c>
      <c r="AD6" s="92" t="s">
        <v>19</v>
      </c>
      <c r="AE6" s="100" t="s">
        <v>83</v>
      </c>
      <c r="AF6" s="91" t="str">
        <f>IF(Effectif!$AE6="Néant","Néant",IF(Effectif!$AE6&lt;&gt;"",VLOOKUP(TEXT(Effectif!$AE6,"@"),Paramètres!$E$21:$F$23,2,0)))</f>
        <v>Néant</v>
      </c>
      <c r="AG6" s="91" t="s">
        <v>51</v>
      </c>
      <c r="AH6" s="92" t="s">
        <v>18</v>
      </c>
      <c r="AI6" s="92" t="s">
        <v>19</v>
      </c>
      <c r="AJ6" s="92" t="s">
        <v>19</v>
      </c>
      <c r="AK6" s="92" t="s">
        <v>19</v>
      </c>
      <c r="AL6" s="92" t="s">
        <v>174</v>
      </c>
      <c r="AM6" s="93" t="str">
        <f>IF(Effectif!$AL6="Inconnu","Inconnu",(VLOOKUP(TEXT(Effectif!$AL6,"@"),Paramètres!$I$24:$K$32,3,0)))</f>
        <v>Inconnu</v>
      </c>
      <c r="AN6" s="92" t="str">
        <f>IF(Effectif!$AL6="Inconnu","Inconnu",HYPERLINK(VLOOKUP(TEXT(Effectif!$AL6,"@"),Paramètres!$I$24:$J$32,2,0)))</f>
        <v>Inconnu</v>
      </c>
      <c r="AO6" s="92"/>
      <c r="AP6" s="92" t="s">
        <v>18</v>
      </c>
      <c r="AQ6" s="92" t="s">
        <v>83</v>
      </c>
      <c r="AR6" s="92"/>
      <c r="AS6" s="92"/>
      <c r="AT6" s="92"/>
      <c r="AU6" s="91"/>
      <c r="AV6" s="92"/>
      <c r="AW6" s="101" t="str">
        <f>IF(AND(Effectif!$Z6="Oui",Effectif!$AD6="Non"),"son RIB",IF(AND(Effectif!$Z6="Non",Effectif!$AD6="Oui"),"sa CMU",IF(AND(Effectif!$Z6="Non",Effectif!$AD6="Non"),"sa CMU et son RIB","")))</f>
        <v>son RIB</v>
      </c>
      <c r="AX6" s="102"/>
    </row>
    <row r="7" spans="1:50" s="35" customFormat="1" ht="15" customHeight="1" x14ac:dyDescent="0.25">
      <c r="A7" s="88" t="s">
        <v>219</v>
      </c>
      <c r="B7" s="89" t="s">
        <v>211</v>
      </c>
      <c r="C7" s="89" t="str">
        <f t="shared" si="0"/>
        <v>BIEF Matthieu</v>
      </c>
      <c r="D7" s="91">
        <v>37924</v>
      </c>
      <c r="E7" s="92">
        <f ca="1">IF(Effectif!$D7&gt;0,IF(DATE(YEAR(TODAY()),MONTH(Effectif!$D7),DAY(Effectif!$D7))&lt;=TODAY(),YEAR(TODAY())-YEAR(Effectif!$D7),YEAR(TODAY())-YEAR(Effectif!$D7)-1),"Inconnu")</f>
        <v>16</v>
      </c>
      <c r="F7" s="92" t="str">
        <f ca="1">IF(Effectif!$D7&gt;0,(IF(DATEDIF(Effectif!$D7,TODAY(),"y")&gt;=18,"Majeur","Mineur")),"Inconnu")</f>
        <v>Mineur</v>
      </c>
      <c r="G7" s="92" t="s">
        <v>162</v>
      </c>
      <c r="H7" s="93"/>
      <c r="I7" s="91"/>
      <c r="J7" s="92"/>
      <c r="K7" s="103" t="str">
        <f>IF(ISBLANK(Effectif!$J7),"Inconnu",INT((Effectif!$J7-Effectif!$D7)/365.25)&amp;" ans "&amp;MONTH(Effectif!$J7-Effectif!$D7)-1&amp;" mois ")</f>
        <v>Inconnu</v>
      </c>
      <c r="L7" s="91" t="str">
        <f>IF(Effectif!$D7&gt;0,(DAY(Effectif!$D7)&amp;"/"&amp;MONTH(Effectif!$D7)&amp;"/"&amp;YEAR(Effectif!$D7)+18),"Inconnu")</f>
        <v>30/10/2021</v>
      </c>
      <c r="M7" s="91">
        <v>43797</v>
      </c>
      <c r="N7" s="92" t="s">
        <v>142</v>
      </c>
      <c r="O7" s="91" t="s">
        <v>241</v>
      </c>
      <c r="P7" s="92">
        <v>105</v>
      </c>
      <c r="Q7" s="96">
        <v>67</v>
      </c>
      <c r="R7" s="92">
        <v>1</v>
      </c>
      <c r="S7" s="92"/>
      <c r="T7" s="97" t="str">
        <f>IF(Effectif!$S7="","",HYPERLINK(VLOOKUP(TEXT(Effectif!$S7,"@"),Paramètres!$E$6:$F$19,2,0)))</f>
        <v/>
      </c>
      <c r="U7" s="91" t="s">
        <v>153</v>
      </c>
      <c r="V7" s="91"/>
      <c r="W7" s="91" t="str">
        <f ca="1">IF(Effectif!$E7&gt;0,IF(Effectif!$U7="ATJM à faire","En attente",IF(Effectif!$U7="ATJM en réalisation","En attente",(IF(Effectif!$E7&lt;18,"Pas d'ATJM",EDATE(Effectif!$V7,-2))))),"Inconnu")</f>
        <v>Pas d'ATJM</v>
      </c>
      <c r="X7" s="97" t="str">
        <f>IF(OR(Effectif!$Z7="Non",Effectif!$AD7="Non"),"Oui","Fait")</f>
        <v>Fait</v>
      </c>
      <c r="Y7" s="91"/>
      <c r="Z7" s="92" t="s">
        <v>18</v>
      </c>
      <c r="AA7" s="99">
        <v>712710001344938</v>
      </c>
      <c r="AB7" s="91">
        <v>44141</v>
      </c>
      <c r="AC7" s="92" t="s">
        <v>18</v>
      </c>
      <c r="AD7" s="92" t="s">
        <v>18</v>
      </c>
      <c r="AE7" s="100" t="s">
        <v>83</v>
      </c>
      <c r="AF7" s="91" t="str">
        <f>IF(Effectif!$AE7="Néant","Néant",IF(Effectif!$AE7&lt;&gt;"",VLOOKUP(TEXT(Effectif!$AE7,"@"),Paramètres!$E$21:$F$23,2,0)))</f>
        <v>Néant</v>
      </c>
      <c r="AG7" s="91" t="s">
        <v>51</v>
      </c>
      <c r="AH7" s="92" t="s">
        <v>19</v>
      </c>
      <c r="AI7" s="92" t="s">
        <v>19</v>
      </c>
      <c r="AJ7" s="92" t="s">
        <v>19</v>
      </c>
      <c r="AK7" s="92" t="s">
        <v>19</v>
      </c>
      <c r="AL7" s="92" t="s">
        <v>174</v>
      </c>
      <c r="AM7" s="93" t="str">
        <f>IF(Effectif!$AL7="Inconnu","Inconnu",(VLOOKUP(TEXT(Effectif!$AL7,"@"),Paramètres!$I$24:$K$32,3,0)))</f>
        <v>Inconnu</v>
      </c>
      <c r="AN7" s="92" t="str">
        <f>IF(Effectif!$AL7="Inconnu","Inconnu",HYPERLINK(VLOOKUP(TEXT(Effectif!$AL7,"@"),Paramètres!$I$24:$J$32,2,0)))</f>
        <v>Inconnu</v>
      </c>
      <c r="AO7" s="92"/>
      <c r="AP7" s="92" t="s">
        <v>18</v>
      </c>
      <c r="AQ7" s="92" t="s">
        <v>83</v>
      </c>
      <c r="AR7" s="92"/>
      <c r="AS7" s="92"/>
      <c r="AT7" s="92"/>
      <c r="AU7" s="91"/>
      <c r="AV7" s="92"/>
      <c r="AW7" s="101" t="str">
        <f>IF(AND(Effectif!$Z7="Oui",Effectif!$AD7="Non"),"son RIB",IF(AND(Effectif!$Z7="Non",Effectif!$AD7="Oui"),"sa CMU",IF(AND(Effectif!$Z7="Non",Effectif!$AD7="Non"),"sa CMU et son RIB","")))</f>
        <v/>
      </c>
      <c r="AX7" s="102"/>
    </row>
    <row r="8" spans="1:50" s="35" customFormat="1" ht="15" customHeight="1" x14ac:dyDescent="0.25">
      <c r="A8" s="88" t="s">
        <v>219</v>
      </c>
      <c r="B8" s="89" t="s">
        <v>212</v>
      </c>
      <c r="C8" s="89" t="str">
        <f t="shared" si="0"/>
        <v>BIEF Andre</v>
      </c>
      <c r="D8" s="91">
        <v>38144</v>
      </c>
      <c r="E8" s="92">
        <f ca="1">IF(Effectif!$D8&gt;0,IF(DATE(YEAR(TODAY()),MONTH(Effectif!$D8),DAY(Effectif!$D8))&lt;=TODAY(),YEAR(TODAY())-YEAR(Effectif!$D8),YEAR(TODAY())-YEAR(Effectif!$D8)-1),"Inconnu")</f>
        <v>15</v>
      </c>
      <c r="F8" s="92" t="str">
        <f ca="1">IF(Effectif!$D8&gt;0,(IF(DATEDIF(Effectif!$D8,TODAY(),"y")&gt;=18,"Majeur","Mineur")),"Inconnu")</f>
        <v>Mineur</v>
      </c>
      <c r="G8" s="92" t="s">
        <v>162</v>
      </c>
      <c r="H8" s="93"/>
      <c r="I8" s="91"/>
      <c r="J8" s="91">
        <v>43734</v>
      </c>
      <c r="K8" s="103" t="str">
        <f>IF(ISBLANK(Effectif!$J8),"Inconnu",INT((Effectif!$J8-Effectif!$D8)/365.25)&amp;" ans "&amp;MONTH(Effectif!$J8-Effectif!$D8)-1&amp;" mois ")</f>
        <v xml:space="preserve">15 ans 3 mois </v>
      </c>
      <c r="L8" s="91" t="str">
        <f>IF(Effectif!$D8&gt;0,(DAY(Effectif!$D8)&amp;"/"&amp;MONTH(Effectif!$D8)&amp;"/"&amp;YEAR(Effectif!$D8)+18),"Inconnu")</f>
        <v>6/6/2022</v>
      </c>
      <c r="M8" s="91">
        <v>43825</v>
      </c>
      <c r="N8" s="92" t="s">
        <v>142</v>
      </c>
      <c r="O8" s="91" t="s">
        <v>242</v>
      </c>
      <c r="P8" s="92">
        <v>5</v>
      </c>
      <c r="Q8" s="96">
        <v>67</v>
      </c>
      <c r="R8" s="92">
        <v>1</v>
      </c>
      <c r="S8" s="92"/>
      <c r="T8" s="97" t="str">
        <f>IF(Effectif!$S8="","",HYPERLINK(VLOOKUP(TEXT(Effectif!$S8,"@"),Paramètres!$E$6:$F$19,2,0)))</f>
        <v/>
      </c>
      <c r="U8" s="91" t="s">
        <v>153</v>
      </c>
      <c r="V8" s="91"/>
      <c r="W8" s="91" t="str">
        <f ca="1">IF(Effectif!$E8&gt;0,IF(Effectif!$U8="ATJM à faire","En attente",IF(Effectif!$U8="ATJM en réalisation","En attente",(IF(Effectif!$E8&lt;18,"Pas d'ATJM",EDATE(Effectif!$V8,-2))))),"Inconnu")</f>
        <v>Pas d'ATJM</v>
      </c>
      <c r="X8" s="97" t="str">
        <f>IF(OR(Effectif!$Z8="Non",Effectif!$AD8="Non"),"Oui","Fait")</f>
        <v>Fait</v>
      </c>
      <c r="Y8" s="91"/>
      <c r="Z8" s="92" t="s">
        <v>18</v>
      </c>
      <c r="AA8" s="99">
        <v>104059924602043</v>
      </c>
      <c r="AB8" s="91">
        <v>44141</v>
      </c>
      <c r="AC8" s="92" t="s">
        <v>18</v>
      </c>
      <c r="AD8" s="92" t="s">
        <v>18</v>
      </c>
      <c r="AE8" s="100" t="s">
        <v>83</v>
      </c>
      <c r="AF8" s="91" t="str">
        <f>IF(Effectif!$AE8="Néant","Néant",IF(Effectif!$AE8&lt;&gt;"",VLOOKUP(TEXT(Effectif!$AE8,"@"),Paramètres!$E$21:$F$23,2,0)))</f>
        <v>Néant</v>
      </c>
      <c r="AG8" s="91" t="s">
        <v>51</v>
      </c>
      <c r="AH8" s="92" t="s">
        <v>18</v>
      </c>
      <c r="AI8" s="92" t="s">
        <v>19</v>
      </c>
      <c r="AJ8" s="92" t="s">
        <v>19</v>
      </c>
      <c r="AK8" s="92" t="s">
        <v>19</v>
      </c>
      <c r="AL8" s="92" t="s">
        <v>174</v>
      </c>
      <c r="AM8" s="93" t="str">
        <f>IF(Effectif!$AL8="Inconnu","Inconnu",(VLOOKUP(TEXT(Effectif!$AL8,"@"),Paramètres!$I$24:$K$32,3,0)))</f>
        <v>Inconnu</v>
      </c>
      <c r="AN8" s="92" t="str">
        <f>IF(Effectif!$AL8="Inconnu","Inconnu",HYPERLINK(VLOOKUP(TEXT(Effectif!$AL8,"@"),Paramètres!$I$24:$J$32,2,0)))</f>
        <v>Inconnu</v>
      </c>
      <c r="AO8" s="92"/>
      <c r="AP8" s="92" t="s">
        <v>18</v>
      </c>
      <c r="AQ8" s="92" t="s">
        <v>45</v>
      </c>
      <c r="AR8" s="92" t="s">
        <v>75</v>
      </c>
      <c r="AS8" s="92" t="s">
        <v>55</v>
      </c>
      <c r="AT8" s="92"/>
      <c r="AU8" s="91"/>
      <c r="AV8" s="92"/>
      <c r="AW8" s="101" t="str">
        <f>IF(AND(Effectif!$Z8="Oui",Effectif!$AD8="Non"),"son RIB",IF(AND(Effectif!$Z8="Non",Effectif!$AD8="Oui"),"sa CMU",IF(AND(Effectif!$Z8="Non",Effectif!$AD8="Non"),"sa CMU et son RIB","")))</f>
        <v/>
      </c>
      <c r="AX8" s="116"/>
    </row>
    <row r="9" spans="1:50" s="35" customFormat="1" ht="15" customHeight="1" x14ac:dyDescent="0.25">
      <c r="A9" s="88" t="s">
        <v>219</v>
      </c>
      <c r="B9" s="89" t="s">
        <v>213</v>
      </c>
      <c r="C9" s="89" t="str">
        <f t="shared" si="0"/>
        <v>BIEF Arthur</v>
      </c>
      <c r="D9" s="91">
        <v>37754</v>
      </c>
      <c r="E9" s="92">
        <f ca="1">IF(Effectif!$D9&gt;0,IF(DATE(YEAR(TODAY()),MONTH(Effectif!$D9),DAY(Effectif!$D9))&lt;=TODAY(),YEAR(TODAY())-YEAR(Effectif!$D9),YEAR(TODAY())-YEAR(Effectif!$D9)-1),"Inconnu")</f>
        <v>16</v>
      </c>
      <c r="F9" s="92" t="str">
        <f ca="1">IF(Effectif!$D9&gt;0,(IF(DATEDIF(Effectif!$D9,TODAY(),"y")&gt;=18,"Majeur","Mineur")),"Inconnu")</f>
        <v>Mineur</v>
      </c>
      <c r="G9" s="92" t="s">
        <v>162</v>
      </c>
      <c r="H9" s="93"/>
      <c r="I9" s="91"/>
      <c r="J9" s="91">
        <v>43709</v>
      </c>
      <c r="K9" s="103" t="str">
        <f>IF(ISBLANK(Effectif!$J9),"Inconnu",INT((Effectif!$J9-Effectif!$D9)/365.25)&amp;" ans "&amp;MONTH(Effectif!$J9-Effectif!$D9)-1&amp;" mois ")</f>
        <v xml:space="preserve">16 ans 3 mois </v>
      </c>
      <c r="L9" s="91" t="str">
        <f>IF(Effectif!$D9&gt;0,(DAY(Effectif!$D9)&amp;"/"&amp;MONTH(Effectif!$D9)&amp;"/"&amp;YEAR(Effectif!$D9)+18),"Inconnu")</f>
        <v>13/5/2021</v>
      </c>
      <c r="M9" s="91"/>
      <c r="N9" s="92" t="s">
        <v>142</v>
      </c>
      <c r="O9" s="91" t="s">
        <v>243</v>
      </c>
      <c r="P9" s="92">
        <v>310</v>
      </c>
      <c r="Q9" s="96">
        <v>67</v>
      </c>
      <c r="R9" s="92">
        <v>1</v>
      </c>
      <c r="S9" s="92"/>
      <c r="T9" s="97" t="str">
        <f>IF(Effectif!$S9="","",HYPERLINK(VLOOKUP(TEXT(Effectif!$S9,"@"),Paramètres!$E$6:$F$19,2,0)))</f>
        <v/>
      </c>
      <c r="U9" s="91" t="s">
        <v>153</v>
      </c>
      <c r="V9" s="91"/>
      <c r="W9" s="91" t="str">
        <f ca="1">IF(Effectif!$E9&gt;0,IF(Effectif!$U9="ATJM à faire","En attente",IF(Effectif!$U9="ATJM en réalisation","En attente",(IF(Effectif!$E9&lt;18,"Pas d'ATJM",EDATE(Effectif!$V9,-2))))),"Inconnu")</f>
        <v>Pas d'ATJM</v>
      </c>
      <c r="X9" s="97" t="str">
        <f>IF(OR(Effectif!$Z9="Non",Effectif!$AD9="Non"),"Oui","Fait")</f>
        <v>Oui</v>
      </c>
      <c r="Y9" s="91"/>
      <c r="Z9" s="92" t="s">
        <v>18</v>
      </c>
      <c r="AA9" s="99">
        <v>103059924602488</v>
      </c>
      <c r="AB9" s="91">
        <v>44254</v>
      </c>
      <c r="AC9" s="92" t="s">
        <v>19</v>
      </c>
      <c r="AD9" s="92" t="s">
        <v>19</v>
      </c>
      <c r="AE9" s="100" t="s">
        <v>83</v>
      </c>
      <c r="AF9" s="91" t="str">
        <f>IF(Effectif!$AE9="Néant","Néant",IF(Effectif!$AE9&lt;&gt;"",VLOOKUP(TEXT(Effectif!$AE9,"@"),Paramètres!$E$21:$F$23,2,0)))</f>
        <v>Néant</v>
      </c>
      <c r="AG9" s="91" t="s">
        <v>51</v>
      </c>
      <c r="AH9" s="92" t="s">
        <v>19</v>
      </c>
      <c r="AI9" s="92" t="s">
        <v>19</v>
      </c>
      <c r="AJ9" s="92" t="s">
        <v>19</v>
      </c>
      <c r="AK9" s="92" t="s">
        <v>19</v>
      </c>
      <c r="AL9" s="92" t="s">
        <v>174</v>
      </c>
      <c r="AM9" s="93" t="str">
        <f>IF(Effectif!$AL9="Inconnu","Inconnu",(VLOOKUP(TEXT(Effectif!$AL9,"@"),Paramètres!$I$24:$K$32,3,0)))</f>
        <v>Inconnu</v>
      </c>
      <c r="AN9" s="92" t="str">
        <f>IF(Effectif!$AL9="Inconnu","Inconnu",HYPERLINK(VLOOKUP(TEXT(Effectif!$AL9,"@"),Paramètres!$I$24:$J$32,2,0)))</f>
        <v>Inconnu</v>
      </c>
      <c r="AO9" s="92"/>
      <c r="AP9" s="92" t="s">
        <v>18</v>
      </c>
      <c r="AQ9" s="92" t="s">
        <v>83</v>
      </c>
      <c r="AR9" s="92"/>
      <c r="AS9" s="92"/>
      <c r="AT9" s="92"/>
      <c r="AU9" s="91"/>
      <c r="AV9" s="92"/>
      <c r="AW9" s="101" t="str">
        <f>IF(AND(Effectif!$Z9="Oui",Effectif!$AD9="Non"),"son RIB",IF(AND(Effectif!$Z9="Non",Effectif!$AD9="Oui"),"sa CMU",IF(AND(Effectif!$Z9="Non",Effectif!$AD9="Non"),"sa CMU et son RIB","")))</f>
        <v>son RIB</v>
      </c>
      <c r="AX9" s="102"/>
    </row>
    <row r="10" spans="1:50" s="35" customFormat="1" ht="15" customHeight="1" x14ac:dyDescent="0.25">
      <c r="A10" s="88" t="s">
        <v>219</v>
      </c>
      <c r="B10" s="89" t="s">
        <v>214</v>
      </c>
      <c r="C10" s="89" t="str">
        <f t="shared" si="0"/>
        <v>BIEF Fred</v>
      </c>
      <c r="D10" s="91">
        <v>37583</v>
      </c>
      <c r="E10" s="92">
        <f ca="1">IF(Effectif!$D10&gt;0,IF(DATE(YEAR(TODAY()),MONTH(Effectif!$D10),DAY(Effectif!$D10))&lt;=TODAY(),YEAR(TODAY())-YEAR(Effectif!$D10),YEAR(TODAY())-YEAR(Effectif!$D10)-1),"Inconnu")</f>
        <v>17</v>
      </c>
      <c r="F10" s="92" t="str">
        <f ca="1">IF(Effectif!$D10&gt;0,(IF(DATEDIF(Effectif!$D10,TODAY(),"y")&gt;=18,"Majeur","Mineur")),"Inconnu")</f>
        <v>Mineur</v>
      </c>
      <c r="G10" s="92" t="s">
        <v>163</v>
      </c>
      <c r="H10" s="93"/>
      <c r="I10" s="91"/>
      <c r="J10" s="91">
        <v>43101</v>
      </c>
      <c r="K10" s="103" t="str">
        <f>IF(ISBLANK(Effectif!$J10),"Inconnu",INT((Effectif!$J10-Effectif!$D10)/365.25)&amp;" ans "&amp;MONTH(Effectif!$J10-Effectif!$D10)-1&amp;" mois ")</f>
        <v xml:space="preserve">15 ans 1 mois </v>
      </c>
      <c r="L10" s="91" t="str">
        <f>IF(Effectif!$D10&gt;0,(DAY(Effectif!$D10)&amp;"/"&amp;MONTH(Effectif!$D10)&amp;"/"&amp;YEAR(Effectif!$D10)+18),"Inconnu")</f>
        <v>23/11/2020</v>
      </c>
      <c r="M10" s="91">
        <v>43683</v>
      </c>
      <c r="N10" s="92" t="s">
        <v>142</v>
      </c>
      <c r="O10" s="91" t="s">
        <v>244</v>
      </c>
      <c r="P10" s="92">
        <v>314</v>
      </c>
      <c r="Q10" s="96">
        <v>67</v>
      </c>
      <c r="R10" s="92">
        <v>1</v>
      </c>
      <c r="S10" s="92"/>
      <c r="T10" s="97" t="str">
        <f>IF(Effectif!$S10="","",HYPERLINK(VLOOKUP(TEXT(Effectif!$S10,"@"),Paramètres!$E$6:$F$19,2,0)))</f>
        <v/>
      </c>
      <c r="U10" s="91" t="s">
        <v>153</v>
      </c>
      <c r="V10" s="91"/>
      <c r="W10" s="91" t="str">
        <f ca="1">IF(Effectif!$E10&gt;0,IF(Effectif!$U10="ATJM à faire","En attente",IF(Effectif!$U10="ATJM en réalisation","En attente",(IF(Effectif!$E10&lt;18,"Pas d'ATJM",EDATE(Effectif!$V10,-2))))),"Inconnu")</f>
        <v>Pas d'ATJM</v>
      </c>
      <c r="X10" s="97" t="str">
        <f>IF(OR(Effectif!$Z10="Non",Effectif!$AD10="Non"),"Oui","Fait")</f>
        <v>Oui</v>
      </c>
      <c r="Y10" s="91"/>
      <c r="Z10" s="92" t="s">
        <v>19</v>
      </c>
      <c r="AA10" s="99"/>
      <c r="AB10" s="91"/>
      <c r="AC10" s="92" t="s">
        <v>18</v>
      </c>
      <c r="AD10" s="92" t="s">
        <v>19</v>
      </c>
      <c r="AE10" s="100" t="s">
        <v>83</v>
      </c>
      <c r="AF10" s="91" t="str">
        <f>IF(Effectif!$AE10="Néant","Néant",IF(Effectif!$AE10&lt;&gt;"",VLOOKUP(TEXT(Effectif!$AE10,"@"),Paramètres!$E$21:$F$23,2,0)))</f>
        <v>Néant</v>
      </c>
      <c r="AG10" s="91" t="s">
        <v>51</v>
      </c>
      <c r="AH10" s="92" t="s">
        <v>18</v>
      </c>
      <c r="AI10" s="92" t="s">
        <v>19</v>
      </c>
      <c r="AJ10" s="92" t="s">
        <v>19</v>
      </c>
      <c r="AK10" s="92" t="s">
        <v>19</v>
      </c>
      <c r="AL10" s="92" t="s">
        <v>174</v>
      </c>
      <c r="AM10" s="93" t="str">
        <f>IF(Effectif!$AL10="Inconnu","Inconnu",(VLOOKUP(TEXT(Effectif!$AL10,"@"),Paramètres!$I$24:$K$32,3,0)))</f>
        <v>Inconnu</v>
      </c>
      <c r="AN10" s="92" t="str">
        <f>IF(Effectif!$AL10="Inconnu","Inconnu",HYPERLINK(VLOOKUP(TEXT(Effectif!$AL10,"@"),Paramètres!$I$24:$J$32,2,0)))</f>
        <v>Inconnu</v>
      </c>
      <c r="AO10" s="92"/>
      <c r="AP10" s="92" t="s">
        <v>18</v>
      </c>
      <c r="AQ10" s="92" t="s">
        <v>45</v>
      </c>
      <c r="AR10" s="92" t="s">
        <v>74</v>
      </c>
      <c r="AS10" s="92" t="s">
        <v>57</v>
      </c>
      <c r="AT10" s="92"/>
      <c r="AU10" s="91"/>
      <c r="AV10" s="92"/>
      <c r="AW10" s="101" t="str">
        <f>IF(AND(Effectif!$Z10="Oui",Effectif!$AD10="Non"),"son RIB",IF(AND(Effectif!$Z10="Non",Effectif!$AD10="Oui"),"sa CMU",IF(AND(Effectif!$Z10="Non",Effectif!$AD10="Non"),"sa CMU et son RIB","")))</f>
        <v>sa CMU et son RIB</v>
      </c>
      <c r="AX10" s="102"/>
    </row>
    <row r="11" spans="1:50" s="35" customFormat="1" ht="15" customHeight="1" x14ac:dyDescent="0.25">
      <c r="A11" s="88" t="s">
        <v>219</v>
      </c>
      <c r="B11" s="89" t="s">
        <v>215</v>
      </c>
      <c r="C11" s="89" t="str">
        <f t="shared" si="0"/>
        <v>BIEF Henri</v>
      </c>
      <c r="D11" s="91">
        <v>37605</v>
      </c>
      <c r="E11" s="92">
        <f ca="1">IF(Effectif!$D11&gt;0,IF(DATE(YEAR(TODAY()),MONTH(Effectif!$D11),DAY(Effectif!$D11))&lt;=TODAY(),YEAR(TODAY())-YEAR(Effectif!$D11),YEAR(TODAY())-YEAR(Effectif!$D11)-1),"Inconnu")</f>
        <v>17</v>
      </c>
      <c r="F11" s="92" t="str">
        <f ca="1">IF(Effectif!$D11&gt;0,(IF(DATEDIF(Effectif!$D11,TODAY(),"y")&gt;=18,"Majeur","Mineur")),"Inconnu")</f>
        <v>Mineur</v>
      </c>
      <c r="G11" s="92" t="s">
        <v>164</v>
      </c>
      <c r="H11" s="93"/>
      <c r="I11" s="91"/>
      <c r="J11" s="92"/>
      <c r="K11" s="103" t="str">
        <f>IF(ISBLANK(Effectif!$J11),"Inconnu",INT((Effectif!$J11-Effectif!$D11)/365.25)&amp;" ans "&amp;MONTH(Effectif!$J11-Effectif!$D11)-1&amp;" mois ")</f>
        <v>Inconnu</v>
      </c>
      <c r="L11" s="91" t="str">
        <f>IF(Effectif!$D11&gt;0,(DAY(Effectif!$D11)&amp;"/"&amp;MONTH(Effectif!$D11)&amp;"/"&amp;YEAR(Effectif!$D11)+18),"Inconnu")</f>
        <v>15/12/2020</v>
      </c>
      <c r="M11" s="91">
        <v>43847</v>
      </c>
      <c r="N11" s="92" t="s">
        <v>142</v>
      </c>
      <c r="O11" s="91" t="s">
        <v>245</v>
      </c>
      <c r="P11" s="92">
        <v>317</v>
      </c>
      <c r="Q11" s="96">
        <v>67</v>
      </c>
      <c r="R11" s="92">
        <v>1</v>
      </c>
      <c r="S11" s="92"/>
      <c r="T11" s="97" t="str">
        <f>IF(Effectif!$S11="","",HYPERLINK(VLOOKUP(TEXT(Effectif!$S11,"@"),Paramètres!$E$6:$F$19,2,0)))</f>
        <v/>
      </c>
      <c r="U11" s="91" t="s">
        <v>153</v>
      </c>
      <c r="V11" s="91"/>
      <c r="W11" s="91" t="str">
        <f ca="1">IF(Effectif!$E11&gt;0,IF(Effectif!$U11="ATJM à faire","En attente",IF(Effectif!$U11="ATJM en réalisation","En attente",(IF(Effectif!$E11&lt;18,"Pas d'ATJM",EDATE(Effectif!$V11,-2))))),"Inconnu")</f>
        <v>Pas d'ATJM</v>
      </c>
      <c r="X11" s="97" t="str">
        <f>IF(OR(Effectif!$Z11="Non",Effectif!$AD11="Non"),"Oui","Fait")</f>
        <v>Oui</v>
      </c>
      <c r="Y11" s="91"/>
      <c r="Z11" s="92" t="s">
        <v>18</v>
      </c>
      <c r="AA11" s="99">
        <v>712710001386312</v>
      </c>
      <c r="AB11" s="91">
        <v>44196</v>
      </c>
      <c r="AC11" s="92" t="s">
        <v>19</v>
      </c>
      <c r="AD11" s="92" t="s">
        <v>19</v>
      </c>
      <c r="AE11" s="100" t="s">
        <v>83</v>
      </c>
      <c r="AF11" s="91" t="str">
        <f>IF(Effectif!$AE11="Néant","Néant",IF(Effectif!$AE11&lt;&gt;"",VLOOKUP(TEXT(Effectif!$AE11,"@"),Paramètres!$E$21:$F$23,2,0)))</f>
        <v>Néant</v>
      </c>
      <c r="AG11" s="91" t="s">
        <v>51</v>
      </c>
      <c r="AH11" s="92" t="s">
        <v>18</v>
      </c>
      <c r="AI11" s="92" t="s">
        <v>19</v>
      </c>
      <c r="AJ11" s="92" t="s">
        <v>19</v>
      </c>
      <c r="AK11" s="92" t="s">
        <v>19</v>
      </c>
      <c r="AL11" s="92" t="s">
        <v>174</v>
      </c>
      <c r="AM11" s="93" t="str">
        <f>IF(Effectif!$AL11="Inconnu","Inconnu",(VLOOKUP(TEXT(Effectif!$AL11,"@"),Paramètres!$I$24:$K$32,3,0)))</f>
        <v>Inconnu</v>
      </c>
      <c r="AN11" s="92" t="str">
        <f>IF(Effectif!$AL11="Inconnu","Inconnu",HYPERLINK(VLOOKUP(TEXT(Effectif!$AL11,"@"),Paramètres!$I$24:$J$32,2,0)))</f>
        <v>Inconnu</v>
      </c>
      <c r="AO11" s="92"/>
      <c r="AP11" s="92" t="s">
        <v>18</v>
      </c>
      <c r="AQ11" s="92" t="s">
        <v>83</v>
      </c>
      <c r="AR11" s="92"/>
      <c r="AS11" s="92"/>
      <c r="AT11" s="92"/>
      <c r="AU11" s="91"/>
      <c r="AV11" s="92"/>
      <c r="AW11" s="101" t="str">
        <f>IF(AND(Effectif!$Z11="Oui",Effectif!$AD11="Non"),"son RIB",IF(AND(Effectif!$Z11="Non",Effectif!$AD11="Oui"),"sa CMU",IF(AND(Effectif!$Z11="Non",Effectif!$AD11="Non"),"sa CMU et son RIB","")))</f>
        <v>son RIB</v>
      </c>
      <c r="AX11" s="102"/>
    </row>
    <row r="12" spans="1:50" s="35" customFormat="1" ht="15" customHeight="1" x14ac:dyDescent="0.25">
      <c r="A12" s="88" t="s">
        <v>219</v>
      </c>
      <c r="B12" s="89" t="s">
        <v>216</v>
      </c>
      <c r="C12" s="89" t="str">
        <f t="shared" si="0"/>
        <v>BIEF Pierre</v>
      </c>
      <c r="D12" s="91">
        <v>38079</v>
      </c>
      <c r="E12" s="92">
        <f ca="1">IF(Effectif!$D12&gt;0,IF(DATE(YEAR(TODAY()),MONTH(Effectif!$D12),DAY(Effectif!$D12))&lt;=TODAY(),YEAR(TODAY())-YEAR(Effectif!$D12),YEAR(TODAY())-YEAR(Effectif!$D12)-1),"Inconnu")</f>
        <v>16</v>
      </c>
      <c r="F12" s="92" t="str">
        <f ca="1">IF(Effectif!$D12&gt;0,(IF(DATEDIF(Effectif!$D12,TODAY(),"y")&gt;=18,"Majeur","Mineur")),"Inconnu")</f>
        <v>Mineur</v>
      </c>
      <c r="G12" s="92" t="s">
        <v>165</v>
      </c>
      <c r="H12" s="93"/>
      <c r="I12" s="91"/>
      <c r="J12" s="91">
        <v>43374</v>
      </c>
      <c r="K12" s="103" t="str">
        <f>IF(ISBLANK(Effectif!$J12),"Inconnu",INT((Effectif!$J12-Effectif!$D12)/365.25)&amp;" ans "&amp;MONTH(Effectif!$J12-Effectif!$D12)-1&amp;" mois ")</f>
        <v xml:space="preserve">14 ans 5 mois </v>
      </c>
      <c r="L12" s="91" t="str">
        <f>IF(Effectif!$D12&gt;0,(DAY(Effectif!$D12)&amp;"/"&amp;MONTH(Effectif!$D12)&amp;"/"&amp;YEAR(Effectif!$D12)+18),"Inconnu")</f>
        <v>2/4/2022</v>
      </c>
      <c r="M12" s="91">
        <v>43434</v>
      </c>
      <c r="N12" s="92" t="s">
        <v>142</v>
      </c>
      <c r="O12" s="91" t="s">
        <v>246</v>
      </c>
      <c r="P12" s="92">
        <v>302</v>
      </c>
      <c r="Q12" s="96">
        <v>67</v>
      </c>
      <c r="R12" s="92">
        <v>1</v>
      </c>
      <c r="S12" s="92"/>
      <c r="T12" s="97" t="str">
        <f>IF(Effectif!$S12="","",HYPERLINK(VLOOKUP(TEXT(Effectif!$S12,"@"),Paramètres!$E$6:$F$19,2,0)))</f>
        <v/>
      </c>
      <c r="U12" s="91" t="s">
        <v>153</v>
      </c>
      <c r="V12" s="91"/>
      <c r="W12" s="91" t="str">
        <f ca="1">IF(Effectif!$E12&gt;0,IF(Effectif!$U12="ATJM à faire","En attente",IF(Effectif!$U12="ATJM en réalisation","En attente",(IF(Effectif!$E12&lt;18,"Pas d'ATJM",EDATE(Effectif!$V12,-2))))),"Inconnu")</f>
        <v>Pas d'ATJM</v>
      </c>
      <c r="X12" s="97" t="str">
        <f>IF(OR(Effectif!$Z12="Non",Effectif!$AD12="Non"),"Oui","Fait")</f>
        <v>Fait</v>
      </c>
      <c r="Y12" s="91"/>
      <c r="Z12" s="92" t="s">
        <v>18</v>
      </c>
      <c r="AA12" s="99">
        <v>712710001230815</v>
      </c>
      <c r="AB12" s="91">
        <v>44118</v>
      </c>
      <c r="AC12" s="92" t="s">
        <v>18</v>
      </c>
      <c r="AD12" s="92" t="s">
        <v>18</v>
      </c>
      <c r="AE12" s="100" t="s">
        <v>83</v>
      </c>
      <c r="AF12" s="91" t="str">
        <f>IF(Effectif!$AE12="Néant","Néant",IF(Effectif!$AE12&lt;&gt;"",VLOOKUP(TEXT(Effectif!$AE12,"@"),Paramètres!$E$21:$F$23,2,0)))</f>
        <v>Néant</v>
      </c>
      <c r="AG12" s="91" t="s">
        <v>51</v>
      </c>
      <c r="AH12" s="92" t="s">
        <v>18</v>
      </c>
      <c r="AI12" s="92" t="s">
        <v>18</v>
      </c>
      <c r="AJ12" s="92" t="s">
        <v>19</v>
      </c>
      <c r="AK12" s="92" t="s">
        <v>19</v>
      </c>
      <c r="AL12" s="92" t="s">
        <v>175</v>
      </c>
      <c r="AM12" s="93" t="e">
        <f>IF(Effectif!$AL12="Inconnu","Inconnu",(VLOOKUP(TEXT(Effectif!$AL12,"@"),Paramètres!$I$24:$K$32,3,0)))</f>
        <v>#N/A</v>
      </c>
      <c r="AN12" s="92" t="e">
        <f>IF(Effectif!$AL12="Inconnu","Inconnu",HYPERLINK(VLOOKUP(TEXT(Effectif!$AL12,"@"),Paramètres!$I$24:$J$32,2,0)))</f>
        <v>#N/A</v>
      </c>
      <c r="AO12" s="92" t="s">
        <v>28</v>
      </c>
      <c r="AP12" s="92" t="s">
        <v>18</v>
      </c>
      <c r="AQ12" s="92" t="s">
        <v>45</v>
      </c>
      <c r="AR12" s="92" t="s">
        <v>75</v>
      </c>
      <c r="AS12" s="92" t="s">
        <v>57</v>
      </c>
      <c r="AT12" s="92"/>
      <c r="AU12" s="91"/>
      <c r="AV12" s="92"/>
      <c r="AW12" s="117" t="str">
        <f>IF(AND(Effectif!$Z12="Oui",Effectif!$AD12="Non"),"son RIB",IF(AND(Effectif!$Z12="Non",Effectif!$AD12="Oui"),"sa CMU",IF(AND(Effectif!$Z12="Non",Effectif!$AD12="Non"),"sa CMU et son RIB","")))</f>
        <v/>
      </c>
      <c r="AX12" s="102"/>
    </row>
    <row r="13" spans="1:50" s="35" customFormat="1" ht="15" customHeight="1" x14ac:dyDescent="0.25">
      <c r="A13" s="88" t="s">
        <v>219</v>
      </c>
      <c r="B13" s="89" t="s">
        <v>217</v>
      </c>
      <c r="C13" s="89" t="str">
        <f t="shared" si="0"/>
        <v>BIEF Jacques</v>
      </c>
      <c r="D13" s="91">
        <v>37600</v>
      </c>
      <c r="E13" s="92">
        <f ca="1">IF(Effectif!$D13&gt;0,IF(DATE(YEAR(TODAY()),MONTH(Effectif!$D13),DAY(Effectif!$D13))&lt;=TODAY(),YEAR(TODAY())-YEAR(Effectif!$D13),YEAR(TODAY())-YEAR(Effectif!$D13)-1),"Inconnu")</f>
        <v>17</v>
      </c>
      <c r="F13" s="92" t="str">
        <f ca="1">IF(Effectif!$D13&gt;0,(IF(DATEDIF(Effectif!$D13,TODAY(),"y")&gt;=18,"Majeur","Mineur")),"Inconnu")</f>
        <v>Mineur</v>
      </c>
      <c r="G13" s="92" t="s">
        <v>165</v>
      </c>
      <c r="H13" s="93"/>
      <c r="I13" s="91"/>
      <c r="J13" s="91">
        <v>42979</v>
      </c>
      <c r="K13" s="103" t="str">
        <f>IF(ISBLANK(Effectif!$J13),"Inconnu",INT((Effectif!$J13-Effectif!$D13)/365.25)&amp;" ans "&amp;MONTH(Effectif!$J13-Effectif!$D13)-1&amp;" mois ")</f>
        <v xml:space="preserve">14 ans 8 mois </v>
      </c>
      <c r="L13" s="91" t="str">
        <f>IF(Effectif!$D13&gt;0,(DAY(Effectif!$D13)&amp;"/"&amp;MONTH(Effectif!$D13)&amp;"/"&amp;YEAR(Effectif!$D13)+18),"Inconnu")</f>
        <v>10/12/2020</v>
      </c>
      <c r="M13" s="91" t="s">
        <v>202</v>
      </c>
      <c r="N13" s="92" t="s">
        <v>142</v>
      </c>
      <c r="O13" s="91" t="s">
        <v>247</v>
      </c>
      <c r="P13" s="92">
        <v>320</v>
      </c>
      <c r="Q13" s="96">
        <v>67</v>
      </c>
      <c r="R13" s="92">
        <v>1</v>
      </c>
      <c r="S13" s="92"/>
      <c r="T13" s="97" t="str">
        <f>IF(Effectif!$S13="","",HYPERLINK(VLOOKUP(TEXT(Effectif!$S13,"@"),Paramètres!$E$6:$F$19,2,0)))</f>
        <v/>
      </c>
      <c r="U13" s="91" t="s">
        <v>153</v>
      </c>
      <c r="V13" s="91"/>
      <c r="W13" s="91" t="str">
        <f ca="1">IF(Effectif!$E13&gt;0,IF(Effectif!$U13="ATJM à faire","En attente",IF(Effectif!$U13="ATJM en réalisation","En attente",(IF(Effectif!$E13&lt;18,"Pas d'ATJM",EDATE(Effectif!$V13,-2))))),"Inconnu")</f>
        <v>Pas d'ATJM</v>
      </c>
      <c r="X13" s="97" t="str">
        <f>IF(OR(Effectif!$Z13="Non",Effectif!$AD13="Non"),"Oui","Fait")</f>
        <v>Oui</v>
      </c>
      <c r="Y13" s="91"/>
      <c r="Z13" s="92" t="s">
        <v>18</v>
      </c>
      <c r="AA13" s="99">
        <v>712710001049186</v>
      </c>
      <c r="AB13" s="91">
        <v>44148</v>
      </c>
      <c r="AC13" s="92" t="s">
        <v>18</v>
      </c>
      <c r="AD13" s="92" t="s">
        <v>19</v>
      </c>
      <c r="AE13" s="100" t="s">
        <v>83</v>
      </c>
      <c r="AF13" s="91" t="str">
        <f>IF(Effectif!$AE13="Néant","Néant",IF(Effectif!$AE13&lt;&gt;"",VLOOKUP(TEXT(Effectif!$AE13,"@"),Paramètres!$E$21:$F$23,2,0)))</f>
        <v>Néant</v>
      </c>
      <c r="AG13" s="91" t="s">
        <v>51</v>
      </c>
      <c r="AH13" s="92" t="s">
        <v>18</v>
      </c>
      <c r="AI13" s="92" t="s">
        <v>19</v>
      </c>
      <c r="AJ13" s="92" t="s">
        <v>18</v>
      </c>
      <c r="AK13" s="92" t="s">
        <v>19</v>
      </c>
      <c r="AL13" s="92" t="s">
        <v>175</v>
      </c>
      <c r="AM13" s="93" t="e">
        <f>IF(Effectif!$AL13="Inconnu","Inconnu",(VLOOKUP(TEXT(Effectif!$AL13,"@"),Paramètres!$I$24:$K$32,3,0)))</f>
        <v>#N/A</v>
      </c>
      <c r="AN13" s="92" t="e">
        <f>IF(Effectif!$AL13="Inconnu","Inconnu",HYPERLINK(VLOOKUP(TEXT(Effectif!$AL13,"@"),Paramètres!$I$24:$J$32,2,0)))</f>
        <v>#N/A</v>
      </c>
      <c r="AO13" s="92"/>
      <c r="AP13" s="92" t="s">
        <v>18</v>
      </c>
      <c r="AQ13" s="92" t="s">
        <v>44</v>
      </c>
      <c r="AR13" s="92"/>
      <c r="AS13" s="92"/>
      <c r="AT13" s="92"/>
      <c r="AU13" s="91"/>
      <c r="AV13" s="92"/>
      <c r="AW13" s="117" t="str">
        <f>IF(AND(Effectif!$Z13="Oui",Effectif!$AD13="Non"),"son RIB",IF(AND(Effectif!$Z13="Non",Effectif!$AD13="Oui"),"sa CMU",IF(AND(Effectif!$Z13="Non",Effectif!$AD13="Non"),"sa CMU et son RIB","")))</f>
        <v>son RIB</v>
      </c>
      <c r="AX13" s="102"/>
    </row>
    <row r="14" spans="1:50" s="35" customFormat="1" ht="15" customHeight="1" x14ac:dyDescent="0.25">
      <c r="A14" s="88" t="s">
        <v>219</v>
      </c>
      <c r="B14" s="89" t="s">
        <v>218</v>
      </c>
      <c r="C14" s="89" t="str">
        <f t="shared" si="0"/>
        <v>BIEF Jose</v>
      </c>
      <c r="D14" s="91">
        <v>37539</v>
      </c>
      <c r="E14" s="92">
        <f ca="1">IF(Effectif!$D14&gt;0,IF(DATE(YEAR(TODAY()),MONTH(Effectif!$D14),DAY(Effectif!$D14))&lt;=TODAY(),YEAR(TODAY())-YEAR(Effectif!$D14),YEAR(TODAY())-YEAR(Effectif!$D14)-1),"Inconnu")</f>
        <v>17</v>
      </c>
      <c r="F14" s="92" t="str">
        <f ca="1">IF(Effectif!$D14&gt;0,(IF(DATEDIF(Effectif!$D14,TODAY(),"y")&gt;=18,"Majeur","Mineur")),"Inconnu")</f>
        <v>Mineur</v>
      </c>
      <c r="G14" s="92" t="s">
        <v>166</v>
      </c>
      <c r="H14" s="93"/>
      <c r="I14" s="118"/>
      <c r="J14" s="91">
        <v>43282</v>
      </c>
      <c r="K14" s="103" t="str">
        <f>IF(ISBLANK(Effectif!$J14),"Inconnu",INT((Effectif!$J14-Effectif!$D14)/365.25)&amp;" ans "&amp;MONTH(Effectif!$J14-Effectif!$D14)-1&amp;" mois ")</f>
        <v xml:space="preserve">15 ans 8 mois </v>
      </c>
      <c r="L14" s="91" t="str">
        <f>IF(Effectif!$D14&gt;0,(DAY(Effectif!$D14)&amp;"/"&amp;MONTH(Effectif!$D14)&amp;"/"&amp;YEAR(Effectif!$D14)+18),"Inconnu")</f>
        <v>10/10/2020</v>
      </c>
      <c r="M14" s="91">
        <v>43508</v>
      </c>
      <c r="N14" s="92" t="s">
        <v>143</v>
      </c>
      <c r="O14" s="91" t="s">
        <v>248</v>
      </c>
      <c r="P14" s="92">
        <v>101</v>
      </c>
      <c r="Q14" s="96">
        <v>49</v>
      </c>
      <c r="R14" s="92">
        <v>1</v>
      </c>
      <c r="S14" s="92"/>
      <c r="T14" s="97" t="str">
        <f>IF(Effectif!$S14="","",HYPERLINK(VLOOKUP(TEXT(Effectif!$S14,"@"),Paramètres!$E$6:$F$19,2,0)))</f>
        <v/>
      </c>
      <c r="U14" s="91" t="s">
        <v>153</v>
      </c>
      <c r="V14" s="91"/>
      <c r="W14" s="91" t="str">
        <f ca="1">IF(Effectif!$E14&gt;0,IF(Effectif!$U14="ATJM à faire","En attente",IF(Effectif!$U14="ATJM en réalisation","En attente",(IF(Effectif!$E14&lt;18,"Pas d'ATJM",EDATE(Effectif!$V14,-2))))),"Inconnu")</f>
        <v>Pas d'ATJM</v>
      </c>
      <c r="X14" s="97" t="str">
        <f>IF(OR(Effectif!$Z14="Non",Effectif!$AD14="Non"),"Oui","Fait")</f>
        <v>Fait</v>
      </c>
      <c r="Y14" s="91"/>
      <c r="Z14" s="92" t="s">
        <v>18</v>
      </c>
      <c r="AA14" s="99">
        <v>712710001198646</v>
      </c>
      <c r="AB14" s="91">
        <v>44056</v>
      </c>
      <c r="AC14" s="92" t="s">
        <v>18</v>
      </c>
      <c r="AD14" s="92" t="s">
        <v>18</v>
      </c>
      <c r="AE14" s="100" t="s">
        <v>83</v>
      </c>
      <c r="AF14" s="91" t="str">
        <f>IF(Effectif!$AE14="Néant","Néant",IF(Effectif!$AE14&lt;&gt;"",VLOOKUP(TEXT(Effectif!$AE14,"@"),Paramètres!$E$21:$F$23,2,0)))</f>
        <v>Néant</v>
      </c>
      <c r="AG14" s="91" t="s">
        <v>51</v>
      </c>
      <c r="AH14" s="92" t="s">
        <v>18</v>
      </c>
      <c r="AI14" s="92" t="s">
        <v>18</v>
      </c>
      <c r="AJ14" s="92" t="s">
        <v>18</v>
      </c>
      <c r="AK14" s="92" t="s">
        <v>18</v>
      </c>
      <c r="AL14" s="92" t="s">
        <v>176</v>
      </c>
      <c r="AM14" s="93" t="e">
        <f>IF(Effectif!$AL14="Inconnu","Inconnu",(VLOOKUP(TEXT(Effectif!$AL14,"@"),Paramètres!$I$24:$K$32,3,0)))</f>
        <v>#N/A</v>
      </c>
      <c r="AN14" s="92" t="e">
        <f>IF(Effectif!$AL14="Inconnu","Inconnu",HYPERLINK(VLOOKUP(TEXT(Effectif!$AL14,"@"),Paramètres!$I$24:$J$32,2,0)))</f>
        <v>#N/A</v>
      </c>
      <c r="AO14" s="92"/>
      <c r="AP14" s="92" t="s">
        <v>18</v>
      </c>
      <c r="AQ14" s="92" t="s">
        <v>132</v>
      </c>
      <c r="AR14" s="92" t="s">
        <v>8</v>
      </c>
      <c r="AS14" s="92" t="s">
        <v>62</v>
      </c>
      <c r="AT14" s="92"/>
      <c r="AU14" s="91"/>
      <c r="AV14" s="92" t="s">
        <v>181</v>
      </c>
      <c r="AW14" s="117" t="str">
        <f>IF(AND(Effectif!$Z14="Oui",Effectif!$AD14="Non"),"son RIB",IF(AND(Effectif!$Z14="Non",Effectif!$AD14="Oui"),"sa CMU",IF(AND(Effectif!$Z14="Non",Effectif!$AD14="Non"),"sa CMU et son RIB","")))</f>
        <v/>
      </c>
      <c r="AX14" s="102"/>
    </row>
    <row r="15" spans="1:50" s="35" customFormat="1" ht="15" customHeight="1" x14ac:dyDescent="0.25">
      <c r="A15" s="88" t="s">
        <v>219</v>
      </c>
      <c r="B15" s="89" t="s">
        <v>207</v>
      </c>
      <c r="C15" s="89" t="str">
        <f t="shared" si="0"/>
        <v>BIEF Jules</v>
      </c>
      <c r="D15" s="91">
        <v>38040</v>
      </c>
      <c r="E15" s="92">
        <f ca="1">IF(Effectif!$D15&gt;0,IF(DATE(YEAR(TODAY()),MONTH(Effectif!$D15),DAY(Effectif!$D15))&lt;=TODAY(),YEAR(TODAY())-YEAR(Effectif!$D15),YEAR(TODAY())-YEAR(Effectif!$D15)-1),"Inconnu")</f>
        <v>16</v>
      </c>
      <c r="F15" s="92" t="str">
        <f ca="1">IF(Effectif!$D15&gt;0,(IF(DATEDIF(Effectif!$D15,TODAY(),"y")&gt;=18,"Majeur","Mineur")),"Inconnu")</f>
        <v>Mineur</v>
      </c>
      <c r="G15" s="92" t="s">
        <v>165</v>
      </c>
      <c r="H15" s="93"/>
      <c r="I15" s="91"/>
      <c r="J15" s="91">
        <v>43497</v>
      </c>
      <c r="K15" s="103" t="str">
        <f>IF(ISBLANK(Effectif!$J15),"Inconnu",INT((Effectif!$J15-Effectif!$D15)/365.25)&amp;" ans "&amp;MONTH(Effectif!$J15-Effectif!$D15)-1&amp;" mois ")</f>
        <v xml:space="preserve">14 ans 11 mois </v>
      </c>
      <c r="L15" s="91" t="str">
        <f>IF(Effectif!$D15&gt;0,(DAY(Effectif!$D15)&amp;"/"&amp;MONTH(Effectif!$D15)&amp;"/"&amp;YEAR(Effectif!$D15)+18),"Inconnu")</f>
        <v>23/2/2022</v>
      </c>
      <c r="M15" s="91">
        <v>43788</v>
      </c>
      <c r="N15" s="92" t="s">
        <v>142</v>
      </c>
      <c r="O15" s="91" t="s">
        <v>249</v>
      </c>
      <c r="P15" s="92">
        <v>117</v>
      </c>
      <c r="Q15" s="96">
        <v>67</v>
      </c>
      <c r="R15" s="92">
        <v>1</v>
      </c>
      <c r="S15" s="92"/>
      <c r="T15" s="97" t="str">
        <f>IF(Effectif!$S15="","",HYPERLINK(VLOOKUP(TEXT(Effectif!$S15,"@"),Paramètres!$E$6:$F$19,2,0)))</f>
        <v/>
      </c>
      <c r="U15" s="91" t="s">
        <v>153</v>
      </c>
      <c r="V15" s="91"/>
      <c r="W15" s="91" t="str">
        <f ca="1">IF(Effectif!$E15&gt;0,IF(Effectif!$U15="ATJM à faire","En attente",IF(Effectif!$U15="ATJM en réalisation","En attente",(IF(Effectif!$E15&lt;18,"Pas d'ATJM",EDATE(Effectif!$V15,-2))))),"Inconnu")</f>
        <v>Pas d'ATJM</v>
      </c>
      <c r="X15" s="97" t="str">
        <f>IF(OR(Effectif!$Z15="Non",Effectif!$AD15="Non"),"Oui","Fait")</f>
        <v>Fait</v>
      </c>
      <c r="Y15" s="91"/>
      <c r="Z15" s="92" t="s">
        <v>18</v>
      </c>
      <c r="AA15" s="99">
        <v>712710001380372</v>
      </c>
      <c r="AB15" s="91">
        <v>44243</v>
      </c>
      <c r="AC15" s="92" t="s">
        <v>19</v>
      </c>
      <c r="AD15" s="92" t="s">
        <v>18</v>
      </c>
      <c r="AE15" s="100" t="s">
        <v>83</v>
      </c>
      <c r="AF15" s="91" t="str">
        <f>IF(Effectif!$AE15="Néant","Néant",IF(Effectif!$AE15&lt;&gt;"",VLOOKUP(TEXT(Effectif!$AE15,"@"),Paramètres!$E$21:$F$23,2,0)))</f>
        <v>Néant</v>
      </c>
      <c r="AG15" s="91" t="s">
        <v>51</v>
      </c>
      <c r="AH15" s="92" t="s">
        <v>19</v>
      </c>
      <c r="AI15" s="92" t="s">
        <v>19</v>
      </c>
      <c r="AJ15" s="92" t="s">
        <v>19</v>
      </c>
      <c r="AK15" s="92" t="s">
        <v>19</v>
      </c>
      <c r="AL15" s="92" t="s">
        <v>174</v>
      </c>
      <c r="AM15" s="93" t="str">
        <f>IF(Effectif!$AL15="Inconnu","Inconnu",(VLOOKUP(TEXT(Effectif!$AL15,"@"),Paramètres!$I$24:$K$32,3,0)))</f>
        <v>Inconnu</v>
      </c>
      <c r="AN15" s="92" t="str">
        <f>IF(Effectif!$AL15="Inconnu","Inconnu",HYPERLINK(VLOOKUP(TEXT(Effectif!$AL15,"@"),Paramètres!$I$24:$J$32,2,0)))</f>
        <v>Inconnu</v>
      </c>
      <c r="AO15" s="92"/>
      <c r="AP15" s="92" t="s">
        <v>18</v>
      </c>
      <c r="AQ15" s="92" t="s">
        <v>132</v>
      </c>
      <c r="AR15" s="92" t="s">
        <v>8</v>
      </c>
      <c r="AS15" s="92" t="s">
        <v>66</v>
      </c>
      <c r="AT15" s="92"/>
      <c r="AU15" s="91"/>
      <c r="AV15" s="92" t="s">
        <v>206</v>
      </c>
      <c r="AW15" s="117" t="str">
        <f>IF(AND(Effectif!$Z15="Oui",Effectif!$AD15="Non"),"son RIB",IF(AND(Effectif!$Z15="Non",Effectif!$AD15="Oui"),"sa CMU",IF(AND(Effectif!$Z15="Non",Effectif!$AD15="Non"),"sa CMU et son RIB","")))</f>
        <v/>
      </c>
      <c r="AX15" s="102"/>
    </row>
    <row r="16" spans="1:50" s="35" customFormat="1" ht="15" customHeight="1" x14ac:dyDescent="0.25">
      <c r="A16" s="88" t="s">
        <v>219</v>
      </c>
      <c r="B16" s="89" t="s">
        <v>208</v>
      </c>
      <c r="C16" s="89" t="str">
        <f t="shared" si="0"/>
        <v>BIEF Paul</v>
      </c>
      <c r="D16" s="91">
        <v>37939</v>
      </c>
      <c r="E16" s="92">
        <f ca="1">IF(Effectif!$D16&gt;0,IF(DATE(YEAR(TODAY()),MONTH(Effectif!$D16),DAY(Effectif!$D16))&lt;=TODAY(),YEAR(TODAY())-YEAR(Effectif!$D16),YEAR(TODAY())-YEAR(Effectif!$D16)-1),"Inconnu")</f>
        <v>16</v>
      </c>
      <c r="F16" s="92" t="str">
        <f ca="1">IF(Effectif!$D16&gt;0,(IF(DATEDIF(Effectif!$D16,TODAY(),"y")&gt;=18,"Majeur","Mineur")),"Inconnu")</f>
        <v>Mineur</v>
      </c>
      <c r="G16" s="92" t="s">
        <v>167</v>
      </c>
      <c r="H16" s="93"/>
      <c r="I16" s="91"/>
      <c r="J16" s="91">
        <v>43800</v>
      </c>
      <c r="K16" s="103" t="str">
        <f>IF(ISBLANK(Effectif!$J16),"Inconnu",INT((Effectif!$J16-Effectif!$D16)/365.25)&amp;" ans "&amp;MONTH(Effectif!$J16-Effectif!$D16)-1&amp;" mois ")</f>
        <v xml:space="preserve">16 ans 0 mois </v>
      </c>
      <c r="L16" s="91" t="str">
        <f>IF(Effectif!$D16&gt;0,(DAY(Effectif!$D16)&amp;"/"&amp;MONTH(Effectif!$D16)&amp;"/"&amp;YEAR(Effectif!$D16)+18),"Inconnu")</f>
        <v>14/11/2021</v>
      </c>
      <c r="M16" s="91">
        <v>43902</v>
      </c>
      <c r="N16" s="92" t="s">
        <v>142</v>
      </c>
      <c r="O16" s="91" t="s">
        <v>250</v>
      </c>
      <c r="P16" s="92">
        <v>304</v>
      </c>
      <c r="Q16" s="96">
        <v>67</v>
      </c>
      <c r="R16" s="92">
        <v>1</v>
      </c>
      <c r="S16" s="92"/>
      <c r="T16" s="97" t="str">
        <f>IF(Effectif!$S16="","",HYPERLINK(VLOOKUP(TEXT(Effectif!$S16,"@"),Paramètres!$E$6:$F$19,2,0)))</f>
        <v/>
      </c>
      <c r="U16" s="91" t="s">
        <v>153</v>
      </c>
      <c r="V16" s="91"/>
      <c r="W16" s="91" t="str">
        <f ca="1">IF(Effectif!$E16&gt;0,IF(Effectif!$U16="ATJM à faire","En attente",IF(Effectif!$U16="ATJM en réalisation","En attente",(IF(Effectif!$E16&lt;18,"Pas d'ATJM",EDATE(Effectif!$V16,-2))))),"Inconnu")</f>
        <v>Pas d'ATJM</v>
      </c>
      <c r="X16" s="97" t="str">
        <f>IF(OR(Effectif!$Z16="Non",Effectif!$AD16="Non"),"Oui","Fait")</f>
        <v>Oui</v>
      </c>
      <c r="Y16" s="91"/>
      <c r="Z16" s="92" t="s">
        <v>18</v>
      </c>
      <c r="AA16" s="99">
        <v>719510010722973</v>
      </c>
      <c r="AB16" s="91">
        <v>44190</v>
      </c>
      <c r="AC16" s="92" t="s">
        <v>19</v>
      </c>
      <c r="AD16" s="92" t="s">
        <v>19</v>
      </c>
      <c r="AE16" s="100" t="s">
        <v>83</v>
      </c>
      <c r="AF16" s="91" t="str">
        <f>IF(Effectif!$AE16="Néant","Néant",IF(Effectif!$AE16&lt;&gt;"",VLOOKUP(TEXT(Effectif!$AE16,"@"),Paramètres!$E$21:$F$23,2,0)))</f>
        <v>Néant</v>
      </c>
      <c r="AG16" s="91" t="s">
        <v>51</v>
      </c>
      <c r="AH16" s="92" t="s">
        <v>18</v>
      </c>
      <c r="AI16" s="92" t="s">
        <v>19</v>
      </c>
      <c r="AJ16" s="92" t="s">
        <v>19</v>
      </c>
      <c r="AK16" s="92" t="s">
        <v>19</v>
      </c>
      <c r="AL16" s="92" t="s">
        <v>174</v>
      </c>
      <c r="AM16" s="93" t="str">
        <f>IF(Effectif!$AL16="Inconnu","Inconnu",(VLOOKUP(TEXT(Effectif!$AL16,"@"),Paramètres!$I$24:$K$32,3,0)))</f>
        <v>Inconnu</v>
      </c>
      <c r="AN16" s="92" t="str">
        <f>IF(Effectif!$AL16="Inconnu","Inconnu",HYPERLINK(VLOOKUP(TEXT(Effectif!$AL16,"@"),Paramètres!$I$24:$J$32,2,0)))</f>
        <v>Inconnu</v>
      </c>
      <c r="AO16" s="92"/>
      <c r="AP16" s="92" t="s">
        <v>19</v>
      </c>
      <c r="AQ16" s="92" t="s">
        <v>83</v>
      </c>
      <c r="AR16" s="92"/>
      <c r="AS16" s="92"/>
      <c r="AT16" s="92"/>
      <c r="AU16" s="91"/>
      <c r="AV16" s="92"/>
      <c r="AW16" s="117" t="str">
        <f>IF(AND(Effectif!$Z16="Oui",Effectif!$AD16="Non"),"son RIB",IF(AND(Effectif!$Z16="Non",Effectif!$AD16="Oui"),"sa CMU",IF(AND(Effectif!$Z16="Non",Effectif!$AD16="Non"),"sa CMU et son RIB","")))</f>
        <v>son RIB</v>
      </c>
      <c r="AX16" s="102"/>
    </row>
    <row r="17" spans="1:50" s="35" customFormat="1" ht="15" customHeight="1" x14ac:dyDescent="0.25">
      <c r="A17" s="88" t="s">
        <v>219</v>
      </c>
      <c r="B17" s="104" t="s">
        <v>209</v>
      </c>
      <c r="C17" s="89" t="str">
        <f t="shared" si="0"/>
        <v>BIEF Edouard</v>
      </c>
      <c r="D17" s="91">
        <v>37965</v>
      </c>
      <c r="E17" s="92">
        <f ca="1">IF(Effectif!$D17&gt;0,IF(DATE(YEAR(TODAY()),MONTH(Effectif!$D17),DAY(Effectif!$D17))&lt;=TODAY(),YEAR(TODAY())-YEAR(Effectif!$D17),YEAR(TODAY())-YEAR(Effectif!$D17)-1),"Inconnu")</f>
        <v>16</v>
      </c>
      <c r="F17" s="92" t="str">
        <f ca="1">IF(Effectif!$D17&gt;0,(IF(DATEDIF(Effectif!$D17,TODAY(),"y")&gt;=18,"Majeur","Mineur")),"Inconnu")</f>
        <v>Mineur</v>
      </c>
      <c r="G17" s="92" t="s">
        <v>165</v>
      </c>
      <c r="H17" s="93"/>
      <c r="I17" s="91"/>
      <c r="J17" s="91">
        <v>43647</v>
      </c>
      <c r="K17" s="103" t="str">
        <f>IF(ISBLANK(Effectif!$J17),"Inconnu",INT((Effectif!$J17-Effectif!$D17)/365.25)&amp;" ans "&amp;MONTH(Effectif!$J17-Effectif!$D17)-1&amp;" mois ")</f>
        <v xml:space="preserve">15 ans 6 mois </v>
      </c>
      <c r="L17" s="91" t="str">
        <f>IF(Effectif!$D17&gt;0,(DAY(Effectif!$D17)&amp;"/"&amp;MONTH(Effectif!$D17)&amp;"/"&amp;YEAR(Effectif!$D17)+18),"Inconnu")</f>
        <v>10/12/2021</v>
      </c>
      <c r="M17" s="91">
        <v>43809</v>
      </c>
      <c r="N17" s="92" t="s">
        <v>142</v>
      </c>
      <c r="O17" s="91" t="s">
        <v>251</v>
      </c>
      <c r="P17" s="92">
        <v>119</v>
      </c>
      <c r="Q17" s="96">
        <v>67</v>
      </c>
      <c r="R17" s="92">
        <v>1</v>
      </c>
      <c r="S17" s="92"/>
      <c r="T17" s="97" t="str">
        <f>IF(Effectif!$S17="","",HYPERLINK(VLOOKUP(TEXT(Effectif!$S17,"@"),Paramètres!$E$6:$F$19,2,0)))</f>
        <v/>
      </c>
      <c r="U17" s="91" t="s">
        <v>153</v>
      </c>
      <c r="V17" s="91"/>
      <c r="W17" s="91" t="str">
        <f ca="1">IF(Effectif!$E17&gt;0,IF(Effectif!$U17="ATJM à faire","En attente",IF(Effectif!$U17="ATJM en réalisation","En attente",(IF(Effectif!$E17&lt;18,"Pas d'ATJM",EDATE(Effectif!$V17,-2))))),"Inconnu")</f>
        <v>Pas d'ATJM</v>
      </c>
      <c r="X17" s="97" t="str">
        <f>IF(OR(Effectif!$Z17="Non",Effectif!$AD17="Non"),"Oui","Fait")</f>
        <v>Fait</v>
      </c>
      <c r="Y17" s="91"/>
      <c r="Z17" s="92" t="s">
        <v>18</v>
      </c>
      <c r="AA17" s="99">
        <v>812710001311729</v>
      </c>
      <c r="AB17" s="91">
        <v>44056</v>
      </c>
      <c r="AC17" s="92" t="s">
        <v>19</v>
      </c>
      <c r="AD17" s="92" t="s">
        <v>18</v>
      </c>
      <c r="AE17" s="100" t="s">
        <v>83</v>
      </c>
      <c r="AF17" s="91" t="str">
        <f>IF(Effectif!$AE17="Néant","Néant",IF(Effectif!$AE17&lt;&gt;"",VLOOKUP(TEXT(Effectif!$AE17,"@"),Paramètres!$E$21:$F$23,2,0)))</f>
        <v>Néant</v>
      </c>
      <c r="AG17" s="91" t="s">
        <v>51</v>
      </c>
      <c r="AH17" s="92" t="s">
        <v>19</v>
      </c>
      <c r="AI17" s="92" t="s">
        <v>19</v>
      </c>
      <c r="AJ17" s="92" t="s">
        <v>19</v>
      </c>
      <c r="AK17" s="92" t="s">
        <v>19</v>
      </c>
      <c r="AL17" s="92" t="s">
        <v>177</v>
      </c>
      <c r="AM17" s="93" t="e">
        <f>IF(Effectif!$AL17="Inconnu","Inconnu",(VLOOKUP(TEXT(Effectif!$AL17,"@"),Paramètres!$I$24:$K$32,3,0)))</f>
        <v>#N/A</v>
      </c>
      <c r="AN17" s="92" t="e">
        <f>IF(Effectif!$AL17="Inconnu","Inconnu",HYPERLINK(VLOOKUP(TEXT(Effectif!$AL17,"@"),Paramètres!$I$24:$J$32,2,0)))</f>
        <v>#N/A</v>
      </c>
      <c r="AO17" s="92"/>
      <c r="AP17" s="92" t="s">
        <v>18</v>
      </c>
      <c r="AQ17" s="92" t="s">
        <v>132</v>
      </c>
      <c r="AR17" s="92" t="s">
        <v>8</v>
      </c>
      <c r="AS17" s="92" t="s">
        <v>66</v>
      </c>
      <c r="AT17" s="92"/>
      <c r="AU17" s="91"/>
      <c r="AV17" s="92" t="s">
        <v>182</v>
      </c>
      <c r="AW17" s="117" t="str">
        <f>IF(AND(Effectif!$Z17="Oui",Effectif!$AD17="Non"),"son RIB",IF(AND(Effectif!$Z17="Non",Effectif!$AD17="Oui"),"sa CMU",IF(AND(Effectif!$Z17="Non",Effectif!$AD17="Non"),"sa CMU et son RIB","")))</f>
        <v/>
      </c>
      <c r="AX17" s="102"/>
    </row>
    <row r="18" spans="1:50" s="35" customFormat="1" ht="15" customHeight="1" x14ac:dyDescent="0.25">
      <c r="A18" s="88" t="s">
        <v>219</v>
      </c>
      <c r="B18" s="89" t="s">
        <v>210</v>
      </c>
      <c r="C18" s="89" t="str">
        <f t="shared" si="0"/>
        <v>BIEF Simon</v>
      </c>
      <c r="D18" s="91">
        <v>37987</v>
      </c>
      <c r="E18" s="92">
        <f ca="1">IF(Effectif!$D18&gt;0,IF(DATE(YEAR(TODAY()),MONTH(Effectif!$D18),DAY(Effectif!$D18))&lt;=TODAY(),YEAR(TODAY())-YEAR(Effectif!$D18),YEAR(TODAY())-YEAR(Effectif!$D18)-1),"Inconnu")</f>
        <v>16</v>
      </c>
      <c r="F18" s="92" t="str">
        <f ca="1">IF(Effectif!$D18&gt;0,(IF(DATEDIF(Effectif!$D18,TODAY(),"y")&gt;=18,"Majeur","Mineur")),"Inconnu")</f>
        <v>Mineur</v>
      </c>
      <c r="G18" s="92" t="s">
        <v>165</v>
      </c>
      <c r="H18" s="93"/>
      <c r="I18" s="91"/>
      <c r="J18" s="92"/>
      <c r="K18" s="103" t="str">
        <f>IF(ISBLANK(Effectif!$J18),"Inconnu",INT((Effectif!$J18-Effectif!$D18)/365.25)&amp;" ans "&amp;MONTH(Effectif!$J18-Effectif!$D18)-1&amp;" mois ")</f>
        <v>Inconnu</v>
      </c>
      <c r="L18" s="91" t="str">
        <f>IF(Effectif!$D18&gt;0,(DAY(Effectif!$D18)&amp;"/"&amp;MONTH(Effectif!$D18)&amp;"/"&amp;YEAR(Effectif!$D18)+18),"Inconnu")</f>
        <v>1/1/2022</v>
      </c>
      <c r="M18" s="91">
        <v>43823</v>
      </c>
      <c r="N18" s="92" t="s">
        <v>142</v>
      </c>
      <c r="O18" s="91" t="s">
        <v>252</v>
      </c>
      <c r="P18" s="92">
        <v>316</v>
      </c>
      <c r="Q18" s="96">
        <v>67</v>
      </c>
      <c r="R18" s="92">
        <v>1</v>
      </c>
      <c r="S18" s="92"/>
      <c r="T18" s="97" t="str">
        <f>IF(Effectif!$S18="","",HYPERLINK(VLOOKUP(TEXT(Effectif!$S18,"@"),Paramètres!$E$6:$F$19,2,0)))</f>
        <v/>
      </c>
      <c r="U18" s="91" t="s">
        <v>153</v>
      </c>
      <c r="V18" s="91"/>
      <c r="W18" s="91" t="str">
        <f ca="1">IF(Effectif!$E18&gt;0,IF(Effectif!$U18="ATJM à faire","En attente",IF(Effectif!$U18="ATJM en réalisation","En attente",(IF(Effectif!$E18&lt;18,"Pas d'ATJM",EDATE(Effectif!$V18,-2))))),"Inconnu")</f>
        <v>Pas d'ATJM</v>
      </c>
      <c r="X18" s="97" t="str">
        <f>IF(OR(Effectif!$Z18="Non",Effectif!$AD18="Non"),"Oui","Fait")</f>
        <v>Fait</v>
      </c>
      <c r="Y18" s="91"/>
      <c r="Z18" s="92" t="s">
        <v>18</v>
      </c>
      <c r="AA18" s="99">
        <v>712710001315838</v>
      </c>
      <c r="AB18" s="91">
        <v>44075</v>
      </c>
      <c r="AC18" s="92" t="s">
        <v>19</v>
      </c>
      <c r="AD18" s="92" t="s">
        <v>18</v>
      </c>
      <c r="AE18" s="100" t="s">
        <v>83</v>
      </c>
      <c r="AF18" s="91" t="str">
        <f>IF(Effectif!$AE18="Néant","Néant",IF(Effectif!$AE18&lt;&gt;"",VLOOKUP(TEXT(Effectif!$AE18,"@"),Paramètres!$E$21:$F$23,2,0)))</f>
        <v>Néant</v>
      </c>
      <c r="AG18" s="91" t="s">
        <v>51</v>
      </c>
      <c r="AH18" s="92" t="s">
        <v>19</v>
      </c>
      <c r="AI18" s="92" t="s">
        <v>19</v>
      </c>
      <c r="AJ18" s="92" t="s">
        <v>19</v>
      </c>
      <c r="AK18" s="92" t="s">
        <v>19</v>
      </c>
      <c r="AL18" s="92" t="s">
        <v>177</v>
      </c>
      <c r="AM18" s="93" t="e">
        <f>IF(Effectif!$AL18="Inconnu","Inconnu",(VLOOKUP(TEXT(Effectif!$AL18,"@"),Paramètres!$I$24:$K$32,3,0)))</f>
        <v>#N/A</v>
      </c>
      <c r="AN18" s="92" t="e">
        <f>IF(Effectif!$AL18="Inconnu","Inconnu",HYPERLINK(VLOOKUP(TEXT(Effectif!$AL18,"@"),Paramètres!$I$24:$J$32,2,0)))</f>
        <v>#N/A</v>
      </c>
      <c r="AO18" s="92"/>
      <c r="AP18" s="92" t="s">
        <v>18</v>
      </c>
      <c r="AQ18" s="92" t="s">
        <v>132</v>
      </c>
      <c r="AR18" s="92" t="s">
        <v>8</v>
      </c>
      <c r="AS18" s="92" t="s">
        <v>66</v>
      </c>
      <c r="AT18" s="92"/>
      <c r="AU18" s="91"/>
      <c r="AV18" s="92" t="s">
        <v>183</v>
      </c>
      <c r="AW18" s="117" t="str">
        <f>IF(AND(Effectif!$Z18="Oui",Effectif!$AD18="Non"),"son RIB",IF(AND(Effectif!$Z18="Non",Effectif!$AD18="Oui"),"sa CMU",IF(AND(Effectif!$Z18="Non",Effectif!$AD18="Non"),"sa CMU et son RIB","")))</f>
        <v/>
      </c>
      <c r="AX18" s="102"/>
    </row>
    <row r="19" spans="1:50" s="35" customFormat="1" ht="15" customHeight="1" x14ac:dyDescent="0.25">
      <c r="A19" s="88" t="s">
        <v>219</v>
      </c>
      <c r="B19" s="89" t="s">
        <v>211</v>
      </c>
      <c r="C19" s="89" t="str">
        <f t="shared" si="0"/>
        <v>BIEF Matthieu</v>
      </c>
      <c r="D19" s="91">
        <v>37621</v>
      </c>
      <c r="E19" s="92">
        <f ca="1">IF(Effectif!$D19&gt;0,IF(DATE(YEAR(TODAY()),MONTH(Effectif!$D19),DAY(Effectif!$D19))&lt;=TODAY(),YEAR(TODAY())-YEAR(Effectif!$D19),YEAR(TODAY())-YEAR(Effectif!$D19)-1),"Inconnu")</f>
        <v>17</v>
      </c>
      <c r="F19" s="92" t="str">
        <f ca="1">IF(Effectif!$D19&gt;0,(IF(DATEDIF(Effectif!$D19,TODAY(),"y")&gt;=18,"Majeur","Mineur")),"Inconnu")</f>
        <v>Mineur</v>
      </c>
      <c r="G19" s="92" t="s">
        <v>167</v>
      </c>
      <c r="H19" s="93"/>
      <c r="I19" s="91"/>
      <c r="J19" s="91">
        <v>43344</v>
      </c>
      <c r="K19" s="103" t="str">
        <f>IF(ISBLANK(Effectif!$J19),"Inconnu",INT((Effectif!$J19-Effectif!$D19)/365.25)&amp;" ans "&amp;MONTH(Effectif!$J19-Effectif!$D19)-1&amp;" mois ")</f>
        <v xml:space="preserve">15 ans 8 mois </v>
      </c>
      <c r="L19" s="91" t="str">
        <f>IF(Effectif!$D19&gt;0,(DAY(Effectif!$D19)&amp;"/"&amp;MONTH(Effectif!$D19)&amp;"/"&amp;YEAR(Effectif!$D19)+18),"Inconnu")</f>
        <v>31/12/2020</v>
      </c>
      <c r="M19" s="91">
        <v>43385</v>
      </c>
      <c r="N19" s="92" t="s">
        <v>142</v>
      </c>
      <c r="O19" s="91" t="s">
        <v>253</v>
      </c>
      <c r="P19" s="92">
        <v>7</v>
      </c>
      <c r="Q19" s="96">
        <v>67</v>
      </c>
      <c r="R19" s="92">
        <v>1</v>
      </c>
      <c r="S19" s="92"/>
      <c r="T19" s="97" t="str">
        <f>IF(Effectif!$S19="","",HYPERLINK(VLOOKUP(TEXT(Effectif!$S19,"@"),Paramètres!$E$6:$F$19,2,0)))</f>
        <v/>
      </c>
      <c r="U19" s="91" t="s">
        <v>153</v>
      </c>
      <c r="V19" s="91"/>
      <c r="W19" s="91" t="str">
        <f ca="1">IF(Effectif!$E19&gt;0,IF(Effectif!$U19="ATJM à faire","En attente",IF(Effectif!$U19="ATJM en réalisation","En attente",(IF(Effectif!$E19&lt;18,"Pas d'ATJM",EDATE(Effectif!$V19,-2))))),"Inconnu")</f>
        <v>Pas d'ATJM</v>
      </c>
      <c r="X19" s="97" t="str">
        <f>IF(OR(Effectif!$Z19="Non",Effectif!$AD19="Non"),"Oui","Fait")</f>
        <v>Fait</v>
      </c>
      <c r="Y19" s="91"/>
      <c r="Z19" s="92" t="s">
        <v>18</v>
      </c>
      <c r="AA19" s="99">
        <v>712710001311680</v>
      </c>
      <c r="AB19" s="91">
        <v>44181</v>
      </c>
      <c r="AC19" s="92" t="s">
        <v>18</v>
      </c>
      <c r="AD19" s="92" t="s">
        <v>18</v>
      </c>
      <c r="AE19" s="100" t="s">
        <v>83</v>
      </c>
      <c r="AF19" s="91" t="str">
        <f>IF(Effectif!$AE19="Néant","Néant",IF(Effectif!$AE19&lt;&gt;"",VLOOKUP(TEXT(Effectif!$AE19,"@"),Paramètres!$E$21:$F$23,2,0)))</f>
        <v>Néant</v>
      </c>
      <c r="AG19" s="91" t="s">
        <v>51</v>
      </c>
      <c r="AH19" s="92" t="s">
        <v>18</v>
      </c>
      <c r="AI19" s="92" t="s">
        <v>19</v>
      </c>
      <c r="AJ19" s="92" t="s">
        <v>19</v>
      </c>
      <c r="AK19" s="92" t="s">
        <v>19</v>
      </c>
      <c r="AL19" s="92" t="s">
        <v>177</v>
      </c>
      <c r="AM19" s="93" t="e">
        <f>IF(Effectif!$AL19="Inconnu","Inconnu",(VLOOKUP(TEXT(Effectif!$AL19,"@"),Paramètres!$I$24:$K$32,3,0)))</f>
        <v>#N/A</v>
      </c>
      <c r="AN19" s="92" t="e">
        <f>IF(Effectif!$AL19="Inconnu","Inconnu",HYPERLINK(VLOOKUP(TEXT(Effectif!$AL19,"@"),Paramètres!$I$24:$J$32,2,0)))</f>
        <v>#N/A</v>
      </c>
      <c r="AO19" s="92"/>
      <c r="AP19" s="92" t="s">
        <v>18</v>
      </c>
      <c r="AQ19" s="92" t="s">
        <v>132</v>
      </c>
      <c r="AR19" s="92" t="s">
        <v>8</v>
      </c>
      <c r="AS19" s="92" t="s">
        <v>64</v>
      </c>
      <c r="AT19" s="92"/>
      <c r="AU19" s="91">
        <v>44173</v>
      </c>
      <c r="AV19" s="92" t="s">
        <v>185</v>
      </c>
      <c r="AW19" s="117" t="str">
        <f>IF(AND(Effectif!$Z19="Oui",Effectif!$AD19="Non"),"son RIB",IF(AND(Effectif!$Z19="Non",Effectif!$AD19="Oui"),"sa CMU",IF(AND(Effectif!$Z19="Non",Effectif!$AD19="Non"),"sa CMU et son RIB","")))</f>
        <v/>
      </c>
      <c r="AX19" s="102"/>
    </row>
    <row r="20" spans="1:50" s="35" customFormat="1" ht="15" customHeight="1" x14ac:dyDescent="0.25">
      <c r="A20" s="88" t="s">
        <v>219</v>
      </c>
      <c r="B20" s="89" t="s">
        <v>212</v>
      </c>
      <c r="C20" s="89" t="str">
        <f t="shared" si="0"/>
        <v>BIEF Andre</v>
      </c>
      <c r="D20" s="91">
        <v>37868</v>
      </c>
      <c r="E20" s="92">
        <f ca="1">IF(Effectif!$D20&gt;0,IF(DATE(YEAR(TODAY()),MONTH(Effectif!$D20),DAY(Effectif!$D20))&lt;=TODAY(),YEAR(TODAY())-YEAR(Effectif!$D20),YEAR(TODAY())-YEAR(Effectif!$D20)-1),"Inconnu")</f>
        <v>16</v>
      </c>
      <c r="F20" s="92" t="str">
        <f ca="1">IF(Effectif!$D20&gt;0,(IF(DATEDIF(Effectif!$D20,TODAY(),"y")&gt;=18,"Majeur","Mineur")),"Inconnu")</f>
        <v>Mineur</v>
      </c>
      <c r="G20" s="92" t="s">
        <v>165</v>
      </c>
      <c r="H20" s="93"/>
      <c r="I20" s="91"/>
      <c r="J20" s="91">
        <v>43282</v>
      </c>
      <c r="K20" s="103" t="str">
        <f>IF(ISBLANK(Effectif!$J20),"Inconnu",INT((Effectif!$J20-Effectif!$D20)/365.25)&amp;" ans "&amp;MONTH(Effectif!$J20-Effectif!$D20)-1&amp;" mois ")</f>
        <v xml:space="preserve">14 ans 9 mois </v>
      </c>
      <c r="L20" s="91" t="str">
        <f>IF(Effectif!$D20&gt;0,(DAY(Effectif!$D20)&amp;"/"&amp;MONTH(Effectif!$D20)&amp;"/"&amp;YEAR(Effectif!$D20)+18),"Inconnu")</f>
        <v>4/9/2021</v>
      </c>
      <c r="M20" s="91">
        <v>43434</v>
      </c>
      <c r="N20" s="92" t="s">
        <v>143</v>
      </c>
      <c r="O20" s="91" t="s">
        <v>254</v>
      </c>
      <c r="P20" s="92">
        <v>215</v>
      </c>
      <c r="Q20" s="96">
        <v>49</v>
      </c>
      <c r="R20" s="92">
        <v>1</v>
      </c>
      <c r="S20" s="92"/>
      <c r="T20" s="97" t="str">
        <f>IF(Effectif!$S20="","",HYPERLINK(VLOOKUP(TEXT(Effectif!$S20,"@"),Paramètres!$E$6:$F$19,2,0)))</f>
        <v/>
      </c>
      <c r="U20" s="91" t="s">
        <v>153</v>
      </c>
      <c r="V20" s="91"/>
      <c r="W20" s="91" t="str">
        <f ca="1">IF(Effectif!$E20&gt;0,IF(Effectif!$U20="ATJM à faire","En attente",IF(Effectif!$U20="ATJM en réalisation","En attente",(IF(Effectif!$E20&lt;18,"Pas d'ATJM",EDATE(Effectif!$V20,-2))))),"Inconnu")</f>
        <v>Pas d'ATJM</v>
      </c>
      <c r="X20" s="97" t="str">
        <f>IF(OR(Effectif!$Z20="Non",Effectif!$AD20="Non"),"Oui","Fait")</f>
        <v>Fait</v>
      </c>
      <c r="Y20" s="91"/>
      <c r="Z20" s="92" t="s">
        <v>18</v>
      </c>
      <c r="AA20" s="99">
        <v>712710001181325</v>
      </c>
      <c r="AB20" s="91">
        <v>44194</v>
      </c>
      <c r="AC20" s="92" t="s">
        <v>18</v>
      </c>
      <c r="AD20" s="92" t="s">
        <v>18</v>
      </c>
      <c r="AE20" s="100" t="s">
        <v>83</v>
      </c>
      <c r="AF20" s="91" t="str">
        <f>IF(Effectif!$AE20="Néant","Néant",IF(Effectif!$AE20&lt;&gt;"",VLOOKUP(TEXT(Effectif!$AE20,"@"),Paramètres!$E$21:$F$23,2,0)))</f>
        <v>Néant</v>
      </c>
      <c r="AG20" s="91" t="s">
        <v>51</v>
      </c>
      <c r="AH20" s="92" t="s">
        <v>19</v>
      </c>
      <c r="AI20" s="92" t="s">
        <v>19</v>
      </c>
      <c r="AJ20" s="92" t="s">
        <v>19</v>
      </c>
      <c r="AK20" s="92" t="s">
        <v>19</v>
      </c>
      <c r="AL20" s="92" t="s">
        <v>178</v>
      </c>
      <c r="AM20" s="93" t="e">
        <f>IF(Effectif!$AL20="Inconnu","Inconnu",(VLOOKUP(TEXT(Effectif!$AL20,"@"),Paramètres!$I$24:$K$32,3,0)))</f>
        <v>#N/A</v>
      </c>
      <c r="AN20" s="92" t="e">
        <f>IF(Effectif!$AL20="Inconnu","Inconnu",HYPERLINK(VLOOKUP(TEXT(Effectif!$AL20,"@"),Paramètres!$I$24:$J$32,2,0)))</f>
        <v>#N/A</v>
      </c>
      <c r="AO20" s="92"/>
      <c r="AP20" s="92" t="s">
        <v>18</v>
      </c>
      <c r="AQ20" s="92" t="s">
        <v>132</v>
      </c>
      <c r="AR20" s="92" t="s">
        <v>8</v>
      </c>
      <c r="AS20" s="92" t="s">
        <v>65</v>
      </c>
      <c r="AT20" s="92"/>
      <c r="AU20" s="91">
        <v>44107</v>
      </c>
      <c r="AV20" s="92" t="s">
        <v>184</v>
      </c>
      <c r="AW20" s="117" t="str">
        <f>IF(AND(Effectif!$Z20="Oui",Effectif!$AD20="Non"),"son RIB",IF(AND(Effectif!$Z20="Non",Effectif!$AD20="Oui"),"sa CMU",IF(AND(Effectif!$Z20="Non",Effectif!$AD20="Non"),"sa CMU et son RIB","")))</f>
        <v/>
      </c>
      <c r="AX20" s="102"/>
    </row>
    <row r="21" spans="1:50" s="35" customFormat="1" ht="15" customHeight="1" x14ac:dyDescent="0.25">
      <c r="A21" s="88" t="s">
        <v>219</v>
      </c>
      <c r="B21" s="89" t="s">
        <v>213</v>
      </c>
      <c r="C21" s="89" t="str">
        <f t="shared" si="0"/>
        <v>BIEF Arthur</v>
      </c>
      <c r="D21" s="91">
        <v>37194</v>
      </c>
      <c r="E21" s="92">
        <f ca="1">IF(Effectif!$D21&gt;0,IF(DATE(YEAR(TODAY()),MONTH(Effectif!$D21),DAY(Effectif!$D21))&lt;=TODAY(),YEAR(TODAY())-YEAR(Effectif!$D21),YEAR(TODAY())-YEAR(Effectif!$D21)-1),"Inconnu")</f>
        <v>18</v>
      </c>
      <c r="F21" s="92" t="str">
        <f ca="1">IF(Effectif!$D21&gt;0,(IF(DATEDIF(Effectif!$D21,TODAY(),"y")&gt;=18,"Majeur","Mineur")),"Inconnu")</f>
        <v>Majeur</v>
      </c>
      <c r="G21" s="92" t="s">
        <v>166</v>
      </c>
      <c r="H21" s="93"/>
      <c r="I21" s="91"/>
      <c r="J21" s="91">
        <v>43132</v>
      </c>
      <c r="K21" s="103" t="str">
        <f>IF(ISBLANK(Effectif!$J21),"Inconnu",INT((Effectif!$J21-Effectif!$D21)/365.25)&amp;" ans "&amp;MONTH(Effectif!$J21-Effectif!$D21)-1&amp;" mois ")</f>
        <v xml:space="preserve">16 ans 3 mois </v>
      </c>
      <c r="L21" s="91" t="str">
        <f>IF(Effectif!$D21&gt;0,(DAY(Effectif!$D21)&amp;"/"&amp;MONTH(Effectif!$D21)&amp;"/"&amp;YEAR(Effectif!$D21)+18),"Inconnu")</f>
        <v>30/10/2019</v>
      </c>
      <c r="M21" s="91">
        <v>43434</v>
      </c>
      <c r="N21" s="92" t="s">
        <v>143</v>
      </c>
      <c r="O21" s="91" t="s">
        <v>255</v>
      </c>
      <c r="P21" s="92">
        <v>210</v>
      </c>
      <c r="Q21" s="96">
        <v>49</v>
      </c>
      <c r="R21" s="92">
        <v>1</v>
      </c>
      <c r="S21" s="92"/>
      <c r="T21" s="97" t="str">
        <f>IF(Effectif!$S21="","",HYPERLINK(VLOOKUP(TEXT(Effectif!$S21,"@"),Paramètres!$E$6:$F$19,2,0)))</f>
        <v/>
      </c>
      <c r="U21" s="91" t="s">
        <v>159</v>
      </c>
      <c r="V21" s="91">
        <v>44012</v>
      </c>
      <c r="W21" s="91">
        <f ca="1">IF(Effectif!$E21&gt;0,IF(Effectif!$U21="ATJM à faire","En attente",IF(Effectif!$U21="ATJM en réalisation","En attente",(IF(Effectif!$E21&lt;18,"Pas d'ATJM",EDATE(Effectif!$V21,-2))))),"Inconnu")</f>
        <v>43951</v>
      </c>
      <c r="X21" s="97" t="str">
        <f>IF(OR(Effectif!$Z21="Non",Effectif!$AD21="Non"),"Oui","Fait")</f>
        <v>Fait</v>
      </c>
      <c r="Y21" s="91"/>
      <c r="Z21" s="92" t="s">
        <v>18</v>
      </c>
      <c r="AA21" s="99">
        <v>712710001139456</v>
      </c>
      <c r="AB21" s="91"/>
      <c r="AC21" s="92" t="s">
        <v>19</v>
      </c>
      <c r="AD21" s="92" t="s">
        <v>18</v>
      </c>
      <c r="AE21" s="100" t="s">
        <v>83</v>
      </c>
      <c r="AF21" s="91" t="str">
        <f>IF(Effectif!$AE21="Néant","Néant",IF(Effectif!$AE21&lt;&gt;"",VLOOKUP(TEXT(Effectif!$AE21,"@"),Paramètres!$E$21:$F$23,2,0)))</f>
        <v>Néant</v>
      </c>
      <c r="AG21" s="91" t="s">
        <v>51</v>
      </c>
      <c r="AH21" s="92" t="s">
        <v>18</v>
      </c>
      <c r="AI21" s="92" t="s">
        <v>18</v>
      </c>
      <c r="AJ21" s="92" t="s">
        <v>18</v>
      </c>
      <c r="AK21" s="92" t="s">
        <v>19</v>
      </c>
      <c r="AL21" s="92" t="s">
        <v>174</v>
      </c>
      <c r="AM21" s="93" t="str">
        <f>IF(Effectif!$AL21="Inconnu","Inconnu",(VLOOKUP(TEXT(Effectif!$AL21,"@"),Paramètres!$I$24:$K$32,3,0)))</f>
        <v>Inconnu</v>
      </c>
      <c r="AN21" s="92" t="str">
        <f>IF(Effectif!$AL21="Inconnu","Inconnu",HYPERLINK(VLOOKUP(TEXT(Effectif!$AL21,"@"),Paramètres!$I$24:$J$32,2,0)))</f>
        <v>Inconnu</v>
      </c>
      <c r="AO21" s="92" t="s">
        <v>27</v>
      </c>
      <c r="AP21" s="92" t="s">
        <v>18</v>
      </c>
      <c r="AQ21" s="92" t="s">
        <v>132</v>
      </c>
      <c r="AR21" s="92" t="s">
        <v>8</v>
      </c>
      <c r="AS21" s="92" t="s">
        <v>67</v>
      </c>
      <c r="AT21" s="92"/>
      <c r="AU21" s="91">
        <v>43935</v>
      </c>
      <c r="AV21" s="92" t="s">
        <v>186</v>
      </c>
      <c r="AW21" s="117" t="str">
        <f>IF(AND(Effectif!$Z21="Oui",Effectif!$AD21="Non"),"son RIB",IF(AND(Effectif!$Z21="Non",Effectif!$AD21="Oui"),"sa CMU",IF(AND(Effectif!$Z21="Non",Effectif!$AD21="Non"),"sa CMU et son RIB","")))</f>
        <v/>
      </c>
      <c r="AX21" s="102"/>
    </row>
    <row r="22" spans="1:50" s="35" customFormat="1" ht="15" customHeight="1" x14ac:dyDescent="0.25">
      <c r="A22" s="88" t="s">
        <v>219</v>
      </c>
      <c r="B22" s="89" t="s">
        <v>214</v>
      </c>
      <c r="C22" s="89" t="str">
        <f t="shared" si="0"/>
        <v>BIEF Fred</v>
      </c>
      <c r="D22" s="91">
        <v>37335</v>
      </c>
      <c r="E22" s="92">
        <f ca="1">IF(Effectif!$D22&gt;0,IF(DATE(YEAR(TODAY()),MONTH(Effectif!$D22),DAY(Effectif!$D22))&lt;=TODAY(),YEAR(TODAY())-YEAR(Effectif!$D22),YEAR(TODAY())-YEAR(Effectif!$D22)-1),"Inconnu")</f>
        <v>18</v>
      </c>
      <c r="F22" s="92" t="str">
        <f ca="1">IF(Effectif!$D22&gt;0,(IF(DATEDIF(Effectif!$D22,TODAY(),"y")&gt;=18,"Majeur","Mineur")),"Inconnu")</f>
        <v>Majeur</v>
      </c>
      <c r="G22" s="92" t="s">
        <v>168</v>
      </c>
      <c r="H22" s="93"/>
      <c r="I22" s="91"/>
      <c r="J22" s="91">
        <v>43191</v>
      </c>
      <c r="K22" s="103" t="str">
        <f>IF(ISBLANK(Effectif!$J22),"Inconnu",INT((Effectif!$J22-Effectif!$D22)/365.25)&amp;" ans "&amp;MONTH(Effectif!$J22-Effectif!$D22)-1&amp;" mois ")</f>
        <v xml:space="preserve">16 ans 0 mois </v>
      </c>
      <c r="L22" s="91" t="str">
        <f>IF(Effectif!$D22&gt;0,(DAY(Effectif!$D22)&amp;"/"&amp;MONTH(Effectif!$D22)&amp;"/"&amp;YEAR(Effectif!$D22)+18),"Inconnu")</f>
        <v>20/3/2020</v>
      </c>
      <c r="M22" s="91">
        <v>43434</v>
      </c>
      <c r="N22" s="92" t="s">
        <v>142</v>
      </c>
      <c r="O22" s="91" t="s">
        <v>256</v>
      </c>
      <c r="P22" s="92">
        <v>323</v>
      </c>
      <c r="Q22" s="96">
        <v>67</v>
      </c>
      <c r="R22" s="92">
        <v>1</v>
      </c>
      <c r="S22" s="92"/>
      <c r="T22" s="97" t="str">
        <f>IF(Effectif!$S22="","",HYPERLINK(VLOOKUP(TEXT(Effectif!$S22,"@"),Paramètres!$E$6:$F$19,2,0)))</f>
        <v/>
      </c>
      <c r="U22" s="91" t="s">
        <v>158</v>
      </c>
      <c r="V22" s="91"/>
      <c r="W22" s="91" t="str">
        <f ca="1">IF(Effectif!$E22&gt;0,IF(Effectif!$U22="ATJM à faire","En attente",IF(Effectif!$U22="ATJM en réalisation","En attente",(IF(Effectif!$E22&lt;18,"Pas d'ATJM",EDATE(Effectif!$V22,-2))))),"Inconnu")</f>
        <v>En attente</v>
      </c>
      <c r="X22" s="97" t="str">
        <f>IF(OR(Effectif!$Z22="Non",Effectif!$AD22="Non"),"Oui","Fait")</f>
        <v>Fait</v>
      </c>
      <c r="Y22" s="91"/>
      <c r="Z22" s="92" t="s">
        <v>18</v>
      </c>
      <c r="AA22" s="99">
        <v>712710001179642</v>
      </c>
      <c r="AB22" s="91">
        <v>44160</v>
      </c>
      <c r="AC22" s="92" t="s">
        <v>18</v>
      </c>
      <c r="AD22" s="92" t="s">
        <v>18</v>
      </c>
      <c r="AE22" s="100" t="s">
        <v>83</v>
      </c>
      <c r="AF22" s="91" t="str">
        <f>IF(Effectif!$AE22="Néant","Néant",IF(Effectif!$AE22&lt;&gt;"",VLOOKUP(TEXT(Effectif!$AE22,"@"),Paramètres!$E$21:$F$23,2,0)))</f>
        <v>Néant</v>
      </c>
      <c r="AG22" s="91" t="s">
        <v>51</v>
      </c>
      <c r="AH22" s="92" t="s">
        <v>18</v>
      </c>
      <c r="AI22" s="92" t="s">
        <v>18</v>
      </c>
      <c r="AJ22" s="92" t="s">
        <v>19</v>
      </c>
      <c r="AK22" s="92" t="s">
        <v>19</v>
      </c>
      <c r="AL22" s="92" t="s">
        <v>174</v>
      </c>
      <c r="AM22" s="93" t="str">
        <f>IF(Effectif!$AL22="Inconnu","Inconnu",(VLOOKUP(TEXT(Effectif!$AL22,"@"),Paramètres!$I$24:$K$32,3,0)))</f>
        <v>Inconnu</v>
      </c>
      <c r="AN22" s="92" t="str">
        <f>IF(Effectif!$AL22="Inconnu","Inconnu",HYPERLINK(VLOOKUP(TEXT(Effectif!$AL22,"@"),Paramètres!$I$24:$J$32,2,0)))</f>
        <v>Inconnu</v>
      </c>
      <c r="AO22" s="92"/>
      <c r="AP22" s="92" t="s">
        <v>18</v>
      </c>
      <c r="AQ22" s="92" t="s">
        <v>132</v>
      </c>
      <c r="AR22" s="92" t="s">
        <v>8</v>
      </c>
      <c r="AS22" s="92" t="s">
        <v>130</v>
      </c>
      <c r="AT22" s="92"/>
      <c r="AU22" s="91"/>
      <c r="AV22" s="92"/>
      <c r="AW22" s="117" t="str">
        <f>IF(AND(Effectif!$Z22="Oui",Effectif!$AD22="Non"),"son RIB",IF(AND(Effectif!$Z22="Non",Effectif!$AD22="Oui"),"sa CMU",IF(AND(Effectif!$Z22="Non",Effectif!$AD22="Non"),"sa CMU et son RIB","")))</f>
        <v/>
      </c>
      <c r="AX22" s="102"/>
    </row>
    <row r="23" spans="1:50" s="35" customFormat="1" ht="15" customHeight="1" x14ac:dyDescent="0.25">
      <c r="A23" s="88" t="s">
        <v>219</v>
      </c>
      <c r="B23" s="89" t="s">
        <v>215</v>
      </c>
      <c r="C23" s="89" t="str">
        <f t="shared" si="0"/>
        <v>BIEF Henri</v>
      </c>
      <c r="D23" s="91">
        <v>38195</v>
      </c>
      <c r="E23" s="92">
        <f ca="1">IF(Effectif!$D23&gt;0,IF(DATE(YEAR(TODAY()),MONTH(Effectif!$D23),DAY(Effectif!$D23))&lt;=TODAY(),YEAR(TODAY())-YEAR(Effectif!$D23),YEAR(TODAY())-YEAR(Effectif!$D23)-1),"Inconnu")</f>
        <v>15</v>
      </c>
      <c r="F23" s="92" t="str">
        <f ca="1">IF(Effectif!$D23&gt;0,(IF(DATEDIF(Effectif!$D23,TODAY(),"y")&gt;=18,"Majeur","Mineur")),"Inconnu")</f>
        <v>Mineur</v>
      </c>
      <c r="G23" s="92" t="s">
        <v>165</v>
      </c>
      <c r="H23" s="93"/>
      <c r="I23" s="91"/>
      <c r="J23" s="91">
        <v>43444</v>
      </c>
      <c r="K23" s="103" t="str">
        <f>IF(ISBLANK(Effectif!$J23),"Inconnu",INT((Effectif!$J23-Effectif!$D23)/365.25)&amp;" ans "&amp;MONTH(Effectif!$J23-Effectif!$D23)-1&amp;" mois ")</f>
        <v xml:space="preserve">14 ans 4 mois </v>
      </c>
      <c r="L23" s="91" t="str">
        <f>IF(Effectif!$D23&gt;0,(DAY(Effectif!$D23)&amp;"/"&amp;MONTH(Effectif!$D23)&amp;"/"&amp;YEAR(Effectif!$D23)+18),"Inconnu")</f>
        <v>27/7/2022</v>
      </c>
      <c r="M23" s="91">
        <v>43858</v>
      </c>
      <c r="N23" s="92" t="s">
        <v>142</v>
      </c>
      <c r="O23" s="91" t="s">
        <v>257</v>
      </c>
      <c r="P23" s="92">
        <v>300</v>
      </c>
      <c r="Q23" s="96">
        <v>67</v>
      </c>
      <c r="R23" s="92">
        <v>1</v>
      </c>
      <c r="S23" s="92"/>
      <c r="T23" s="97" t="str">
        <f>IF(Effectif!$S23="","",HYPERLINK(VLOOKUP(TEXT(Effectif!$S23,"@"),Paramètres!$E$6:$F$19,2,0)))</f>
        <v/>
      </c>
      <c r="U23" s="91" t="s">
        <v>153</v>
      </c>
      <c r="V23" s="91"/>
      <c r="W23" s="91" t="str">
        <f ca="1">IF(Effectif!$E23&gt;0,IF(Effectif!$U23="ATJM à faire","En attente",IF(Effectif!$U23="ATJM en réalisation","En attente",(IF(Effectif!$E23&lt;18,"Pas d'ATJM",EDATE(Effectif!$V23,-2))))),"Inconnu")</f>
        <v>Pas d'ATJM</v>
      </c>
      <c r="X23" s="97" t="str">
        <f>IF(OR(Effectif!$Z23="Non",Effectif!$AD23="Non"),"Oui","Fait")</f>
        <v>Fait</v>
      </c>
      <c r="Y23" s="91"/>
      <c r="Z23" s="92" t="s">
        <v>18</v>
      </c>
      <c r="AA23" s="99">
        <v>712710001222994</v>
      </c>
      <c r="AB23" s="91">
        <v>44161</v>
      </c>
      <c r="AC23" s="92" t="s">
        <v>19</v>
      </c>
      <c r="AD23" s="92" t="s">
        <v>18</v>
      </c>
      <c r="AE23" s="100" t="s">
        <v>83</v>
      </c>
      <c r="AF23" s="91" t="str">
        <f>IF(Effectif!$AE23="Néant","Néant",IF(Effectif!$AE23&lt;&gt;"",VLOOKUP(TEXT(Effectif!$AE23,"@"),Paramètres!$E$21:$F$23,2,0)))</f>
        <v>Néant</v>
      </c>
      <c r="AG23" s="91" t="s">
        <v>51</v>
      </c>
      <c r="AH23" s="92" t="s">
        <v>19</v>
      </c>
      <c r="AI23" s="92" t="s">
        <v>19</v>
      </c>
      <c r="AJ23" s="92" t="s">
        <v>19</v>
      </c>
      <c r="AK23" s="92" t="s">
        <v>19</v>
      </c>
      <c r="AL23" s="92" t="s">
        <v>179</v>
      </c>
      <c r="AM23" s="93" t="e">
        <f>IF(Effectif!$AL23="Inconnu","Inconnu",(VLOOKUP(TEXT(Effectif!$AL23,"@"),Paramètres!$I$24:$K$32,3,0)))</f>
        <v>#N/A</v>
      </c>
      <c r="AN23" s="92" t="e">
        <f>IF(Effectif!$AL23="Inconnu","Inconnu",HYPERLINK(VLOOKUP(TEXT(Effectif!$AL23,"@"),Paramètres!$I$24:$J$32,2,0)))</f>
        <v>#N/A</v>
      </c>
      <c r="AO23" s="92"/>
      <c r="AP23" s="92" t="s">
        <v>19</v>
      </c>
      <c r="AQ23" s="92" t="s">
        <v>83</v>
      </c>
      <c r="AR23" s="92"/>
      <c r="AS23" s="92"/>
      <c r="AT23" s="92"/>
      <c r="AU23" s="91"/>
      <c r="AV23" s="92"/>
      <c r="AW23" s="117" t="str">
        <f>IF(AND(Effectif!$Z23="Oui",Effectif!$AD23="Non"),"son RIB",IF(AND(Effectif!$Z23="Non",Effectif!$AD23="Oui"),"sa CMU",IF(AND(Effectif!$Z23="Non",Effectif!$AD23="Non"),"sa CMU et son RIB","")))</f>
        <v/>
      </c>
      <c r="AX23" s="102"/>
    </row>
    <row r="24" spans="1:50" s="35" customFormat="1" ht="15" customHeight="1" x14ac:dyDescent="0.25">
      <c r="A24" s="88" t="s">
        <v>219</v>
      </c>
      <c r="B24" s="89" t="s">
        <v>216</v>
      </c>
      <c r="C24" s="89" t="str">
        <f t="shared" si="0"/>
        <v>BIEF Pierre</v>
      </c>
      <c r="D24" s="91">
        <v>37855</v>
      </c>
      <c r="E24" s="92">
        <f ca="1">IF(Effectif!$D24&gt;0,IF(DATE(YEAR(TODAY()),MONTH(Effectif!$D24),DAY(Effectif!$D24))&lt;=TODAY(),YEAR(TODAY())-YEAR(Effectif!$D24),YEAR(TODAY())-YEAR(Effectif!$D24)-1),"Inconnu")</f>
        <v>16</v>
      </c>
      <c r="F24" s="92" t="str">
        <f ca="1">IF(Effectif!$D24&gt;0,(IF(DATEDIF(Effectif!$D24,TODAY(),"y")&gt;=18,"Majeur","Mineur")),"Inconnu")</f>
        <v>Mineur</v>
      </c>
      <c r="G24" s="92" t="s">
        <v>165</v>
      </c>
      <c r="H24" s="93"/>
      <c r="I24" s="91"/>
      <c r="J24" s="91">
        <v>43766</v>
      </c>
      <c r="K24" s="103" t="str">
        <f>IF(ISBLANK(Effectif!$J24),"Inconnu",INT((Effectif!$J24-Effectif!$D24)/365.25)&amp;" ans "&amp;MONTH(Effectif!$J24-Effectif!$D24)-1&amp;" mois ")</f>
        <v xml:space="preserve">16 ans 2 mois </v>
      </c>
      <c r="L24" s="91" t="str">
        <f>IF(Effectif!$D24&gt;0,(DAY(Effectif!$D24)&amp;"/"&amp;MONTH(Effectif!$D24)&amp;"/"&amp;YEAR(Effectif!$D24)+18),"Inconnu")</f>
        <v>22/8/2021</v>
      </c>
      <c r="M24" s="91">
        <v>43854</v>
      </c>
      <c r="N24" s="92" t="s">
        <v>142</v>
      </c>
      <c r="O24" s="91" t="s">
        <v>258</v>
      </c>
      <c r="P24" s="92">
        <v>123</v>
      </c>
      <c r="Q24" s="96">
        <v>67</v>
      </c>
      <c r="R24" s="92">
        <v>1</v>
      </c>
      <c r="S24" s="92"/>
      <c r="T24" s="97" t="str">
        <f>IF(Effectif!$S24="","",HYPERLINK(VLOOKUP(TEXT(Effectif!$S24,"@"),Paramètres!$E$6:$F$19,2,0)))</f>
        <v/>
      </c>
      <c r="U24" s="91" t="s">
        <v>153</v>
      </c>
      <c r="V24" s="91"/>
      <c r="W24" s="91" t="str">
        <f ca="1">IF(Effectif!$E24&gt;0,IF(Effectif!$U24="ATJM à faire","En attente",IF(Effectif!$U24="ATJM en réalisation","En attente",(IF(Effectif!$E24&lt;18,"Pas d'ATJM",EDATE(Effectif!$V24,-2))))),"Inconnu")</f>
        <v>Pas d'ATJM</v>
      </c>
      <c r="X24" s="97" t="str">
        <f>IF(OR(Effectif!$Z24="Non",Effectif!$AD24="Non"),"Oui","Fait")</f>
        <v>Oui</v>
      </c>
      <c r="Y24" s="91"/>
      <c r="Z24" s="92" t="s">
        <v>18</v>
      </c>
      <c r="AA24" s="99">
        <v>103089933021346</v>
      </c>
      <c r="AB24" s="91">
        <v>44287</v>
      </c>
      <c r="AC24" s="92" t="s">
        <v>19</v>
      </c>
      <c r="AD24" s="92" t="s">
        <v>19</v>
      </c>
      <c r="AE24" s="100" t="s">
        <v>83</v>
      </c>
      <c r="AF24" s="91" t="str">
        <f>IF(Effectif!$AE24="Néant","Néant",IF(Effectif!$AE24&lt;&gt;"",VLOOKUP(TEXT(Effectif!$AE24,"@"),Paramètres!$E$21:$F$23,2,0)))</f>
        <v>Néant</v>
      </c>
      <c r="AG24" s="91" t="s">
        <v>51</v>
      </c>
      <c r="AH24" s="92" t="s">
        <v>18</v>
      </c>
      <c r="AI24" s="92" t="s">
        <v>19</v>
      </c>
      <c r="AJ24" s="92" t="s">
        <v>19</v>
      </c>
      <c r="AK24" s="92" t="s">
        <v>19</v>
      </c>
      <c r="AL24" s="92" t="s">
        <v>174</v>
      </c>
      <c r="AM24" s="93" t="str">
        <f>IF(Effectif!$AL24="Inconnu","Inconnu",(VLOOKUP(TEXT(Effectif!$AL24,"@"),Paramètres!$I$24:$K$32,3,0)))</f>
        <v>Inconnu</v>
      </c>
      <c r="AN24" s="92" t="str">
        <f>IF(Effectif!$AL24="Inconnu","Inconnu",HYPERLINK(VLOOKUP(TEXT(Effectif!$AL24,"@"),Paramètres!$I$24:$J$32,2,0)))</f>
        <v>Inconnu</v>
      </c>
      <c r="AO24" s="92"/>
      <c r="AP24" s="92" t="s">
        <v>18</v>
      </c>
      <c r="AQ24" s="92" t="s">
        <v>83</v>
      </c>
      <c r="AR24" s="92"/>
      <c r="AS24" s="92"/>
      <c r="AT24" s="92"/>
      <c r="AU24" s="91"/>
      <c r="AV24" s="92"/>
      <c r="AW24" s="117" t="str">
        <f>IF(AND(Effectif!$Z24="Oui",Effectif!$AD24="Non"),"son RIB",IF(AND(Effectif!$Z24="Non",Effectif!$AD24="Oui"),"sa CMU",IF(AND(Effectif!$Z24="Non",Effectif!$AD24="Non"),"sa CMU et son RIB","")))</f>
        <v>son RIB</v>
      </c>
      <c r="AX24" s="102"/>
    </row>
    <row r="25" spans="1:50" s="35" customFormat="1" ht="15" customHeight="1" x14ac:dyDescent="0.25">
      <c r="A25" s="88" t="s">
        <v>219</v>
      </c>
      <c r="B25" s="89" t="s">
        <v>217</v>
      </c>
      <c r="C25" s="89" t="str">
        <f t="shared" si="0"/>
        <v>BIEF Jacques</v>
      </c>
      <c r="D25" s="91">
        <v>37786</v>
      </c>
      <c r="E25" s="92">
        <f ca="1">IF(Effectif!$D25&gt;0,IF(DATE(YEAR(TODAY()),MONTH(Effectif!$D25),DAY(Effectif!$D25))&lt;=TODAY(),YEAR(TODAY())-YEAR(Effectif!$D25),YEAR(TODAY())-YEAR(Effectif!$D25)-1),"Inconnu")</f>
        <v>16</v>
      </c>
      <c r="F25" s="92" t="str">
        <f ca="1">IF(Effectif!$D25&gt;0,(IF(DATEDIF(Effectif!$D25,TODAY(),"y")&gt;=18,"Majeur","Mineur")),"Inconnu")</f>
        <v>Mineur</v>
      </c>
      <c r="G25" s="92" t="s">
        <v>165</v>
      </c>
      <c r="H25" s="93"/>
      <c r="I25" s="91"/>
      <c r="J25" s="91">
        <v>43843</v>
      </c>
      <c r="K25" s="103" t="str">
        <f>IF(ISBLANK(Effectif!$J25),"Inconnu",INT((Effectif!$J25-Effectif!$D25)/365.25)&amp;" ans "&amp;MONTH(Effectif!$J25-Effectif!$D25)-1&amp;" mois ")</f>
        <v xml:space="preserve">16 ans 6 mois </v>
      </c>
      <c r="L25" s="91" t="str">
        <f>IF(Effectif!$D25&gt;0,(DAY(Effectif!$D25)&amp;"/"&amp;MONTH(Effectif!$D25)&amp;"/"&amp;YEAR(Effectif!$D25)+18),"Inconnu")</f>
        <v>14/6/2021</v>
      </c>
      <c r="M25" s="91">
        <v>43867</v>
      </c>
      <c r="N25" s="92" t="s">
        <v>142</v>
      </c>
      <c r="O25" s="91" t="s">
        <v>259</v>
      </c>
      <c r="P25" s="92">
        <v>301</v>
      </c>
      <c r="Q25" s="96">
        <v>67</v>
      </c>
      <c r="R25" s="92">
        <v>1</v>
      </c>
      <c r="S25" s="92"/>
      <c r="T25" s="97" t="str">
        <f>IF(Effectif!$S25="","",HYPERLINK(VLOOKUP(TEXT(Effectif!$S25,"@"),Paramètres!$E$6:$F$19,2,0)))</f>
        <v/>
      </c>
      <c r="U25" s="91" t="s">
        <v>153</v>
      </c>
      <c r="V25" s="91"/>
      <c r="W25" s="91" t="str">
        <f ca="1">IF(Effectif!$E25&gt;0,IF(Effectif!$U25="ATJM à faire","En attente",IF(Effectif!$U25="ATJM en réalisation","En attente",(IF(Effectif!$E25&lt;18,"Pas d'ATJM",EDATE(Effectif!$V25,-2))))),"Inconnu")</f>
        <v>Pas d'ATJM</v>
      </c>
      <c r="X25" s="97" t="str">
        <f>IF(OR(Effectif!$Z25="Non",Effectif!$AD25="Non"),"Oui","Fait")</f>
        <v>Oui</v>
      </c>
      <c r="Y25" s="91"/>
      <c r="Z25" s="92" t="s">
        <v>18</v>
      </c>
      <c r="AA25" s="99">
        <v>712710001386510</v>
      </c>
      <c r="AB25" s="91"/>
      <c r="AC25" s="92" t="s">
        <v>19</v>
      </c>
      <c r="AD25" s="92" t="s">
        <v>19</v>
      </c>
      <c r="AE25" s="100" t="s">
        <v>83</v>
      </c>
      <c r="AF25" s="91" t="str">
        <f>IF(Effectif!$AE25="Néant","Néant",IF(Effectif!$AE25&lt;&gt;"",VLOOKUP(TEXT(Effectif!$AE25,"@"),Paramètres!$E$21:$F$23,2,0)))</f>
        <v>Néant</v>
      </c>
      <c r="AG25" s="91" t="s">
        <v>51</v>
      </c>
      <c r="AH25" s="92" t="s">
        <v>19</v>
      </c>
      <c r="AI25" s="92" t="s">
        <v>19</v>
      </c>
      <c r="AJ25" s="92" t="s">
        <v>19</v>
      </c>
      <c r="AK25" s="92" t="s">
        <v>19</v>
      </c>
      <c r="AL25" s="92" t="s">
        <v>174</v>
      </c>
      <c r="AM25" s="93" t="str">
        <f>IF(Effectif!$AL25="Inconnu","Inconnu",(VLOOKUP(TEXT(Effectif!$AL25,"@"),Paramètres!$I$24:$K$32,3,0)))</f>
        <v>Inconnu</v>
      </c>
      <c r="AN25" s="92" t="str">
        <f>IF(Effectif!$AL25="Inconnu","Inconnu",HYPERLINK(VLOOKUP(TEXT(Effectif!$AL25,"@"),Paramètres!$I$24:$J$32,2,0)))</f>
        <v>Inconnu</v>
      </c>
      <c r="AO25" s="92"/>
      <c r="AP25" s="92" t="s">
        <v>18</v>
      </c>
      <c r="AQ25" s="92" t="s">
        <v>83</v>
      </c>
      <c r="AR25" s="92"/>
      <c r="AS25" s="92"/>
      <c r="AT25" s="92"/>
      <c r="AU25" s="91"/>
      <c r="AV25" s="92"/>
      <c r="AW25" s="117" t="str">
        <f>IF(AND(Effectif!$Z25="Oui",Effectif!$AD25="Non"),"son RIB",IF(AND(Effectif!$Z25="Non",Effectif!$AD25="Oui"),"sa CMU",IF(AND(Effectif!$Z25="Non",Effectif!$AD25="Non"),"sa CMU et son RIB","")))</f>
        <v>son RIB</v>
      </c>
      <c r="AX25" s="102"/>
    </row>
    <row r="26" spans="1:50" s="35" customFormat="1" ht="15" customHeight="1" x14ac:dyDescent="0.25">
      <c r="A26" s="88" t="s">
        <v>219</v>
      </c>
      <c r="B26" s="89" t="s">
        <v>218</v>
      </c>
      <c r="C26" s="89" t="str">
        <f t="shared" si="0"/>
        <v>BIEF Jose</v>
      </c>
      <c r="D26" s="91">
        <v>38308</v>
      </c>
      <c r="E26" s="92">
        <f ca="1">IF(Effectif!$D26&gt;0,IF(DATE(YEAR(TODAY()),MONTH(Effectif!$D26),DAY(Effectif!$D26))&lt;=TODAY(),YEAR(TODAY())-YEAR(Effectif!$D26),YEAR(TODAY())-YEAR(Effectif!$D26)-1),"Inconnu")</f>
        <v>15</v>
      </c>
      <c r="F26" s="92" t="str">
        <f ca="1">IF(Effectif!$D26&gt;0,(IF(DATEDIF(Effectif!$D26,TODAY(),"y")&gt;=18,"Majeur","Mineur")),"Inconnu")</f>
        <v>Mineur</v>
      </c>
      <c r="G26" s="92" t="s">
        <v>165</v>
      </c>
      <c r="H26" s="93"/>
      <c r="I26" s="91"/>
      <c r="J26" s="92"/>
      <c r="K26" s="103" t="str">
        <f>IF(ISBLANK(Effectif!$J26),"Inconnu",INT((Effectif!$J26-Effectif!$D26)/365.25)&amp;" ans "&amp;MONTH(Effectif!$J26-Effectif!$D26)-1&amp;" mois ")</f>
        <v>Inconnu</v>
      </c>
      <c r="L26" s="91" t="str">
        <f>IF(Effectif!$D26&gt;0,(DAY(Effectif!$D26)&amp;"/"&amp;MONTH(Effectif!$D26)&amp;"/"&amp;YEAR(Effectif!$D26)+18),"Inconnu")</f>
        <v>17/11/2022</v>
      </c>
      <c r="M26" s="91">
        <v>43907</v>
      </c>
      <c r="N26" s="92" t="s">
        <v>142</v>
      </c>
      <c r="O26" s="91" t="s">
        <v>260</v>
      </c>
      <c r="P26" s="92">
        <v>313</v>
      </c>
      <c r="Q26" s="96">
        <v>67</v>
      </c>
      <c r="R26" s="92">
        <v>1</v>
      </c>
      <c r="S26" s="92"/>
      <c r="T26" s="97" t="str">
        <f>IF(Effectif!$S26="","",HYPERLINK(VLOOKUP(TEXT(Effectif!$S26,"@"),Paramètres!$E$6:$F$19,2,0)))</f>
        <v/>
      </c>
      <c r="U26" s="91" t="s">
        <v>153</v>
      </c>
      <c r="V26" s="91"/>
      <c r="W26" s="91" t="str">
        <f ca="1">IF(Effectif!$E26&gt;0,IF(Effectif!$U26="ATJM à faire","En attente",IF(Effectif!$U26="ATJM en réalisation","En attente",(IF(Effectif!$E26&lt;18,"Pas d'ATJM",EDATE(Effectif!$V26,-2))))),"Inconnu")</f>
        <v>Pas d'ATJM</v>
      </c>
      <c r="X26" s="97" t="str">
        <f>IF(OR(Effectif!$Z26="Non",Effectif!$AD26="Non"),"Oui","Fait")</f>
        <v>Oui</v>
      </c>
      <c r="Y26" s="91"/>
      <c r="Z26" s="92" t="s">
        <v>19</v>
      </c>
      <c r="AA26" s="99"/>
      <c r="AB26" s="91"/>
      <c r="AC26" s="92" t="s">
        <v>19</v>
      </c>
      <c r="AD26" s="92" t="s">
        <v>19</v>
      </c>
      <c r="AE26" s="100" t="s">
        <v>83</v>
      </c>
      <c r="AF26" s="91" t="str">
        <f>IF(Effectif!$AE26="Néant","Néant",IF(Effectif!$AE26&lt;&gt;"",VLOOKUP(TEXT(Effectif!$AE26,"@"),Paramètres!$E$21:$F$23,2,0)))</f>
        <v>Néant</v>
      </c>
      <c r="AG26" s="91" t="s">
        <v>51</v>
      </c>
      <c r="AH26" s="92" t="s">
        <v>19</v>
      </c>
      <c r="AI26" s="92" t="s">
        <v>19</v>
      </c>
      <c r="AJ26" s="92" t="s">
        <v>19</v>
      </c>
      <c r="AK26" s="92" t="s">
        <v>19</v>
      </c>
      <c r="AL26" s="92" t="s">
        <v>174</v>
      </c>
      <c r="AM26" s="93" t="str">
        <f>IF(Effectif!$AL26="Inconnu","Inconnu",(VLOOKUP(TEXT(Effectif!$AL26,"@"),Paramètres!$I$24:$K$32,3,0)))</f>
        <v>Inconnu</v>
      </c>
      <c r="AN26" s="92" t="str">
        <f>IF(Effectif!$AL26="Inconnu","Inconnu",HYPERLINK(VLOOKUP(TEXT(Effectif!$AL26,"@"),Paramètres!$I$24:$J$32,2,0)))</f>
        <v>Inconnu</v>
      </c>
      <c r="AO26" s="92"/>
      <c r="AP26" s="92" t="s">
        <v>18</v>
      </c>
      <c r="AQ26" s="92" t="s">
        <v>44</v>
      </c>
      <c r="AR26" s="92"/>
      <c r="AS26" s="92"/>
      <c r="AT26" s="92"/>
      <c r="AU26" s="91"/>
      <c r="AV26" s="92"/>
      <c r="AW26" s="117" t="str">
        <f>IF(AND(Effectif!$Z26="Oui",Effectif!$AD26="Non"),"son RIB",IF(AND(Effectif!$Z26="Non",Effectif!$AD26="Oui"),"sa CMU",IF(AND(Effectif!$Z26="Non",Effectif!$AD26="Non"),"sa CMU et son RIB","")))</f>
        <v>sa CMU et son RIB</v>
      </c>
      <c r="AX26" s="102"/>
    </row>
    <row r="27" spans="1:50" s="35" customFormat="1" ht="15" customHeight="1" x14ac:dyDescent="0.25">
      <c r="A27" s="88" t="s">
        <v>219</v>
      </c>
      <c r="B27" s="89" t="s">
        <v>207</v>
      </c>
      <c r="C27" s="89" t="str">
        <f t="shared" si="0"/>
        <v>BIEF Jules</v>
      </c>
      <c r="D27" s="91">
        <v>38085</v>
      </c>
      <c r="E27" s="92">
        <f ca="1">IF(Effectif!$D27&gt;0,IF(DATE(YEAR(TODAY()),MONTH(Effectif!$D27),DAY(Effectif!$D27))&lt;=TODAY(),YEAR(TODAY())-YEAR(Effectif!$D27),YEAR(TODAY())-YEAR(Effectif!$D27)-1),"Inconnu")</f>
        <v>16</v>
      </c>
      <c r="F27" s="92" t="str">
        <f ca="1">IF(Effectif!$D27&gt;0,(IF(DATEDIF(Effectif!$D27,TODAY(),"y")&gt;=18,"Majeur","Mineur")),"Inconnu")</f>
        <v>Mineur</v>
      </c>
      <c r="G27" s="92" t="s">
        <v>167</v>
      </c>
      <c r="H27" s="93"/>
      <c r="I27" s="91"/>
      <c r="J27" s="91">
        <v>43374</v>
      </c>
      <c r="K27" s="103" t="str">
        <f>IF(ISBLANK(Effectif!$J27),"Inconnu",INT((Effectif!$J27-Effectif!$D27)/365.25)&amp;" ans "&amp;MONTH(Effectif!$J27-Effectif!$D27)-1&amp;" mois ")</f>
        <v xml:space="preserve">14 ans 5 mois </v>
      </c>
      <c r="L27" s="91" t="str">
        <f>IF(Effectif!$D27&gt;0,(DAY(Effectif!$D27)&amp;"/"&amp;MONTH(Effectif!$D27)&amp;"/"&amp;YEAR(Effectif!$D27)+18),"Inconnu")</f>
        <v>8/4/2022</v>
      </c>
      <c r="M27" s="91">
        <v>43434</v>
      </c>
      <c r="N27" s="92" t="s">
        <v>142</v>
      </c>
      <c r="O27" s="91" t="s">
        <v>261</v>
      </c>
      <c r="P27" s="92">
        <v>309</v>
      </c>
      <c r="Q27" s="96">
        <v>67</v>
      </c>
      <c r="R27" s="92">
        <v>1</v>
      </c>
      <c r="S27" s="92"/>
      <c r="T27" s="97" t="str">
        <f>IF(Effectif!$S27="","",HYPERLINK(VLOOKUP(TEXT(Effectif!$S27,"@"),Paramètres!$E$6:$F$19,2,0)))</f>
        <v/>
      </c>
      <c r="U27" s="91" t="s">
        <v>153</v>
      </c>
      <c r="V27" s="91"/>
      <c r="W27" s="91" t="str">
        <f ca="1">IF(Effectif!$E27&gt;0,IF(Effectif!$U27="ATJM à faire","En attente",IF(Effectif!$U27="ATJM en réalisation","En attente",(IF(Effectif!$E27&lt;18,"Pas d'ATJM",EDATE(Effectif!$V27,-2))))),"Inconnu")</f>
        <v>Pas d'ATJM</v>
      </c>
      <c r="X27" s="97" t="str">
        <f>IF(OR(Effectif!$Z27="Non",Effectif!$AD27="Non"),"Oui","Fait")</f>
        <v>Oui</v>
      </c>
      <c r="Y27" s="91"/>
      <c r="Z27" s="92" t="s">
        <v>18</v>
      </c>
      <c r="AA27" s="99">
        <v>712710001302772</v>
      </c>
      <c r="AB27" s="91">
        <v>44036</v>
      </c>
      <c r="AC27" s="92" t="s">
        <v>19</v>
      </c>
      <c r="AD27" s="92" t="s">
        <v>19</v>
      </c>
      <c r="AE27" s="100" t="s">
        <v>83</v>
      </c>
      <c r="AF27" s="91" t="str">
        <f>IF(Effectif!$AE27="Néant","Néant",IF(Effectif!$AE27&lt;&gt;"",VLOOKUP(TEXT(Effectif!$AE27,"@"),Paramètres!$E$21:$F$23,2,0)))</f>
        <v>Néant</v>
      </c>
      <c r="AG27" s="91" t="s">
        <v>51</v>
      </c>
      <c r="AH27" s="92" t="s">
        <v>18</v>
      </c>
      <c r="AI27" s="92" t="s">
        <v>19</v>
      </c>
      <c r="AJ27" s="92" t="s">
        <v>19</v>
      </c>
      <c r="AK27" s="92" t="s">
        <v>19</v>
      </c>
      <c r="AL27" s="92" t="s">
        <v>174</v>
      </c>
      <c r="AM27" s="93" t="str">
        <f>IF(Effectif!$AL27="Inconnu","Inconnu",(VLOOKUP(TEXT(Effectif!$AL27,"@"),Paramètres!$I$24:$K$32,3,0)))</f>
        <v>Inconnu</v>
      </c>
      <c r="AN27" s="92" t="str">
        <f>IF(Effectif!$AL27="Inconnu","Inconnu",HYPERLINK(VLOOKUP(TEXT(Effectif!$AL27,"@"),Paramètres!$I$24:$J$32,2,0)))</f>
        <v>Inconnu</v>
      </c>
      <c r="AO27" s="92"/>
      <c r="AP27" s="92" t="s">
        <v>18</v>
      </c>
      <c r="AQ27" s="92" t="s">
        <v>45</v>
      </c>
      <c r="AR27" s="92" t="s">
        <v>73</v>
      </c>
      <c r="AS27" s="92" t="s">
        <v>57</v>
      </c>
      <c r="AT27" s="92"/>
      <c r="AU27" s="91"/>
      <c r="AV27" s="92"/>
      <c r="AW27" s="117" t="str">
        <f>IF(AND(Effectif!$Z27="Oui",Effectif!$AD27="Non"),"son RIB",IF(AND(Effectif!$Z27="Non",Effectif!$AD27="Oui"),"sa CMU",IF(AND(Effectif!$Z27="Non",Effectif!$AD27="Non"),"sa CMU et son RIB","")))</f>
        <v>son RIB</v>
      </c>
      <c r="AX27" s="102"/>
    </row>
    <row r="28" spans="1:50" s="35" customFormat="1" ht="15" customHeight="1" x14ac:dyDescent="0.25">
      <c r="A28" s="88" t="s">
        <v>219</v>
      </c>
      <c r="B28" s="89" t="s">
        <v>208</v>
      </c>
      <c r="C28" s="89" t="str">
        <f t="shared" si="0"/>
        <v>BIEF Paul</v>
      </c>
      <c r="D28" s="91">
        <v>38011</v>
      </c>
      <c r="E28" s="92">
        <f ca="1">IF(Effectif!$D28&gt;0,IF(DATE(YEAR(TODAY()),MONTH(Effectif!$D28),DAY(Effectif!$D28))&lt;=TODAY(),YEAR(TODAY())-YEAR(Effectif!$D28),YEAR(TODAY())-YEAR(Effectif!$D28)-1),"Inconnu")</f>
        <v>16</v>
      </c>
      <c r="F28" s="92" t="str">
        <f ca="1">IF(Effectif!$D28&gt;0,(IF(DATEDIF(Effectif!$D28,TODAY(),"y")&gt;=18,"Majeur","Mineur")),"Inconnu")</f>
        <v>Mineur</v>
      </c>
      <c r="G28" s="92" t="s">
        <v>167</v>
      </c>
      <c r="H28" s="93"/>
      <c r="I28" s="91"/>
      <c r="J28" s="91">
        <v>43824</v>
      </c>
      <c r="K28" s="103" t="str">
        <f>IF(ISBLANK(Effectif!$J28),"Inconnu",INT((Effectif!$J28-Effectif!$D28)/365.25)&amp;" ans "&amp;MONTH(Effectif!$J28-Effectif!$D28)-1&amp;" mois ")</f>
        <v xml:space="preserve">15 ans 10 mois </v>
      </c>
      <c r="L28" s="91" t="str">
        <f>IF(Effectif!$D28&gt;0,(DAY(Effectif!$D28)&amp;"/"&amp;MONTH(Effectif!$D28)&amp;"/"&amp;YEAR(Effectif!$D28)+18),"Inconnu")</f>
        <v>25/1/2022</v>
      </c>
      <c r="M28" s="91">
        <v>43902</v>
      </c>
      <c r="N28" s="92" t="s">
        <v>142</v>
      </c>
      <c r="O28" s="91" t="s">
        <v>262</v>
      </c>
      <c r="P28" s="92">
        <v>106</v>
      </c>
      <c r="Q28" s="96">
        <v>67</v>
      </c>
      <c r="R28" s="92">
        <v>1</v>
      </c>
      <c r="S28" s="92"/>
      <c r="T28" s="97" t="str">
        <f>IF(Effectif!$S28="","",HYPERLINK(VLOOKUP(TEXT(Effectif!$S28,"@"),Paramètres!$E$6:$F$19,2,0)))</f>
        <v/>
      </c>
      <c r="U28" s="91" t="s">
        <v>153</v>
      </c>
      <c r="V28" s="91"/>
      <c r="W28" s="91" t="str">
        <f ca="1">IF(Effectif!$E28&gt;0,IF(Effectif!$U28="ATJM à faire","En attente",IF(Effectif!$U28="ATJM en réalisation","En attente",(IF(Effectif!$E28&lt;18,"Pas d'ATJM",EDATE(Effectif!$V28,-2))))),"Inconnu")</f>
        <v>Pas d'ATJM</v>
      </c>
      <c r="X28" s="97" t="str">
        <f>IF(OR(Effectif!$Z28="Non",Effectif!$AD28="Non"),"Oui","Fait")</f>
        <v>Oui</v>
      </c>
      <c r="Y28" s="91"/>
      <c r="Z28" s="92" t="s">
        <v>18</v>
      </c>
      <c r="AA28" s="99">
        <v>719510010808887</v>
      </c>
      <c r="AB28" s="91">
        <v>44216</v>
      </c>
      <c r="AC28" s="92" t="s">
        <v>19</v>
      </c>
      <c r="AD28" s="92" t="s">
        <v>19</v>
      </c>
      <c r="AE28" s="100" t="s">
        <v>83</v>
      </c>
      <c r="AF28" s="91" t="str">
        <f>IF(Effectif!$AE28="Néant","Néant",IF(Effectif!$AE28&lt;&gt;"",VLOOKUP(TEXT(Effectif!$AE28,"@"),Paramètres!$E$21:$F$23,2,0)))</f>
        <v>Néant</v>
      </c>
      <c r="AG28" s="91" t="s">
        <v>51</v>
      </c>
      <c r="AH28" s="92" t="s">
        <v>18</v>
      </c>
      <c r="AI28" s="92" t="s">
        <v>19</v>
      </c>
      <c r="AJ28" s="92" t="s">
        <v>19</v>
      </c>
      <c r="AK28" s="92" t="s">
        <v>19</v>
      </c>
      <c r="AL28" s="92" t="s">
        <v>174</v>
      </c>
      <c r="AM28" s="93" t="str">
        <f>IF(Effectif!$AL28="Inconnu","Inconnu",(VLOOKUP(TEXT(Effectif!$AL28,"@"),Paramètres!$I$24:$K$32,3,0)))</f>
        <v>Inconnu</v>
      </c>
      <c r="AN28" s="92" t="str">
        <f>IF(Effectif!$AL28="Inconnu","Inconnu",HYPERLINK(VLOOKUP(TEXT(Effectif!$AL28,"@"),Paramètres!$I$24:$J$32,2,0)))</f>
        <v>Inconnu</v>
      </c>
      <c r="AO28" s="92"/>
      <c r="AP28" s="92" t="s">
        <v>19</v>
      </c>
      <c r="AQ28" s="92" t="s">
        <v>83</v>
      </c>
      <c r="AR28" s="92"/>
      <c r="AS28" s="92"/>
      <c r="AT28" s="92"/>
      <c r="AU28" s="91"/>
      <c r="AV28" s="92"/>
      <c r="AW28" s="117" t="str">
        <f>IF(AND(Effectif!$Z28="Oui",Effectif!$AD28="Non"),"son RIB",IF(AND(Effectif!$Z28="Non",Effectif!$AD28="Oui"),"sa CMU",IF(AND(Effectif!$Z28="Non",Effectif!$AD28="Non"),"sa CMU et son RIB","")))</f>
        <v>son RIB</v>
      </c>
      <c r="AX28" s="102"/>
    </row>
    <row r="29" spans="1:50" s="35" customFormat="1" ht="15" customHeight="1" x14ac:dyDescent="0.25">
      <c r="A29" s="88" t="s">
        <v>219</v>
      </c>
      <c r="B29" s="104" t="s">
        <v>209</v>
      </c>
      <c r="C29" s="89" t="str">
        <f t="shared" si="0"/>
        <v>BIEF Edouard</v>
      </c>
      <c r="D29" s="91">
        <v>37321</v>
      </c>
      <c r="E29" s="92">
        <f ca="1">IF(Effectif!$D29&gt;0,IF(DATE(YEAR(TODAY()),MONTH(Effectif!$D29),DAY(Effectif!$D29))&lt;=TODAY(),YEAR(TODAY())-YEAR(Effectif!$D29),YEAR(TODAY())-YEAR(Effectif!$D29)-1),"Inconnu")</f>
        <v>18</v>
      </c>
      <c r="F29" s="92" t="str">
        <f ca="1">IF(Effectif!$D29&gt;0,(IF(DATEDIF(Effectif!$D29,TODAY(),"y")&gt;=18,"Majeur","Mineur")),"Inconnu")</f>
        <v>Majeur</v>
      </c>
      <c r="G29" s="92" t="s">
        <v>167</v>
      </c>
      <c r="H29" s="93"/>
      <c r="I29" s="91"/>
      <c r="J29" s="91">
        <v>43191</v>
      </c>
      <c r="K29" s="103" t="str">
        <f>IF(ISBLANK(Effectif!$J29),"Inconnu",INT((Effectif!$J29-Effectif!$D29)/365.25)&amp;" ans "&amp;MONTH(Effectif!$J29-Effectif!$D29)-1&amp;" mois ")</f>
        <v xml:space="preserve">16 ans 0 mois </v>
      </c>
      <c r="L29" s="91" t="str">
        <f>IF(Effectif!$D29&gt;0,(DAY(Effectif!$D29)&amp;"/"&amp;MONTH(Effectif!$D29)&amp;"/"&amp;YEAR(Effectif!$D29)+18),"Inconnu")</f>
        <v>6/3/2020</v>
      </c>
      <c r="M29" s="91">
        <v>43434</v>
      </c>
      <c r="N29" s="92" t="s">
        <v>143</v>
      </c>
      <c r="O29" s="91" t="s">
        <v>263</v>
      </c>
      <c r="P29" s="92">
        <v>212</v>
      </c>
      <c r="Q29" s="96">
        <v>49</v>
      </c>
      <c r="R29" s="92">
        <v>1</v>
      </c>
      <c r="S29" s="92"/>
      <c r="T29" s="97" t="str">
        <f>IF(Effectif!$S29="","",HYPERLINK(VLOOKUP(TEXT(Effectif!$S29,"@"),Paramètres!$E$6:$F$19,2,0)))</f>
        <v/>
      </c>
      <c r="U29" s="91" t="s">
        <v>159</v>
      </c>
      <c r="V29" s="91">
        <v>44134</v>
      </c>
      <c r="W29" s="91">
        <f ca="1">IF(Effectif!$E29&gt;0,IF(Effectif!$U29="ATJM à faire","En attente",IF(Effectif!$U29="ATJM en réalisation","En attente",(IF(Effectif!$E29&lt;18,"Pas d'ATJM",EDATE(Effectif!$V29,-2))))),"Inconnu")</f>
        <v>44073</v>
      </c>
      <c r="X29" s="97" t="str">
        <f>IF(OR(Effectif!$Z29="Non",Effectif!$AD29="Non"),"Oui","Fait")</f>
        <v>Fait</v>
      </c>
      <c r="Y29" s="91"/>
      <c r="Z29" s="92" t="s">
        <v>18</v>
      </c>
      <c r="AA29" s="99">
        <v>102039933522943</v>
      </c>
      <c r="AB29" s="91">
        <v>44117</v>
      </c>
      <c r="AC29" s="92" t="s">
        <v>19</v>
      </c>
      <c r="AD29" s="92" t="s">
        <v>18</v>
      </c>
      <c r="AE29" s="100" t="s">
        <v>83</v>
      </c>
      <c r="AF29" s="91" t="str">
        <f>IF(Effectif!$AE29="Néant","Néant",IF(Effectif!$AE29&lt;&gt;"",VLOOKUP(TEXT(Effectif!$AE29,"@"),Paramètres!$E$21:$F$23,2,0)))</f>
        <v>Néant</v>
      </c>
      <c r="AG29" s="91" t="s">
        <v>51</v>
      </c>
      <c r="AH29" s="92" t="s">
        <v>18</v>
      </c>
      <c r="AI29" s="92" t="s">
        <v>18</v>
      </c>
      <c r="AJ29" s="92" t="s">
        <v>18</v>
      </c>
      <c r="AK29" s="92" t="s">
        <v>19</v>
      </c>
      <c r="AL29" s="92" t="s">
        <v>177</v>
      </c>
      <c r="AM29" s="93" t="e">
        <f>IF(Effectif!$AL29="Inconnu","Inconnu",(VLOOKUP(TEXT(Effectif!$AL29,"@"),Paramètres!$I$24:$K$32,3,0)))</f>
        <v>#N/A</v>
      </c>
      <c r="AN29" s="92" t="e">
        <f>IF(Effectif!$AL29="Inconnu","Inconnu",HYPERLINK(VLOOKUP(TEXT(Effectif!$AL29,"@"),Paramètres!$I$24:$J$32,2,0)))</f>
        <v>#N/A</v>
      </c>
      <c r="AO29" s="92" t="s">
        <v>27</v>
      </c>
      <c r="AP29" s="92" t="s">
        <v>18</v>
      </c>
      <c r="AQ29" s="92" t="s">
        <v>132</v>
      </c>
      <c r="AR29" s="92" t="s">
        <v>8</v>
      </c>
      <c r="AS29" s="92" t="s">
        <v>70</v>
      </c>
      <c r="AT29" s="92"/>
      <c r="AU29" s="91">
        <v>43896</v>
      </c>
      <c r="AV29" s="92"/>
      <c r="AW29" s="117" t="str">
        <f>IF(AND(Effectif!$Z29="Oui",Effectif!$AD29="Non"),"son RIB",IF(AND(Effectif!$Z29="Non",Effectif!$AD29="Oui"),"sa CMU",IF(AND(Effectif!$Z29="Non",Effectif!$AD29="Non"),"sa CMU et son RIB","")))</f>
        <v/>
      </c>
      <c r="AX29" s="102"/>
    </row>
    <row r="30" spans="1:50" s="35" customFormat="1" ht="15" customHeight="1" x14ac:dyDescent="0.25">
      <c r="A30" s="88" t="s">
        <v>219</v>
      </c>
      <c r="B30" s="89" t="s">
        <v>210</v>
      </c>
      <c r="C30" s="89" t="str">
        <f t="shared" si="0"/>
        <v>BIEF Simon</v>
      </c>
      <c r="D30" s="91">
        <v>37377</v>
      </c>
      <c r="E30" s="92">
        <f ca="1">IF(Effectif!$D30&gt;0,IF(DATE(YEAR(TODAY()),MONTH(Effectif!$D30),DAY(Effectif!$D30))&lt;=TODAY(),YEAR(TODAY())-YEAR(Effectif!$D30),YEAR(TODAY())-YEAR(Effectif!$D30)-1),"Inconnu")</f>
        <v>18</v>
      </c>
      <c r="F30" s="92" t="str">
        <f ca="1">IF(Effectif!$D30&gt;0,(IF(DATEDIF(Effectif!$D30,TODAY(),"y")&gt;=18,"Majeur","Mineur")),"Inconnu")</f>
        <v>Majeur</v>
      </c>
      <c r="G30" s="92" t="s">
        <v>165</v>
      </c>
      <c r="H30" s="93"/>
      <c r="I30" s="91"/>
      <c r="J30" s="91">
        <v>43040</v>
      </c>
      <c r="K30" s="103" t="str">
        <f>IF(ISBLANK(Effectif!$J30),"Inconnu",INT((Effectif!$J30-Effectif!$D30)/365.25)&amp;" ans "&amp;MONTH(Effectif!$J30-Effectif!$D30)-1&amp;" mois ")</f>
        <v xml:space="preserve">15 ans 6 mois </v>
      </c>
      <c r="L30" s="91" t="str">
        <f>IF(Effectif!$D30&gt;0,(DAY(Effectif!$D30)&amp;"/"&amp;MONTH(Effectif!$D30)&amp;"/"&amp;YEAR(Effectif!$D30)+18),"Inconnu")</f>
        <v>1/5/2020</v>
      </c>
      <c r="M30" s="91">
        <v>43846</v>
      </c>
      <c r="N30" s="92" t="s">
        <v>142</v>
      </c>
      <c r="O30" s="91" t="s">
        <v>264</v>
      </c>
      <c r="P30" s="92">
        <v>303</v>
      </c>
      <c r="Q30" s="96">
        <v>67</v>
      </c>
      <c r="R30" s="92">
        <v>1</v>
      </c>
      <c r="S30" s="92"/>
      <c r="T30" s="97" t="str">
        <f>IF(Effectif!$S30="","",HYPERLINK(VLOOKUP(TEXT(Effectif!$S30,"@"),Paramètres!$E$6:$F$19,2,0)))</f>
        <v/>
      </c>
      <c r="U30" s="91" t="s">
        <v>158</v>
      </c>
      <c r="V30" s="91"/>
      <c r="W30" s="91" t="str">
        <f ca="1">IF(Effectif!$E30&gt;0,IF(Effectif!$U30="ATJM à faire","En attente",IF(Effectif!$U30="ATJM en réalisation","En attente",(IF(Effectif!$E30&lt;18,"Pas d'ATJM",EDATE(Effectif!$V30,-2))))),"Inconnu")</f>
        <v>En attente</v>
      </c>
      <c r="X30" s="97" t="str">
        <f>IF(OR(Effectif!$Z30="Non",Effectif!$AD30="Non"),"Oui","Fait")</f>
        <v>Fait</v>
      </c>
      <c r="Y30" s="91"/>
      <c r="Z30" s="92" t="s">
        <v>18</v>
      </c>
      <c r="AA30" s="99">
        <v>102059933022931</v>
      </c>
      <c r="AB30" s="91">
        <v>44161</v>
      </c>
      <c r="AC30" s="92" t="s">
        <v>18</v>
      </c>
      <c r="AD30" s="92" t="s">
        <v>18</v>
      </c>
      <c r="AE30" s="100" t="s">
        <v>83</v>
      </c>
      <c r="AF30" s="91" t="str">
        <f>IF(Effectif!$AE30="Néant","Néant",IF(Effectif!$AE30&lt;&gt;"",VLOOKUP(TEXT(Effectif!$AE30,"@"),Paramètres!$E$21:$F$23,2,0)))</f>
        <v>Néant</v>
      </c>
      <c r="AG30" s="91" t="s">
        <v>51</v>
      </c>
      <c r="AH30" s="92" t="s">
        <v>19</v>
      </c>
      <c r="AI30" s="92" t="s">
        <v>19</v>
      </c>
      <c r="AJ30" s="92" t="s">
        <v>19</v>
      </c>
      <c r="AK30" s="92" t="s">
        <v>19</v>
      </c>
      <c r="AL30" s="92" t="s">
        <v>180</v>
      </c>
      <c r="AM30" s="93" t="e">
        <f>IF(Effectif!$AL30="Inconnu","Inconnu",(VLOOKUP(TEXT(Effectif!$AL30,"@"),Paramètres!$I$24:$K$32,3,0)))</f>
        <v>#N/A</v>
      </c>
      <c r="AN30" s="92" t="e">
        <f>IF(Effectif!$AL30="Inconnu","Inconnu",HYPERLINK(VLOOKUP(TEXT(Effectif!$AL30,"@"),Paramètres!$I$24:$J$32,2,0)))</f>
        <v>#N/A</v>
      </c>
      <c r="AO30" s="92"/>
      <c r="AP30" s="92" t="s">
        <v>19</v>
      </c>
      <c r="AQ30" s="92" t="s">
        <v>83</v>
      </c>
      <c r="AR30" s="92"/>
      <c r="AS30" s="92"/>
      <c r="AT30" s="92"/>
      <c r="AU30" s="91"/>
      <c r="AV30" s="92"/>
      <c r="AW30" s="117" t="str">
        <f>IF(AND(Effectif!$Z30="Oui",Effectif!$AD30="Non"),"son RIB",IF(AND(Effectif!$Z30="Non",Effectif!$AD30="Oui"),"sa CMU",IF(AND(Effectif!$Z30="Non",Effectif!$AD30="Non"),"sa CMU et son RIB","")))</f>
        <v/>
      </c>
      <c r="AX30" s="102"/>
    </row>
    <row r="31" spans="1:50" s="35" customFormat="1" ht="15" customHeight="1" x14ac:dyDescent="0.25">
      <c r="A31" s="88" t="s">
        <v>219</v>
      </c>
      <c r="B31" s="89" t="s">
        <v>211</v>
      </c>
      <c r="C31" s="89" t="str">
        <f t="shared" si="0"/>
        <v>BIEF Matthieu</v>
      </c>
      <c r="D31" s="91">
        <v>37746</v>
      </c>
      <c r="E31" s="92">
        <f ca="1">IF(Effectif!$D31&gt;0,IF(DATE(YEAR(TODAY()),MONTH(Effectif!$D31),DAY(Effectif!$D31))&lt;=TODAY(),YEAR(TODAY())-YEAR(Effectif!$D31),YEAR(TODAY())-YEAR(Effectif!$D31)-1),"Inconnu")</f>
        <v>17</v>
      </c>
      <c r="F31" s="92" t="str">
        <f ca="1">IF(Effectif!$D31&gt;0,(IF(DATEDIF(Effectif!$D31,TODAY(),"y")&gt;=18,"Majeur","Mineur")),"Inconnu")</f>
        <v>Mineur</v>
      </c>
      <c r="G31" s="92" t="s">
        <v>165</v>
      </c>
      <c r="H31" s="93"/>
      <c r="I31" s="91"/>
      <c r="J31" s="92"/>
      <c r="K31" s="103" t="str">
        <f>IF(ISBLANK(Effectif!$J31),"Inconnu",INT((Effectif!$J31-Effectif!$D31)/365.25)&amp;" ans "&amp;MONTH(Effectif!$J31-Effectif!$D31)-1&amp;" mois ")</f>
        <v>Inconnu</v>
      </c>
      <c r="L31" s="91" t="str">
        <f>IF(Effectif!$D31&gt;0,(DAY(Effectif!$D31)&amp;"/"&amp;MONTH(Effectif!$D31)&amp;"/"&amp;YEAR(Effectif!$D31)+18),"Inconnu")</f>
        <v>5/5/2021</v>
      </c>
      <c r="M31" s="91">
        <v>43796</v>
      </c>
      <c r="N31" s="92" t="s">
        <v>142</v>
      </c>
      <c r="O31" s="91" t="s">
        <v>265</v>
      </c>
      <c r="P31" s="92">
        <v>115</v>
      </c>
      <c r="Q31" s="96">
        <v>67</v>
      </c>
      <c r="R31" s="92">
        <v>1</v>
      </c>
      <c r="S31" s="92"/>
      <c r="T31" s="97" t="str">
        <f>IF(Effectif!$S31="","",HYPERLINK(VLOOKUP(TEXT(Effectif!$S31,"@"),Paramètres!$E$6:$F$19,2,0)))</f>
        <v/>
      </c>
      <c r="U31" s="91" t="s">
        <v>153</v>
      </c>
      <c r="V31" s="91"/>
      <c r="W31" s="91" t="str">
        <f ca="1">IF(Effectif!$E31&gt;0,IF(Effectif!$U31="ATJM à faire","En attente",IF(Effectif!$U31="ATJM en réalisation","En attente",(IF(Effectif!$E31&lt;18,"Pas d'ATJM",EDATE(Effectif!$V31,-2))))),"Inconnu")</f>
        <v>Pas d'ATJM</v>
      </c>
      <c r="X31" s="97" t="str">
        <f>IF(OR(Effectif!$Z31="Non",Effectif!$AD31="Non"),"Oui","Fait")</f>
        <v>Oui</v>
      </c>
      <c r="Y31" s="91"/>
      <c r="Z31" s="92" t="s">
        <v>18</v>
      </c>
      <c r="AA31" s="99">
        <v>712710001334842</v>
      </c>
      <c r="AB31" s="91">
        <v>44118</v>
      </c>
      <c r="AC31" s="92" t="s">
        <v>19</v>
      </c>
      <c r="AD31" s="92" t="s">
        <v>19</v>
      </c>
      <c r="AE31" s="100" t="s">
        <v>83</v>
      </c>
      <c r="AF31" s="91" t="str">
        <f>IF(Effectif!$AE31="Néant","Néant",IF(Effectif!$AE31&lt;&gt;"",VLOOKUP(TEXT(Effectif!$AE31,"@"),Paramètres!$E$21:$F$23,2,0)))</f>
        <v>Néant</v>
      </c>
      <c r="AG31" s="91" t="s">
        <v>51</v>
      </c>
      <c r="AH31" s="92" t="s">
        <v>19</v>
      </c>
      <c r="AI31" s="92" t="s">
        <v>19</v>
      </c>
      <c r="AJ31" s="92" t="s">
        <v>19</v>
      </c>
      <c r="AK31" s="92" t="s">
        <v>19</v>
      </c>
      <c r="AL31" s="92" t="s">
        <v>179</v>
      </c>
      <c r="AM31" s="93" t="e">
        <f>IF(Effectif!$AL31="Inconnu","Inconnu",(VLOOKUP(TEXT(Effectif!$AL31,"@"),Paramètres!$I$24:$K$32,3,0)))</f>
        <v>#N/A</v>
      </c>
      <c r="AN31" s="92" t="e">
        <f>IF(Effectif!$AL31="Inconnu","Inconnu",HYPERLINK(VLOOKUP(TEXT(Effectif!$AL31,"@"),Paramètres!$I$24:$J$32,2,0)))</f>
        <v>#N/A</v>
      </c>
      <c r="AO31" s="92"/>
      <c r="AP31" s="92" t="s">
        <v>18</v>
      </c>
      <c r="AQ31" s="92" t="s">
        <v>44</v>
      </c>
      <c r="AR31" s="92" t="s">
        <v>79</v>
      </c>
      <c r="AS31" s="92" t="s">
        <v>59</v>
      </c>
      <c r="AT31" s="92"/>
      <c r="AU31" s="91"/>
      <c r="AV31" s="92"/>
      <c r="AW31" s="117" t="str">
        <f>IF(AND(Effectif!$Z31="Oui",Effectif!$AD31="Non"),"son RIB",IF(AND(Effectif!$Z31="Non",Effectif!$AD31="Oui"),"sa CMU",IF(AND(Effectif!$Z31="Non",Effectif!$AD31="Non"),"sa CMU et son RIB","")))</f>
        <v>son RIB</v>
      </c>
      <c r="AX31" s="102"/>
    </row>
    <row r="32" spans="1:50" s="35" customFormat="1" ht="15" customHeight="1" x14ac:dyDescent="0.25">
      <c r="A32" s="88" t="s">
        <v>219</v>
      </c>
      <c r="B32" s="89" t="s">
        <v>212</v>
      </c>
      <c r="C32" s="89" t="str">
        <f t="shared" si="0"/>
        <v>BIEF Andre</v>
      </c>
      <c r="D32" s="91">
        <v>37235</v>
      </c>
      <c r="E32" s="92">
        <f ca="1">IF(Effectif!$D32&gt;0,IF(DATE(YEAR(TODAY()),MONTH(Effectif!$D32),DAY(Effectif!$D32))&lt;=TODAY(),YEAR(TODAY())-YEAR(Effectif!$D32),YEAR(TODAY())-YEAR(Effectif!$D32)-1),"Inconnu")</f>
        <v>18</v>
      </c>
      <c r="F32" s="92" t="str">
        <f ca="1">IF(Effectif!$D32&gt;0,(IF(DATEDIF(Effectif!$D32,TODAY(),"y")&gt;=18,"Majeur","Mineur")),"Inconnu")</f>
        <v>Majeur</v>
      </c>
      <c r="G32" s="92" t="s">
        <v>167</v>
      </c>
      <c r="H32" s="93"/>
      <c r="I32" s="91"/>
      <c r="J32" s="92"/>
      <c r="K32" s="103" t="str">
        <f>IF(ISBLANK(Effectif!$J32),"Inconnu",INT((Effectif!$J32-Effectif!$D32)/365.25)&amp;" ans "&amp;MONTH(Effectif!$J32-Effectif!$D32)-1&amp;" mois ")</f>
        <v>Inconnu</v>
      </c>
      <c r="L32" s="91" t="str">
        <f>IF(Effectif!$D32&gt;0,(DAY(Effectif!$D32)&amp;"/"&amp;MONTH(Effectif!$D32)&amp;"/"&amp;YEAR(Effectif!$D32)+18),"Inconnu")</f>
        <v>10/12/2019</v>
      </c>
      <c r="M32" s="91">
        <v>43508</v>
      </c>
      <c r="N32" s="92" t="s">
        <v>143</v>
      </c>
      <c r="O32" s="91" t="s">
        <v>266</v>
      </c>
      <c r="P32" s="92">
        <v>214</v>
      </c>
      <c r="Q32" s="96">
        <v>49</v>
      </c>
      <c r="R32" s="92">
        <v>1</v>
      </c>
      <c r="S32" s="92"/>
      <c r="T32" s="97" t="str">
        <f>IF(Effectif!$S32="","",HYPERLINK(VLOOKUP(TEXT(Effectif!$S32,"@"),Paramètres!$E$6:$F$19,2,0)))</f>
        <v/>
      </c>
      <c r="U32" s="91" t="s">
        <v>159</v>
      </c>
      <c r="V32" s="91">
        <v>43982</v>
      </c>
      <c r="W32" s="91">
        <f ca="1">IF(Effectif!$E32&gt;0,IF(Effectif!$U32="ATJM à faire","En attente",IF(Effectif!$U32="ATJM en réalisation","En attente",(IF(Effectif!$E32&lt;18,"Pas d'ATJM",EDATE(Effectif!$V32,-2))))),"Inconnu")</f>
        <v>43921</v>
      </c>
      <c r="X32" s="97" t="str">
        <f>IF(OR(Effectif!$Z32="Non",Effectif!$AD32="Non"),"Oui","Fait")</f>
        <v>Fait</v>
      </c>
      <c r="Y32" s="91"/>
      <c r="Z32" s="92" t="s">
        <v>18</v>
      </c>
      <c r="AA32" s="99">
        <v>101129933527395</v>
      </c>
      <c r="AB32" s="91"/>
      <c r="AC32" s="92" t="s">
        <v>19</v>
      </c>
      <c r="AD32" s="92" t="s">
        <v>18</v>
      </c>
      <c r="AE32" s="100" t="s">
        <v>83</v>
      </c>
      <c r="AF32" s="91" t="str">
        <f>IF(Effectif!$AE32="Néant","Néant",IF(Effectif!$AE32&lt;&gt;"",VLOOKUP(TEXT(Effectif!$AE32,"@"),Paramètres!$E$21:$F$23,2,0)))</f>
        <v>Néant</v>
      </c>
      <c r="AG32" s="91" t="s">
        <v>51</v>
      </c>
      <c r="AH32" s="92" t="s">
        <v>18</v>
      </c>
      <c r="AI32" s="92" t="s">
        <v>18</v>
      </c>
      <c r="AJ32" s="92" t="s">
        <v>18</v>
      </c>
      <c r="AK32" s="92" t="s">
        <v>19</v>
      </c>
      <c r="AL32" s="92" t="s">
        <v>180</v>
      </c>
      <c r="AM32" s="93" t="e">
        <f>IF(Effectif!$AL32="Inconnu","Inconnu",(VLOOKUP(TEXT(Effectif!$AL32,"@"),Paramètres!$I$24:$K$32,3,0)))</f>
        <v>#N/A</v>
      </c>
      <c r="AN32" s="92" t="e">
        <f>IF(Effectif!$AL32="Inconnu","Inconnu",HYPERLINK(VLOOKUP(TEXT(Effectif!$AL32,"@"),Paramètres!$I$24:$J$32,2,0)))</f>
        <v>#N/A</v>
      </c>
      <c r="AO32" s="92"/>
      <c r="AP32" s="92" t="s">
        <v>18</v>
      </c>
      <c r="AQ32" s="92" t="s">
        <v>132</v>
      </c>
      <c r="AR32" s="92" t="s">
        <v>8</v>
      </c>
      <c r="AS32" s="92" t="s">
        <v>84</v>
      </c>
      <c r="AT32" s="92"/>
      <c r="AU32" s="91">
        <v>44000</v>
      </c>
      <c r="AV32" s="92" t="s">
        <v>187</v>
      </c>
      <c r="AW32" s="117" t="str">
        <f>IF(AND(Effectif!$Z32="Oui",Effectif!$AD32="Non"),"son RIB",IF(AND(Effectif!$Z32="Non",Effectif!$AD32="Oui"),"sa CMU",IF(AND(Effectif!$Z32="Non",Effectif!$AD32="Non"),"sa CMU et son RIB","")))</f>
        <v/>
      </c>
      <c r="AX32" s="102"/>
    </row>
    <row r="33" spans="1:50" s="35" customFormat="1" ht="15" customHeight="1" x14ac:dyDescent="0.25">
      <c r="A33" s="88" t="s">
        <v>219</v>
      </c>
      <c r="B33" s="89" t="s">
        <v>213</v>
      </c>
      <c r="C33" s="89" t="str">
        <f t="shared" si="0"/>
        <v>BIEF Arthur</v>
      </c>
      <c r="D33" s="91">
        <v>37986</v>
      </c>
      <c r="E33" s="92">
        <f ca="1">IF(Effectif!$D33&gt;0,IF(DATE(YEAR(TODAY()),MONTH(Effectif!$D33),DAY(Effectif!$D33))&lt;=TODAY(),YEAR(TODAY())-YEAR(Effectif!$D33),YEAR(TODAY())-YEAR(Effectif!$D33)-1),"Inconnu")</f>
        <v>16</v>
      </c>
      <c r="F33" s="92" t="str">
        <f ca="1">IF(Effectif!$D33&gt;0,(IF(DATEDIF(Effectif!$D33,TODAY(),"y")&gt;=18,"Majeur","Mineur")),"Inconnu")</f>
        <v>Mineur</v>
      </c>
      <c r="G33" s="92" t="s">
        <v>169</v>
      </c>
      <c r="H33" s="93"/>
      <c r="I33" s="91"/>
      <c r="J33" s="91">
        <v>43647</v>
      </c>
      <c r="K33" s="103" t="str">
        <f>IF(ISBLANK(Effectif!$J33),"Inconnu",INT((Effectif!$J33-Effectif!$D33)/365.25)&amp;" ans "&amp;MONTH(Effectif!$J33-Effectif!$D33)-1&amp;" mois ")</f>
        <v xml:space="preserve">15 ans 6 mois </v>
      </c>
      <c r="L33" s="91" t="str">
        <f>IF(Effectif!$D33&gt;0,(DAY(Effectif!$D33)&amp;"/"&amp;MONTH(Effectif!$D33)&amp;"/"&amp;YEAR(Effectif!$D33)+18),"Inconnu")</f>
        <v>31/12/2021</v>
      </c>
      <c r="M33" s="91">
        <v>43831</v>
      </c>
      <c r="N33" s="92" t="s">
        <v>142</v>
      </c>
      <c r="O33" s="91" t="s">
        <v>267</v>
      </c>
      <c r="P33" s="92">
        <v>3</v>
      </c>
      <c r="Q33" s="96">
        <v>67</v>
      </c>
      <c r="R33" s="92">
        <v>1</v>
      </c>
      <c r="S33" s="92"/>
      <c r="T33" s="97" t="str">
        <f>IF(Effectif!$S33="","",HYPERLINK(VLOOKUP(TEXT(Effectif!$S33,"@"),Paramètres!$E$6:$F$19,2,0)))</f>
        <v/>
      </c>
      <c r="U33" s="91" t="s">
        <v>153</v>
      </c>
      <c r="V33" s="91"/>
      <c r="W33" s="91" t="str">
        <f ca="1">IF(Effectif!$E33&gt;0,IF(Effectif!$U33="ATJM à faire","En attente",IF(Effectif!$U33="ATJM en réalisation","En attente",(IF(Effectif!$E33&lt;18,"Pas d'ATJM",EDATE(Effectif!$V33,-2))))),"Inconnu")</f>
        <v>Pas d'ATJM</v>
      </c>
      <c r="X33" s="97" t="str">
        <f>IF(OR(Effectif!$Z33="Non",Effectif!$AD33="Non"),"Oui","Fait")</f>
        <v>Oui</v>
      </c>
      <c r="Y33" s="91"/>
      <c r="Z33" s="92" t="s">
        <v>18</v>
      </c>
      <c r="AA33" s="99"/>
      <c r="AB33" s="91">
        <v>44166</v>
      </c>
      <c r="AC33" s="92" t="s">
        <v>18</v>
      </c>
      <c r="AD33" s="92" t="s">
        <v>19</v>
      </c>
      <c r="AE33" s="100" t="s">
        <v>83</v>
      </c>
      <c r="AF33" s="91" t="str">
        <f>IF(Effectif!$AE33="Néant","Néant",IF(Effectif!$AE33&lt;&gt;"",VLOOKUP(TEXT(Effectif!$AE33,"@"),Paramètres!$E$21:$F$23,2,0)))</f>
        <v>Néant</v>
      </c>
      <c r="AG33" s="91" t="s">
        <v>51</v>
      </c>
      <c r="AH33" s="92" t="s">
        <v>19</v>
      </c>
      <c r="AI33" s="92" t="s">
        <v>19</v>
      </c>
      <c r="AJ33" s="92" t="s">
        <v>19</v>
      </c>
      <c r="AK33" s="92" t="s">
        <v>19</v>
      </c>
      <c r="AL33" s="92" t="s">
        <v>174</v>
      </c>
      <c r="AM33" s="93" t="str">
        <f>IF(Effectif!$AL33="Inconnu","Inconnu",(VLOOKUP(TEXT(Effectif!$AL33,"@"),Paramètres!$I$24:$K$32,3,0)))</f>
        <v>Inconnu</v>
      </c>
      <c r="AN33" s="92" t="str">
        <f>IF(Effectif!$AL33="Inconnu","Inconnu",HYPERLINK(VLOOKUP(TEXT(Effectif!$AL33,"@"),Paramètres!$I$24:$J$32,2,0)))</f>
        <v>Inconnu</v>
      </c>
      <c r="AO33" s="92"/>
      <c r="AP33" s="92" t="s">
        <v>18</v>
      </c>
      <c r="AQ33" s="92" t="s">
        <v>45</v>
      </c>
      <c r="AR33" s="92" t="s">
        <v>73</v>
      </c>
      <c r="AS33" s="92" t="s">
        <v>55</v>
      </c>
      <c r="AT33" s="92"/>
      <c r="AU33" s="91"/>
      <c r="AV33" s="92"/>
      <c r="AW33" s="117" t="str">
        <f>IF(AND(Effectif!$Z33="Oui",Effectif!$AD33="Non"),"son RIB",IF(AND(Effectif!$Z33="Non",Effectif!$AD33="Oui"),"sa CMU",IF(AND(Effectif!$Z33="Non",Effectif!$AD33="Non"),"sa CMU et son RIB","")))</f>
        <v>son RIB</v>
      </c>
      <c r="AX33" s="102"/>
    </row>
    <row r="34" spans="1:50" s="35" customFormat="1" ht="15" customHeight="1" x14ac:dyDescent="0.25">
      <c r="A34" s="88" t="s">
        <v>219</v>
      </c>
      <c r="B34" s="89" t="s">
        <v>214</v>
      </c>
      <c r="C34" s="89" t="str">
        <f t="shared" si="0"/>
        <v>BIEF Fred</v>
      </c>
      <c r="D34" s="91">
        <v>37879</v>
      </c>
      <c r="E34" s="92">
        <f ca="1">IF(Effectif!$D34&gt;0,IF(DATE(YEAR(TODAY()),MONTH(Effectif!$D34),DAY(Effectif!$D34))&lt;=TODAY(),YEAR(TODAY())-YEAR(Effectif!$D34),YEAR(TODAY())-YEAR(Effectif!$D34)-1),"Inconnu")</f>
        <v>16</v>
      </c>
      <c r="F34" s="92" t="str">
        <f ca="1">IF(Effectif!$D34&gt;0,(IF(DATEDIF(Effectif!$D34,TODAY(),"y")&gt;=18,"Majeur","Mineur")),"Inconnu")</f>
        <v>Mineur</v>
      </c>
      <c r="G34" s="92" t="s">
        <v>162</v>
      </c>
      <c r="H34" s="93"/>
      <c r="I34" s="91"/>
      <c r="J34" s="91">
        <v>43735</v>
      </c>
      <c r="K34" s="103" t="str">
        <f>IF(ISBLANK(Effectif!$J34),"Inconnu",INT((Effectif!$J34-Effectif!$D34)/365.25)&amp;" ans "&amp;MONTH(Effectif!$J34-Effectif!$D34)-1&amp;" mois ")</f>
        <v xml:space="preserve">16 ans 0 mois </v>
      </c>
      <c r="L34" s="91" t="str">
        <f>IF(Effectif!$D34&gt;0,(DAY(Effectif!$D34)&amp;"/"&amp;MONTH(Effectif!$D34)&amp;"/"&amp;YEAR(Effectif!$D34)+18),"Inconnu")</f>
        <v>15/9/2021</v>
      </c>
      <c r="M34" s="91">
        <v>43819</v>
      </c>
      <c r="N34" s="92" t="s">
        <v>142</v>
      </c>
      <c r="O34" s="91" t="s">
        <v>268</v>
      </c>
      <c r="P34" s="92">
        <v>307</v>
      </c>
      <c r="Q34" s="96">
        <v>67</v>
      </c>
      <c r="R34" s="92">
        <v>1</v>
      </c>
      <c r="S34" s="92"/>
      <c r="T34" s="97" t="str">
        <f>IF(Effectif!$S34="","",HYPERLINK(VLOOKUP(TEXT(Effectif!$S34,"@"),Paramètres!$E$6:$F$19,2,0)))</f>
        <v/>
      </c>
      <c r="U34" s="91" t="s">
        <v>153</v>
      </c>
      <c r="V34" s="91"/>
      <c r="W34" s="91" t="str">
        <f ca="1">IF(Effectif!$E34&gt;0,IF(Effectif!$U34="ATJM à faire","En attente",IF(Effectif!$U34="ATJM en réalisation","En attente",(IF(Effectif!$E34&lt;18,"Pas d'ATJM",EDATE(Effectif!$V34,-2))))),"Inconnu")</f>
        <v>Pas d'ATJM</v>
      </c>
      <c r="X34" s="97" t="str">
        <f>IF(OR(Effectif!$Z34="Non",Effectif!$AD34="Non"),"Oui","Fait")</f>
        <v>Oui</v>
      </c>
      <c r="Y34" s="91"/>
      <c r="Z34" s="92" t="s">
        <v>18</v>
      </c>
      <c r="AA34" s="99">
        <v>712710001363051</v>
      </c>
      <c r="AB34" s="91">
        <v>44186</v>
      </c>
      <c r="AC34" s="92" t="s">
        <v>18</v>
      </c>
      <c r="AD34" s="92" t="s">
        <v>19</v>
      </c>
      <c r="AE34" s="100" t="s">
        <v>83</v>
      </c>
      <c r="AF34" s="91" t="str">
        <f>IF(Effectif!$AE34="Néant","Néant",IF(Effectif!$AE34&lt;&gt;"",VLOOKUP(TEXT(Effectif!$AE34,"@"),Paramètres!$E$21:$F$23,2,0)))</f>
        <v>Néant</v>
      </c>
      <c r="AG34" s="91" t="s">
        <v>51</v>
      </c>
      <c r="AH34" s="92" t="s">
        <v>18</v>
      </c>
      <c r="AI34" s="92" t="s">
        <v>19</v>
      </c>
      <c r="AJ34" s="92" t="s">
        <v>19</v>
      </c>
      <c r="AK34" s="92" t="s">
        <v>19</v>
      </c>
      <c r="AL34" s="92" t="s">
        <v>174</v>
      </c>
      <c r="AM34" s="93" t="str">
        <f>IF(Effectif!$AL34="Inconnu","Inconnu",(VLOOKUP(TEXT(Effectif!$AL34,"@"),Paramètres!$I$24:$K$32,3,0)))</f>
        <v>Inconnu</v>
      </c>
      <c r="AN34" s="92" t="str">
        <f>IF(Effectif!$AL34="Inconnu","Inconnu",HYPERLINK(VLOOKUP(TEXT(Effectif!$AL34,"@"),Paramètres!$I$24:$J$32,2,0)))</f>
        <v>Inconnu</v>
      </c>
      <c r="AO34" s="92"/>
      <c r="AP34" s="92" t="s">
        <v>18</v>
      </c>
      <c r="AQ34" s="92" t="s">
        <v>83</v>
      </c>
      <c r="AR34" s="92"/>
      <c r="AS34" s="92"/>
      <c r="AT34" s="92"/>
      <c r="AU34" s="91"/>
      <c r="AV34" s="92"/>
      <c r="AW34" s="117" t="str">
        <f>IF(AND(Effectif!$Z34="Oui",Effectif!$AD34="Non"),"son RIB",IF(AND(Effectif!$Z34="Non",Effectif!$AD34="Oui"),"sa CMU",IF(AND(Effectif!$Z34="Non",Effectif!$AD34="Non"),"sa CMU et son RIB","")))</f>
        <v>son RIB</v>
      </c>
      <c r="AX34" s="102"/>
    </row>
    <row r="35" spans="1:50" s="35" customFormat="1" ht="15" customHeight="1" x14ac:dyDescent="0.25">
      <c r="A35" s="88" t="s">
        <v>219</v>
      </c>
      <c r="B35" s="89" t="s">
        <v>215</v>
      </c>
      <c r="C35" s="89" t="str">
        <f t="shared" ref="C35:C63" si="1">CONCATENATE(A35," ",B35)</f>
        <v>BIEF Henri</v>
      </c>
      <c r="D35" s="91">
        <v>38157</v>
      </c>
      <c r="E35" s="92">
        <f ca="1">IF(Effectif!$D35&gt;0,IF(DATE(YEAR(TODAY()),MONTH(Effectif!$D35),DAY(Effectif!$D35))&lt;=TODAY(),YEAR(TODAY())-YEAR(Effectif!$D35),YEAR(TODAY())-YEAR(Effectif!$D35)-1),"Inconnu")</f>
        <v>15</v>
      </c>
      <c r="F35" s="92" t="str">
        <f ca="1">IF(Effectif!$D35&gt;0,(IF(DATEDIF(Effectif!$D35,TODAY(),"y")&gt;=18,"Majeur","Mineur")),"Inconnu")</f>
        <v>Mineur</v>
      </c>
      <c r="G35" s="92" t="s">
        <v>162</v>
      </c>
      <c r="H35" s="93"/>
      <c r="I35" s="91"/>
      <c r="J35" s="91">
        <v>43843</v>
      </c>
      <c r="K35" s="103" t="str">
        <f>IF(ISBLANK(Effectif!$J35),"Inconnu",INT((Effectif!$J35-Effectif!$D35)/365.25)&amp;" ans "&amp;MONTH(Effectif!$J35-Effectif!$D35)-1&amp;" mois ")</f>
        <v xml:space="preserve">15 ans 6 mois </v>
      </c>
      <c r="L35" s="91" t="str">
        <f>IF(Effectif!$D35&gt;0,(DAY(Effectif!$D35)&amp;"/"&amp;MONTH(Effectif!$D35)&amp;"/"&amp;YEAR(Effectif!$D35)+18),"Inconnu")</f>
        <v>19/6/2022</v>
      </c>
      <c r="M35" s="91">
        <v>43907</v>
      </c>
      <c r="N35" s="92" t="s">
        <v>142</v>
      </c>
      <c r="O35" s="91" t="s">
        <v>269</v>
      </c>
      <c r="P35" s="92">
        <v>305</v>
      </c>
      <c r="Q35" s="96">
        <v>67</v>
      </c>
      <c r="R35" s="92">
        <v>1</v>
      </c>
      <c r="S35" s="92"/>
      <c r="T35" s="97"/>
      <c r="U35" s="91" t="s">
        <v>153</v>
      </c>
      <c r="V35" s="91"/>
      <c r="W35" s="91" t="str">
        <f ca="1">IF(Effectif!$E35&gt;0,IF(Effectif!$U35="ATJM à faire","En attente",IF(Effectif!$U35="ATJM en réalisation","En attente",(IF(Effectif!$E35&lt;18,"Pas d'ATJM",EDATE(Effectif!$V35,-2))))),"Inconnu")</f>
        <v>Pas d'ATJM</v>
      </c>
      <c r="X35" s="97" t="str">
        <f>IF(OR(Effectif!$Z35="Non",Effectif!$AD35="Non"),"Oui","Fait")</f>
        <v>Oui</v>
      </c>
      <c r="Y35" s="91"/>
      <c r="Z35" s="92" t="s">
        <v>18</v>
      </c>
      <c r="AA35" s="99"/>
      <c r="AB35" s="91">
        <v>44227</v>
      </c>
      <c r="AC35" s="92" t="s">
        <v>19</v>
      </c>
      <c r="AD35" s="92" t="s">
        <v>19</v>
      </c>
      <c r="AE35" s="100" t="s">
        <v>83</v>
      </c>
      <c r="AF35" s="91" t="str">
        <f>IF(Effectif!$AE35="Néant","Néant",IF(Effectif!$AE35&lt;&gt;"",VLOOKUP(TEXT(Effectif!$AE35,"@"),Paramètres!$E$21:$F$23,2,0)))</f>
        <v>Néant</v>
      </c>
      <c r="AG35" s="91" t="s">
        <v>51</v>
      </c>
      <c r="AH35" s="92" t="s">
        <v>19</v>
      </c>
      <c r="AI35" s="92" t="s">
        <v>19</v>
      </c>
      <c r="AJ35" s="92" t="s">
        <v>19</v>
      </c>
      <c r="AK35" s="92" t="s">
        <v>19</v>
      </c>
      <c r="AL35" s="92"/>
      <c r="AM35" s="93"/>
      <c r="AN35" s="92"/>
      <c r="AO35" s="92"/>
      <c r="AP35" s="92" t="s">
        <v>19</v>
      </c>
      <c r="AQ35" s="92" t="s">
        <v>83</v>
      </c>
      <c r="AR35" s="92"/>
      <c r="AS35" s="92"/>
      <c r="AT35" s="92"/>
      <c r="AU35" s="91"/>
      <c r="AV35" s="92"/>
      <c r="AW35" s="117" t="str">
        <f>IF(AND(Effectif!$Z35="Oui",Effectif!$AD35="Non"),"son RIB",IF(AND(Effectif!$Z35="Non",Effectif!$AD35="Oui"),"sa CMU",IF(AND(Effectif!$Z35="Non",Effectif!$AD35="Non"),"sa CMU et son RIB","")))</f>
        <v>son RIB</v>
      </c>
      <c r="AX35" s="102"/>
    </row>
    <row r="36" spans="1:50" s="35" customFormat="1" ht="15" customHeight="1" x14ac:dyDescent="0.25">
      <c r="A36" s="88" t="s">
        <v>219</v>
      </c>
      <c r="B36" s="89" t="s">
        <v>216</v>
      </c>
      <c r="C36" s="89" t="str">
        <f t="shared" si="1"/>
        <v>BIEF Pierre</v>
      </c>
      <c r="D36" s="91">
        <v>37683</v>
      </c>
      <c r="E36" s="97">
        <f ca="1">IF(Effectif!$D36&gt;0,IF(DATE(YEAR(TODAY()),MONTH(Effectif!$D36),DAY(Effectif!$D36))&lt;=TODAY(),YEAR(TODAY())-YEAR(Effectif!$D36),YEAR(TODAY())-YEAR(Effectif!$D36)-1),"Inconnu")</f>
        <v>17</v>
      </c>
      <c r="F36" s="97" t="str">
        <f ca="1">IF(Effectif!$D36&gt;0,(IF(DATEDIF(Effectif!$D36,TODAY(),"y")&gt;=18,"Majeur","Mineur")),"Inconnu")</f>
        <v>Mineur</v>
      </c>
      <c r="G36" s="92" t="s">
        <v>167</v>
      </c>
      <c r="H36" s="93"/>
      <c r="I36" s="91"/>
      <c r="J36" s="91">
        <v>43434</v>
      </c>
      <c r="K36" s="94" t="str">
        <f>IF(ISBLANK(Effectif!$J36),"Inconnu",INT((Effectif!$J36-Effectif!$D36)/365.25)&amp;" ans "&amp;MONTH(Effectif!$J36-Effectif!$D36)-1&amp;" mois ")</f>
        <v xml:space="preserve">15 ans 8 mois </v>
      </c>
      <c r="L36" s="91" t="str">
        <f>IF(Effectif!$D36&gt;0,(DAY(Effectif!$D36)&amp;"/"&amp;MONTH(Effectif!$D36)&amp;"/"&amp;YEAR(Effectif!$D36)+18),"Inconnu")</f>
        <v>3/3/2021</v>
      </c>
      <c r="M36" s="91">
        <v>43270</v>
      </c>
      <c r="N36" s="91" t="s">
        <v>143</v>
      </c>
      <c r="O36" s="91" t="s">
        <v>270</v>
      </c>
      <c r="P36" s="92">
        <v>208</v>
      </c>
      <c r="Q36" s="96">
        <v>49</v>
      </c>
      <c r="R36" s="92">
        <v>1</v>
      </c>
      <c r="S36" s="92"/>
      <c r="T36" s="97"/>
      <c r="U36" s="91" t="s">
        <v>153</v>
      </c>
      <c r="V36" s="91"/>
      <c r="W36" s="91" t="str">
        <f ca="1">IF(Effectif!$E36&gt;0,IF(Effectif!$U36="ATJM à faire","En attente",IF(Effectif!$U36="ATJM en réalisation","En attente",(IF(Effectif!$E36&lt;18,"Pas d'ATJM",EDATE(Effectif!$V36,-2))))),"Inconnu")</f>
        <v>Pas d'ATJM</v>
      </c>
      <c r="X36" s="97" t="str">
        <f>IF(OR(Effectif!$Z36="Non",Effectif!$AD36="Non"),"Oui","Fait")</f>
        <v>Oui</v>
      </c>
      <c r="Y36" s="91"/>
      <c r="Z36" s="92" t="s">
        <v>18</v>
      </c>
      <c r="AA36" s="99"/>
      <c r="AB36" s="91">
        <v>44074</v>
      </c>
      <c r="AC36" s="91"/>
      <c r="AD36" s="92" t="s">
        <v>19</v>
      </c>
      <c r="AE36" s="100" t="s">
        <v>83</v>
      </c>
      <c r="AF36" s="91" t="str">
        <f>IF(Effectif!$AE36="Néant","Néant",IF(Effectif!$AE36&lt;&gt;"",VLOOKUP(TEXT(Effectif!$AE36,"@"),Paramètres!$E$21:$F$23,2,0)))</f>
        <v>Néant</v>
      </c>
      <c r="AG36" s="91"/>
      <c r="AH36" s="92" t="s">
        <v>18</v>
      </c>
      <c r="AI36" s="92" t="s">
        <v>18</v>
      </c>
      <c r="AJ36" s="92"/>
      <c r="AK36" s="92"/>
      <c r="AL36" s="92"/>
      <c r="AM36" s="93"/>
      <c r="AN36" s="97"/>
      <c r="AO36" s="92"/>
      <c r="AP36" s="92" t="s">
        <v>18</v>
      </c>
      <c r="AQ36" s="92" t="s">
        <v>132</v>
      </c>
      <c r="AR36" s="92"/>
      <c r="AS36" s="92"/>
      <c r="AT36" s="92"/>
      <c r="AU36" s="95"/>
      <c r="AV36" s="91"/>
      <c r="AW36" s="101" t="str">
        <f>IF(AND(Effectif!$Z36="Oui",Effectif!$AD36="Non"),"son RIB",IF(AND(Effectif!$Z36="Non",Effectif!$AD36="Oui"),"sa CMU",IF(AND(Effectif!$Z36="Non",Effectif!$AD36="Non"),"sa CMU et son RIB","")))</f>
        <v>son RIB</v>
      </c>
      <c r="AX36" s="119"/>
    </row>
    <row r="37" spans="1:50" s="35" customFormat="1" ht="15" customHeight="1" x14ac:dyDescent="0.25">
      <c r="A37" s="88" t="s">
        <v>219</v>
      </c>
      <c r="B37" s="89" t="s">
        <v>217</v>
      </c>
      <c r="C37" s="89" t="str">
        <f t="shared" si="1"/>
        <v>BIEF Jacques</v>
      </c>
      <c r="D37" s="91">
        <v>38228</v>
      </c>
      <c r="E37" s="92">
        <f ca="1">IF(Effectif!$D37&gt;0,IF(DATE(YEAR(TODAY()),MONTH(Effectif!$D37),DAY(Effectif!$D37))&lt;=TODAY(),YEAR(TODAY())-YEAR(Effectif!$D37),YEAR(TODAY())-YEAR(Effectif!$D37)-1),"Inconnu")</f>
        <v>15</v>
      </c>
      <c r="F37" s="92" t="str">
        <f ca="1">IF(Effectif!$D37&gt;0,(IF(DATEDIF(Effectif!$D37,TODAY(),"y")&gt;=18,"Majeur","Mineur")),"Inconnu")</f>
        <v>Mineur</v>
      </c>
      <c r="G37" s="92" t="s">
        <v>167</v>
      </c>
      <c r="H37" s="93"/>
      <c r="I37" s="91"/>
      <c r="J37" s="92"/>
      <c r="K37" s="103" t="str">
        <f>IF(ISBLANK(Effectif!$J37),"Inconnu",INT((Effectif!$J37-Effectif!$D37)/365.25)&amp;" ans "&amp;MONTH(Effectif!$J37-Effectif!$D37)-1&amp;" mois ")</f>
        <v>Inconnu</v>
      </c>
      <c r="L37" s="91" t="str">
        <f>IF(Effectif!$D37&gt;0,(DAY(Effectif!$D37)&amp;"/"&amp;MONTH(Effectif!$D37)&amp;"/"&amp;YEAR(Effectif!$D37)+18),"Inconnu")</f>
        <v>29/8/2022</v>
      </c>
      <c r="M37" s="91">
        <v>43788</v>
      </c>
      <c r="N37" s="92" t="s">
        <v>142</v>
      </c>
      <c r="O37" s="91" t="s">
        <v>271</v>
      </c>
      <c r="P37" s="92">
        <v>108</v>
      </c>
      <c r="Q37" s="96">
        <v>67</v>
      </c>
      <c r="R37" s="92">
        <v>1</v>
      </c>
      <c r="S37" s="92"/>
      <c r="T37" s="97"/>
      <c r="U37" s="91" t="s">
        <v>153</v>
      </c>
      <c r="V37" s="91"/>
      <c r="W37" s="91" t="str">
        <f ca="1">IF(Effectif!$E37&gt;0,IF(Effectif!$U37="ATJM à faire","En attente",IF(Effectif!$U37="ATJM en réalisation","En attente",(IF(Effectif!$E37&lt;18,"Pas d'ATJM",EDATE(Effectif!$V37,-2))))),"Inconnu")</f>
        <v>Pas d'ATJM</v>
      </c>
      <c r="X37" s="97" t="str">
        <f>IF(OR(Effectif!$Z37="Non",Effectif!$AD37="Non"),"Oui","Fait")</f>
        <v>Oui</v>
      </c>
      <c r="Y37" s="91"/>
      <c r="Z37" s="92" t="s">
        <v>18</v>
      </c>
      <c r="AA37" s="99"/>
      <c r="AB37" s="91">
        <v>44043</v>
      </c>
      <c r="AC37" s="92" t="s">
        <v>18</v>
      </c>
      <c r="AD37" s="92" t="s">
        <v>19</v>
      </c>
      <c r="AE37" s="100" t="s">
        <v>83</v>
      </c>
      <c r="AF37" s="91" t="str">
        <f>IF(Effectif!$AE37="Néant","Néant",IF(Effectif!$AE37&lt;&gt;"",VLOOKUP(TEXT(Effectif!$AE37,"@"),Paramètres!$E$21:$F$23,2,0)))</f>
        <v>Néant</v>
      </c>
      <c r="AG37" s="91" t="s">
        <v>51</v>
      </c>
      <c r="AH37" s="92" t="s">
        <v>18</v>
      </c>
      <c r="AI37" s="92" t="s">
        <v>18</v>
      </c>
      <c r="AJ37" s="92" t="s">
        <v>19</v>
      </c>
      <c r="AK37" s="92" t="s">
        <v>19</v>
      </c>
      <c r="AL37" s="92"/>
      <c r="AM37" s="93"/>
      <c r="AN37" s="92"/>
      <c r="AO37" s="92"/>
      <c r="AP37" s="92" t="s">
        <v>18</v>
      </c>
      <c r="AQ37" s="92" t="s">
        <v>45</v>
      </c>
      <c r="AR37" s="92" t="s">
        <v>73</v>
      </c>
      <c r="AS37" s="92" t="s">
        <v>55</v>
      </c>
      <c r="AT37" s="92"/>
      <c r="AU37" s="91"/>
      <c r="AV37" s="92"/>
      <c r="AW37" s="117" t="str">
        <f>IF(AND(Effectif!$Z37="Oui",Effectif!$AD37="Non"),"son RIB",IF(AND(Effectif!$Z37="Non",Effectif!$AD37="Oui"),"sa CMU",IF(AND(Effectif!$Z37="Non",Effectif!$AD37="Non"),"sa CMU et son RIB","")))</f>
        <v>son RIB</v>
      </c>
      <c r="AX37" s="102"/>
    </row>
    <row r="38" spans="1:50" s="35" customFormat="1" ht="15" customHeight="1" x14ac:dyDescent="0.25">
      <c r="A38" s="88" t="s">
        <v>219</v>
      </c>
      <c r="B38" s="89" t="s">
        <v>218</v>
      </c>
      <c r="C38" s="89" t="str">
        <f t="shared" si="1"/>
        <v>BIEF Jose</v>
      </c>
      <c r="D38" s="91">
        <v>37613</v>
      </c>
      <c r="E38" s="92">
        <f ca="1">IF(Effectif!$D38&gt;0,IF(DATE(YEAR(TODAY()),MONTH(Effectif!$D38),DAY(Effectif!$D38))&lt;=TODAY(),YEAR(TODAY())-YEAR(Effectif!$D38),YEAR(TODAY())-YEAR(Effectif!$D38)-1),"Inconnu")</f>
        <v>17</v>
      </c>
      <c r="F38" s="92" t="str">
        <f ca="1">IF(Effectif!$D38&gt;0,(IF(DATEDIF(Effectif!$D38,TODAY(),"y")&gt;=18,"Majeur","Mineur")),"Inconnu")</f>
        <v>Mineur</v>
      </c>
      <c r="G38" s="92" t="s">
        <v>166</v>
      </c>
      <c r="H38" s="93"/>
      <c r="I38" s="91"/>
      <c r="J38" s="92"/>
      <c r="K38" s="103" t="str">
        <f>IF(ISBLANK(Effectif!$J38),"Inconnu",INT((Effectif!$J38-Effectif!$D38)/365.25)&amp;" ans "&amp;MONTH(Effectif!$J38-Effectif!$D38)-1&amp;" mois ")</f>
        <v>Inconnu</v>
      </c>
      <c r="L38" s="91" t="str">
        <f>IF(Effectif!$D38&gt;0,(DAY(Effectif!$D38)&amp;"/"&amp;MONTH(Effectif!$D38)&amp;"/"&amp;YEAR(Effectif!$D38)+18),"Inconnu")</f>
        <v>23/12/2020</v>
      </c>
      <c r="M38" s="91">
        <v>36545</v>
      </c>
      <c r="N38" s="92" t="s">
        <v>142</v>
      </c>
      <c r="O38" s="91" t="s">
        <v>272</v>
      </c>
      <c r="P38" s="92">
        <v>322</v>
      </c>
      <c r="Q38" s="96">
        <v>67</v>
      </c>
      <c r="R38" s="92">
        <v>1</v>
      </c>
      <c r="S38" s="92"/>
      <c r="T38" s="97"/>
      <c r="U38" s="91" t="s">
        <v>153</v>
      </c>
      <c r="V38" s="91"/>
      <c r="W38" s="91" t="str">
        <f ca="1">IF(Effectif!$E38&gt;0,IF(Effectif!$U38="ATJM à faire","En attente",IF(Effectif!$U38="ATJM en réalisation","En attente",(IF(Effectif!$E38&lt;18,"Pas d'ATJM",EDATE(Effectif!$V38,-2))))),"Inconnu")</f>
        <v>Pas d'ATJM</v>
      </c>
      <c r="X38" s="97" t="str">
        <f>IF(OR(Effectif!$Z38="Non",Effectif!$AD38="Non"),"Oui","Fait")</f>
        <v>Fait</v>
      </c>
      <c r="Y38" s="91"/>
      <c r="Z38" s="92" t="s">
        <v>18</v>
      </c>
      <c r="AA38" s="99"/>
      <c r="AB38" s="91">
        <v>44231</v>
      </c>
      <c r="AC38" s="92" t="s">
        <v>19</v>
      </c>
      <c r="AD38" s="92" t="s">
        <v>18</v>
      </c>
      <c r="AE38" s="100" t="s">
        <v>83</v>
      </c>
      <c r="AF38" s="91" t="str">
        <f>IF(Effectif!$AE38="Néant","Néant",IF(Effectif!$AE38&lt;&gt;"",VLOOKUP(TEXT(Effectif!$AE38,"@"),Paramètres!$E$21:$F$23,2,0)))</f>
        <v>Néant</v>
      </c>
      <c r="AG38" s="91" t="s">
        <v>51</v>
      </c>
      <c r="AH38" s="92" t="s">
        <v>19</v>
      </c>
      <c r="AI38" s="92" t="s">
        <v>19</v>
      </c>
      <c r="AJ38" s="92" t="s">
        <v>19</v>
      </c>
      <c r="AK38" s="92" t="s">
        <v>19</v>
      </c>
      <c r="AL38" s="92"/>
      <c r="AM38" s="93"/>
      <c r="AN38" s="92"/>
      <c r="AO38" s="92"/>
      <c r="AP38" s="92" t="s">
        <v>19</v>
      </c>
      <c r="AQ38" s="92" t="s">
        <v>83</v>
      </c>
      <c r="AR38" s="92"/>
      <c r="AS38" s="92"/>
      <c r="AT38" s="92"/>
      <c r="AU38" s="91"/>
      <c r="AV38" s="92"/>
      <c r="AW38" s="117" t="str">
        <f>IF(AND(Effectif!$Z38="Oui",Effectif!$AD38="Non"),"son RIB",IF(AND(Effectif!$Z38="Non",Effectif!$AD38="Oui"),"sa CMU",IF(AND(Effectif!$Z38="Non",Effectif!$AD38="Non"),"sa CMU et son RIB","")))</f>
        <v/>
      </c>
      <c r="AX38" s="102"/>
    </row>
    <row r="39" spans="1:50" s="35" customFormat="1" ht="15" customHeight="1" x14ac:dyDescent="0.25">
      <c r="A39" s="88" t="s">
        <v>219</v>
      </c>
      <c r="B39" s="89" t="s">
        <v>207</v>
      </c>
      <c r="C39" s="89" t="str">
        <f t="shared" si="1"/>
        <v>BIEF Jules</v>
      </c>
      <c r="D39" s="91">
        <v>37818</v>
      </c>
      <c r="E39" s="92">
        <f ca="1">IF(Effectif!$D39&gt;0,IF(DATE(YEAR(TODAY()),MONTH(Effectif!$D39),DAY(Effectif!$D39))&lt;=TODAY(),YEAR(TODAY())-YEAR(Effectif!$D39),YEAR(TODAY())-YEAR(Effectif!$D39)-1),"Inconnu")</f>
        <v>16</v>
      </c>
      <c r="F39" s="92" t="str">
        <f ca="1">IF(Effectif!$D39&gt;0,(IF(DATEDIF(Effectif!$D39,TODAY(),"y")&gt;=18,"Majeur","Mineur")),"Inconnu")</f>
        <v>Mineur</v>
      </c>
      <c r="G39" s="92" t="s">
        <v>166</v>
      </c>
      <c r="H39" s="93"/>
      <c r="I39" s="91"/>
      <c r="J39" s="91">
        <v>43800</v>
      </c>
      <c r="K39" s="103" t="str">
        <f>IF(ISBLANK(Effectif!$J39),"Inconnu",INT((Effectif!$J39-Effectif!$D39)/365.25)&amp;" ans "&amp;MONTH(Effectif!$J39-Effectif!$D39)-1&amp;" mois ")</f>
        <v xml:space="preserve">16 ans 4 mois </v>
      </c>
      <c r="L39" s="91" t="str">
        <f>IF(Effectif!$D39&gt;0,(DAY(Effectif!$D39)&amp;"/"&amp;MONTH(Effectif!$D39)&amp;"/"&amp;YEAR(Effectif!$D39)+18),"Inconnu")</f>
        <v>16/7/2021</v>
      </c>
      <c r="M39" s="91">
        <v>43902</v>
      </c>
      <c r="N39" s="92" t="s">
        <v>142</v>
      </c>
      <c r="O39" s="91" t="s">
        <v>273</v>
      </c>
      <c r="P39" s="92">
        <v>4</v>
      </c>
      <c r="Q39" s="96">
        <v>67</v>
      </c>
      <c r="R39" s="92">
        <v>1</v>
      </c>
      <c r="S39" s="92"/>
      <c r="T39" s="97"/>
      <c r="U39" s="91" t="s">
        <v>153</v>
      </c>
      <c r="V39" s="91"/>
      <c r="W39" s="91" t="str">
        <f ca="1">IF(Effectif!$E39&gt;0,IF(Effectif!$U39="ATJM à faire","En attente",IF(Effectif!$U39="ATJM en réalisation","En attente",(IF(Effectif!$E39&lt;18,"Pas d'ATJM",EDATE(Effectif!$V39,-2))))),"Inconnu")</f>
        <v>Pas d'ATJM</v>
      </c>
      <c r="X39" s="97" t="str">
        <f>IF(OR(Effectif!$Z39="Non",Effectif!$AD39="Non"),"Oui","Fait")</f>
        <v>Oui</v>
      </c>
      <c r="Y39" s="91"/>
      <c r="Z39" s="92" t="s">
        <v>18</v>
      </c>
      <c r="AA39" s="99"/>
      <c r="AB39" s="91">
        <v>44194</v>
      </c>
      <c r="AC39" s="92" t="s">
        <v>19</v>
      </c>
      <c r="AD39" s="92" t="s">
        <v>19</v>
      </c>
      <c r="AE39" s="100" t="s">
        <v>83</v>
      </c>
      <c r="AF39" s="91" t="str">
        <f>IF(Effectif!$AE39="Néant","Néant",IF(Effectif!$AE39&lt;&gt;"",VLOOKUP(TEXT(Effectif!$AE39,"@"),Paramètres!$E$21:$F$23,2,0)))</f>
        <v>Néant</v>
      </c>
      <c r="AG39" s="91" t="s">
        <v>51</v>
      </c>
      <c r="AH39" s="92" t="s">
        <v>18</v>
      </c>
      <c r="AI39" s="92" t="s">
        <v>19</v>
      </c>
      <c r="AJ39" s="92" t="s">
        <v>19</v>
      </c>
      <c r="AK39" s="92" t="s">
        <v>19</v>
      </c>
      <c r="AL39" s="92"/>
      <c r="AM39" s="93"/>
      <c r="AN39" s="92"/>
      <c r="AO39" s="92"/>
      <c r="AP39" s="92" t="s">
        <v>19</v>
      </c>
      <c r="AQ39" s="92" t="s">
        <v>83</v>
      </c>
      <c r="AR39" s="92"/>
      <c r="AS39" s="92"/>
      <c r="AT39" s="92" t="s">
        <v>18</v>
      </c>
      <c r="AU39" s="91"/>
      <c r="AV39" s="92"/>
      <c r="AW39" s="117" t="str">
        <f>IF(AND(Effectif!$Z39="Oui",Effectif!$AD39="Non"),"son RIB",IF(AND(Effectif!$Z39="Non",Effectif!$AD39="Oui"),"sa CMU",IF(AND(Effectif!$Z39="Non",Effectif!$AD39="Non"),"sa CMU et son RIB","")))</f>
        <v>son RIB</v>
      </c>
      <c r="AX39" s="102"/>
    </row>
    <row r="40" spans="1:50" s="35" customFormat="1" ht="15" customHeight="1" x14ac:dyDescent="0.25">
      <c r="A40" s="88" t="s">
        <v>219</v>
      </c>
      <c r="B40" s="89" t="s">
        <v>208</v>
      </c>
      <c r="C40" s="89" t="str">
        <f t="shared" si="1"/>
        <v>BIEF Paul</v>
      </c>
      <c r="D40" s="91">
        <v>37249</v>
      </c>
      <c r="E40" s="92">
        <f ca="1">IF(Effectif!$D40&gt;0,IF(DATE(YEAR(TODAY()),MONTH(Effectif!$D40),DAY(Effectif!$D40))&lt;=TODAY(),YEAR(TODAY())-YEAR(Effectif!$D40),YEAR(TODAY())-YEAR(Effectif!$D40)-1),"Inconnu")</f>
        <v>18</v>
      </c>
      <c r="F40" s="92" t="str">
        <f ca="1">IF(Effectif!$D40&gt;0,(IF(DATEDIF(Effectif!$D40,TODAY(),"y")&gt;=18,"Majeur","Mineur")),"Inconnu")</f>
        <v>Majeur</v>
      </c>
      <c r="G40" s="92" t="s">
        <v>161</v>
      </c>
      <c r="H40" s="93"/>
      <c r="I40" s="91"/>
      <c r="J40" s="91">
        <v>43246</v>
      </c>
      <c r="K40" s="103" t="str">
        <f>IF(ISBLANK(Effectif!$J40),"Inconnu",INT((Effectif!$J40-Effectif!$D40)/365.25)&amp;" ans "&amp;MONTH(Effectif!$J40-Effectif!$D40)-1&amp;" mois ")</f>
        <v xml:space="preserve">16 ans 5 mois </v>
      </c>
      <c r="L40" s="91" t="str">
        <f>IF(Effectif!$D40&gt;0,(DAY(Effectif!$D40)&amp;"/"&amp;MONTH(Effectif!$D40)&amp;"/"&amp;YEAR(Effectif!$D40)+18),"Inconnu")</f>
        <v>24/12/2019</v>
      </c>
      <c r="M40" s="91">
        <v>43434</v>
      </c>
      <c r="N40" s="92" t="s">
        <v>142</v>
      </c>
      <c r="O40" s="91" t="s">
        <v>274</v>
      </c>
      <c r="P40" s="92">
        <v>308</v>
      </c>
      <c r="Q40" s="96">
        <v>67</v>
      </c>
      <c r="R40" s="92">
        <v>1</v>
      </c>
      <c r="S40" s="92"/>
      <c r="T40" s="97"/>
      <c r="U40" s="91" t="s">
        <v>159</v>
      </c>
      <c r="V40" s="91">
        <v>44012</v>
      </c>
      <c r="W40" s="91">
        <f ca="1">IF(Effectif!$E40&gt;0,IF(Effectif!$U40="ATJM à faire","En attente",IF(Effectif!$U40="ATJM en réalisation","En attente",(IF(Effectif!$E40&lt;18,"Pas d'ATJM",EDATE(Effectif!$V40,-2))))),"Inconnu")</f>
        <v>43951</v>
      </c>
      <c r="X40" s="97" t="str">
        <f>IF(OR(Effectif!$Z40="Non",Effectif!$AD40="Non"),"Oui","Fait")</f>
        <v>Fait</v>
      </c>
      <c r="Y40" s="91"/>
      <c r="Z40" s="92" t="s">
        <v>18</v>
      </c>
      <c r="AA40" s="99"/>
      <c r="AB40" s="91">
        <v>43904</v>
      </c>
      <c r="AC40" s="92" t="s">
        <v>18</v>
      </c>
      <c r="AD40" s="92" t="s">
        <v>18</v>
      </c>
      <c r="AE40" s="100" t="s">
        <v>83</v>
      </c>
      <c r="AF40" s="91" t="str">
        <f>IF(Effectif!$AE40="Néant","Néant",IF(Effectif!$AE40&lt;&gt;"",VLOOKUP(TEXT(Effectif!$AE40,"@"),Paramètres!$E$21:$F$23,2,0)))</f>
        <v>Néant</v>
      </c>
      <c r="AG40" s="91" t="s">
        <v>51</v>
      </c>
      <c r="AH40" s="92" t="s">
        <v>18</v>
      </c>
      <c r="AI40" s="92" t="s">
        <v>18</v>
      </c>
      <c r="AJ40" s="92" t="s">
        <v>18</v>
      </c>
      <c r="AK40" s="92" t="s">
        <v>19</v>
      </c>
      <c r="AL40" s="92"/>
      <c r="AM40" s="93"/>
      <c r="AN40" s="92"/>
      <c r="AO40" s="92" t="s">
        <v>27</v>
      </c>
      <c r="AP40" s="92" t="s">
        <v>18</v>
      </c>
      <c r="AQ40" s="92" t="s">
        <v>83</v>
      </c>
      <c r="AR40" s="92"/>
      <c r="AS40" s="92"/>
      <c r="AT40" s="92" t="s">
        <v>18</v>
      </c>
      <c r="AU40" s="91"/>
      <c r="AV40" s="92"/>
      <c r="AW40" s="117" t="str">
        <f>IF(AND(Effectif!$Z40="Oui",Effectif!$AD40="Non"),"son RIB",IF(AND(Effectif!$Z40="Non",Effectif!$AD40="Oui"),"sa CMU",IF(AND(Effectif!$Z40="Non",Effectif!$AD40="Non"),"sa CMU et son RIB","")))</f>
        <v/>
      </c>
      <c r="AX40" s="102"/>
    </row>
    <row r="41" spans="1:50" s="35" customFormat="1" ht="15" customHeight="1" x14ac:dyDescent="0.25">
      <c r="A41" s="88" t="s">
        <v>219</v>
      </c>
      <c r="B41" s="104" t="s">
        <v>209</v>
      </c>
      <c r="C41" s="89" t="str">
        <f t="shared" si="1"/>
        <v>BIEF Edouard</v>
      </c>
      <c r="D41" s="91">
        <v>37427</v>
      </c>
      <c r="E41" s="92">
        <f ca="1">IF(Effectif!$D41&gt;0,IF(DATE(YEAR(TODAY()),MONTH(Effectif!$D41),DAY(Effectif!$D41))&lt;=TODAY(),YEAR(TODAY())-YEAR(Effectif!$D41),YEAR(TODAY())-YEAR(Effectif!$D41)-1),"Inconnu")</f>
        <v>17</v>
      </c>
      <c r="F41" s="92" t="str">
        <f ca="1">IF(Effectif!$D41&gt;0,(IF(DATEDIF(Effectif!$D41,TODAY(),"y")&gt;=18,"Majeur","Mineur")),"Inconnu")</f>
        <v>Mineur</v>
      </c>
      <c r="G41" s="92" t="s">
        <v>167</v>
      </c>
      <c r="H41" s="93"/>
      <c r="I41" s="91"/>
      <c r="J41" s="91">
        <v>43678</v>
      </c>
      <c r="K41" s="103" t="str">
        <f>IF(ISBLANK(Effectif!$J41),"Inconnu",INT((Effectif!$J41-Effectif!$D41)/365.25)&amp;" ans "&amp;MONTH(Effectif!$J41-Effectif!$D41)-1&amp;" mois ")</f>
        <v xml:space="preserve">17 ans 1 mois </v>
      </c>
      <c r="L41" s="91" t="str">
        <f>IF(Effectif!$D41&gt;0,(DAY(Effectif!$D41)&amp;"/"&amp;MONTH(Effectif!$D41)&amp;"/"&amp;YEAR(Effectif!$D41)+18),"Inconnu")</f>
        <v>20/6/2020</v>
      </c>
      <c r="M41" s="91">
        <v>43825</v>
      </c>
      <c r="N41" s="92" t="s">
        <v>142</v>
      </c>
      <c r="O41" s="91" t="s">
        <v>275</v>
      </c>
      <c r="P41" s="92">
        <v>109</v>
      </c>
      <c r="Q41" s="96">
        <v>67</v>
      </c>
      <c r="R41" s="92">
        <v>1</v>
      </c>
      <c r="S41" s="92"/>
      <c r="T41" s="97"/>
      <c r="U41" s="91" t="s">
        <v>153</v>
      </c>
      <c r="V41" s="91"/>
      <c r="W41" s="91" t="str">
        <f ca="1">IF(Effectif!$E41&gt;0,IF(Effectif!$U41="ATJM à faire","En attente",IF(Effectif!$U41="ATJM en réalisation","En attente",(IF(Effectif!$E41&lt;18,"Pas d'ATJM",EDATE(Effectif!$V41,-2))))),"Inconnu")</f>
        <v>Pas d'ATJM</v>
      </c>
      <c r="X41" s="97" t="str">
        <f>IF(OR(Effectif!$Z41="Non",Effectif!$AD41="Non"),"Oui","Fait")</f>
        <v>Oui</v>
      </c>
      <c r="Y41" s="91"/>
      <c r="Z41" s="92" t="s">
        <v>18</v>
      </c>
      <c r="AA41" s="99"/>
      <c r="AB41" s="91">
        <v>44163</v>
      </c>
      <c r="AC41" s="92" t="s">
        <v>19</v>
      </c>
      <c r="AD41" s="92" t="s">
        <v>19</v>
      </c>
      <c r="AE41" s="100" t="s">
        <v>83</v>
      </c>
      <c r="AF41" s="91" t="str">
        <f>IF(Effectif!$AE41="Néant","Néant",IF(Effectif!$AE41&lt;&gt;"",VLOOKUP(TEXT(Effectif!$AE41,"@"),Paramètres!$E$21:$F$23,2,0)))</f>
        <v>Néant</v>
      </c>
      <c r="AG41" s="91" t="s">
        <v>51</v>
      </c>
      <c r="AH41" s="92" t="s">
        <v>18</v>
      </c>
      <c r="AI41" s="92" t="s">
        <v>19</v>
      </c>
      <c r="AJ41" s="92" t="s">
        <v>19</v>
      </c>
      <c r="AK41" s="92" t="s">
        <v>19</v>
      </c>
      <c r="AL41" s="92"/>
      <c r="AM41" s="93"/>
      <c r="AN41" s="92"/>
      <c r="AO41" s="92"/>
      <c r="AP41" s="92" t="s">
        <v>18</v>
      </c>
      <c r="AQ41" s="92" t="s">
        <v>46</v>
      </c>
      <c r="AR41" s="92"/>
      <c r="AS41" s="92"/>
      <c r="AT41" s="92" t="s">
        <v>18</v>
      </c>
      <c r="AU41" s="91"/>
      <c r="AV41" s="92"/>
      <c r="AW41" s="117" t="str">
        <f>IF(AND(Effectif!$Z41="Oui",Effectif!$AD41="Non"),"son RIB",IF(AND(Effectif!$Z41="Non",Effectif!$AD41="Oui"),"sa CMU",IF(AND(Effectif!$Z41="Non",Effectif!$AD41="Non"),"sa CMU et son RIB","")))</f>
        <v>son RIB</v>
      </c>
      <c r="AX41" s="102"/>
    </row>
    <row r="42" spans="1:50" s="35" customFormat="1" ht="15" customHeight="1" x14ac:dyDescent="0.25">
      <c r="A42" s="88" t="s">
        <v>219</v>
      </c>
      <c r="B42" s="89" t="s">
        <v>210</v>
      </c>
      <c r="C42" s="89" t="str">
        <f t="shared" si="1"/>
        <v>BIEF Simon</v>
      </c>
      <c r="D42" s="91">
        <v>37236</v>
      </c>
      <c r="E42" s="92">
        <f ca="1">IF(Effectif!$D42&gt;0,IF(DATE(YEAR(TODAY()),MONTH(Effectif!$D42),DAY(Effectif!$D42))&lt;=TODAY(),YEAR(TODAY())-YEAR(Effectif!$D42),YEAR(TODAY())-YEAR(Effectif!$D42)-1),"Inconnu")</f>
        <v>18</v>
      </c>
      <c r="F42" s="92" t="str">
        <f ca="1">IF(Effectif!$D42&gt;0,(IF(DATEDIF(Effectif!$D42,TODAY(),"y")&gt;=18,"Majeur","Mineur")),"Inconnu")</f>
        <v>Majeur</v>
      </c>
      <c r="G42" s="92" t="s">
        <v>162</v>
      </c>
      <c r="H42" s="93"/>
      <c r="I42" s="91"/>
      <c r="J42" s="91">
        <v>43819</v>
      </c>
      <c r="K42" s="103" t="str">
        <f>IF(ISBLANK(Effectif!$J42),"Inconnu",INT((Effectif!$J42-Effectif!$D42)/365.25)&amp;" ans "&amp;MONTH(Effectif!$J42-Effectif!$D42)-1&amp;" mois ")</f>
        <v xml:space="preserve">18 ans 0 mois </v>
      </c>
      <c r="L42" s="91" t="str">
        <f>IF(Effectif!$D42&gt;0,(DAY(Effectif!$D42)&amp;"/"&amp;MONTH(Effectif!$D42)&amp;"/"&amp;YEAR(Effectif!$D42)+18),"Inconnu")</f>
        <v>11/12/2019</v>
      </c>
      <c r="M42" s="91">
        <v>43852</v>
      </c>
      <c r="N42" s="92" t="s">
        <v>142</v>
      </c>
      <c r="O42" s="91" t="s">
        <v>276</v>
      </c>
      <c r="P42" s="92">
        <v>107</v>
      </c>
      <c r="Q42" s="96">
        <v>67</v>
      </c>
      <c r="R42" s="92">
        <v>1</v>
      </c>
      <c r="S42" s="92"/>
      <c r="T42" s="97"/>
      <c r="U42" s="91" t="s">
        <v>158</v>
      </c>
      <c r="V42" s="91"/>
      <c r="W42" s="91" t="str">
        <f ca="1">IF(Effectif!$E42&gt;0,IF(Effectif!$U42="ATJM à faire","En attente",IF(Effectif!$U42="ATJM en réalisation","En attente",(IF(Effectif!$E42&lt;18,"Pas d'ATJM",EDATE(Effectif!$V42,-2))))),"Inconnu")</f>
        <v>En attente</v>
      </c>
      <c r="X42" s="97" t="str">
        <f>IF(OR(Effectif!$Z42="Non",Effectif!$AD42="Non"),"Oui","Fait")</f>
        <v>Oui</v>
      </c>
      <c r="Y42" s="91"/>
      <c r="Z42" s="92" t="s">
        <v>18</v>
      </c>
      <c r="AA42" s="99"/>
      <c r="AB42" s="91">
        <v>44236</v>
      </c>
      <c r="AC42" s="92" t="s">
        <v>19</v>
      </c>
      <c r="AD42" s="92" t="s">
        <v>19</v>
      </c>
      <c r="AE42" s="100" t="s">
        <v>83</v>
      </c>
      <c r="AF42" s="91" t="str">
        <f>IF(Effectif!$AE42="Néant","Néant",IF(Effectif!$AE42&lt;&gt;"",VLOOKUP(TEXT(Effectif!$AE42,"@"),Paramètres!$E$21:$F$23,2,0)))</f>
        <v>Néant</v>
      </c>
      <c r="AG42" s="91" t="s">
        <v>51</v>
      </c>
      <c r="AH42" s="92" t="s">
        <v>19</v>
      </c>
      <c r="AI42" s="92" t="s">
        <v>19</v>
      </c>
      <c r="AJ42" s="92" t="s">
        <v>19</v>
      </c>
      <c r="AK42" s="92" t="s">
        <v>19</v>
      </c>
      <c r="AL42" s="92"/>
      <c r="AM42" s="93"/>
      <c r="AN42" s="92"/>
      <c r="AO42" s="92"/>
      <c r="AP42" s="92" t="s">
        <v>18</v>
      </c>
      <c r="AQ42" s="92" t="s">
        <v>46</v>
      </c>
      <c r="AR42" s="92"/>
      <c r="AS42" s="92"/>
      <c r="AT42" s="92"/>
      <c r="AU42" s="91"/>
      <c r="AV42" s="92"/>
      <c r="AW42" s="117" t="str">
        <f>IF(AND(Effectif!$Z42="Oui",Effectif!$AD42="Non"),"son RIB",IF(AND(Effectif!$Z42="Non",Effectif!$AD42="Oui"),"sa CMU",IF(AND(Effectif!$Z42="Non",Effectif!$AD42="Non"),"sa CMU et son RIB","")))</f>
        <v>son RIB</v>
      </c>
      <c r="AX42" s="102"/>
    </row>
    <row r="43" spans="1:50" s="35" customFormat="1" ht="15" customHeight="1" x14ac:dyDescent="0.25">
      <c r="A43" s="88" t="s">
        <v>219</v>
      </c>
      <c r="B43" s="89" t="s">
        <v>211</v>
      </c>
      <c r="C43" s="89" t="str">
        <f t="shared" si="1"/>
        <v>BIEF Matthieu</v>
      </c>
      <c r="D43" s="91">
        <v>37210</v>
      </c>
      <c r="E43" s="92">
        <f ca="1">IF(Effectif!$D43&gt;0,IF(DATE(YEAR(TODAY()),MONTH(Effectif!$D43),DAY(Effectif!$D43))&lt;=TODAY(),YEAR(TODAY())-YEAR(Effectif!$D43),YEAR(TODAY())-YEAR(Effectif!$D43)-1),"Inconnu")</f>
        <v>18</v>
      </c>
      <c r="F43" s="92" t="str">
        <f ca="1">IF(Effectif!$D43&gt;0,(IF(DATEDIF(Effectif!$D43,TODAY(),"y")&gt;=18,"Majeur","Mineur")),"Inconnu")</f>
        <v>Majeur</v>
      </c>
      <c r="G43" s="92" t="s">
        <v>170</v>
      </c>
      <c r="H43" s="93"/>
      <c r="I43" s="91"/>
      <c r="J43" s="91">
        <v>43084</v>
      </c>
      <c r="K43" s="103" t="str">
        <f>IF(ISBLANK(Effectif!$J43),"Inconnu",INT((Effectif!$J43-Effectif!$D43)/365.25)&amp;" ans "&amp;MONTH(Effectif!$J43-Effectif!$D43)-1&amp;" mois ")</f>
        <v xml:space="preserve">16 ans 0 mois </v>
      </c>
      <c r="L43" s="91" t="str">
        <f>IF(Effectif!$D43&gt;0,(DAY(Effectif!$D43)&amp;"/"&amp;MONTH(Effectif!$D43)&amp;"/"&amp;YEAR(Effectif!$D43)+18),"Inconnu")</f>
        <v>15/11/2019</v>
      </c>
      <c r="M43" s="91">
        <v>43445</v>
      </c>
      <c r="N43" s="92" t="s">
        <v>143</v>
      </c>
      <c r="O43" s="91" t="s">
        <v>277</v>
      </c>
      <c r="P43" s="92">
        <v>213</v>
      </c>
      <c r="Q43" s="96">
        <v>49</v>
      </c>
      <c r="R43" s="92">
        <v>1</v>
      </c>
      <c r="S43" s="92"/>
      <c r="T43" s="97"/>
      <c r="U43" s="91" t="s">
        <v>159</v>
      </c>
      <c r="V43" s="91">
        <v>43966</v>
      </c>
      <c r="W43" s="91">
        <f ca="1">IF(Effectif!$E43&gt;0,IF(Effectif!$U43="ATJM à faire","En attente",IF(Effectif!$U43="ATJM en réalisation","En attente",(IF(Effectif!$E43&lt;18,"Pas d'ATJM",EDATE(Effectif!$V43,-2))))),"Inconnu")</f>
        <v>43905</v>
      </c>
      <c r="X43" s="97" t="str">
        <f>IF(OR(Effectif!$Z43="Non",Effectif!$AD43="Non"),"Oui","Fait")</f>
        <v>Fait</v>
      </c>
      <c r="Y43" s="91"/>
      <c r="Z43" s="92" t="s">
        <v>18</v>
      </c>
      <c r="AA43" s="99"/>
      <c r="AB43" s="91">
        <v>43901</v>
      </c>
      <c r="AC43" s="92" t="s">
        <v>19</v>
      </c>
      <c r="AD43" s="92" t="s">
        <v>18</v>
      </c>
      <c r="AE43" s="100" t="s">
        <v>83</v>
      </c>
      <c r="AF43" s="91" t="str">
        <f>IF(Effectif!$AE43="Néant","Néant",IF(Effectif!$AE43&lt;&gt;"",VLOOKUP(TEXT(Effectif!$AE43,"@"),Paramètres!$E$21:$F$23,2,0)))</f>
        <v>Néant</v>
      </c>
      <c r="AG43" s="91" t="s">
        <v>51</v>
      </c>
      <c r="AH43" s="92" t="s">
        <v>18</v>
      </c>
      <c r="AI43" s="92" t="s">
        <v>18</v>
      </c>
      <c r="AJ43" s="92" t="s">
        <v>18</v>
      </c>
      <c r="AK43" s="92" t="s">
        <v>19</v>
      </c>
      <c r="AL43" s="92"/>
      <c r="AM43" s="93"/>
      <c r="AN43" s="92"/>
      <c r="AO43" s="92" t="s">
        <v>27</v>
      </c>
      <c r="AP43" s="92" t="s">
        <v>18</v>
      </c>
      <c r="AQ43" s="92" t="s">
        <v>132</v>
      </c>
      <c r="AR43" s="92" t="s">
        <v>8</v>
      </c>
      <c r="AS43" s="92" t="s">
        <v>64</v>
      </c>
      <c r="AT43" s="92"/>
      <c r="AU43" s="91">
        <v>43997</v>
      </c>
      <c r="AV43" s="92" t="s">
        <v>188</v>
      </c>
      <c r="AW43" s="117" t="str">
        <f>IF(AND(Effectif!$Z43="Oui",Effectif!$AD43="Non"),"son RIB",IF(AND(Effectif!$Z43="Non",Effectif!$AD43="Oui"),"sa CMU",IF(AND(Effectif!$Z43="Non",Effectif!$AD43="Non"),"sa CMU et son RIB","")))</f>
        <v/>
      </c>
      <c r="AX43" s="102"/>
    </row>
    <row r="44" spans="1:50" s="35" customFormat="1" ht="15" customHeight="1" x14ac:dyDescent="0.25">
      <c r="A44" s="88" t="s">
        <v>219</v>
      </c>
      <c r="B44" s="89" t="s">
        <v>212</v>
      </c>
      <c r="C44" s="89" t="str">
        <f t="shared" si="1"/>
        <v>BIEF Andre</v>
      </c>
      <c r="D44" s="91">
        <v>37149</v>
      </c>
      <c r="E44" s="92">
        <f ca="1">IF(Effectif!$D44&gt;0,IF(DATE(YEAR(TODAY()),MONTH(Effectif!$D44),DAY(Effectif!$D44))&lt;=TODAY(),YEAR(TODAY())-YEAR(Effectif!$D44),YEAR(TODAY())-YEAR(Effectif!$D44)-1),"Inconnu")</f>
        <v>18</v>
      </c>
      <c r="F44" s="92" t="str">
        <f ca="1">IF(Effectif!$D44&gt;0,(IF(DATEDIF(Effectif!$D44,TODAY(),"y")&gt;=18,"Majeur","Mineur")),"Inconnu")</f>
        <v>Majeur</v>
      </c>
      <c r="G44" s="92" t="s">
        <v>171</v>
      </c>
      <c r="H44" s="93"/>
      <c r="I44" s="91"/>
      <c r="J44" s="91">
        <v>43101</v>
      </c>
      <c r="K44" s="103" t="str">
        <f>IF(ISBLANK(Effectif!$J44),"Inconnu",INT((Effectif!$J44-Effectif!$D44)/365.25)&amp;" ans "&amp;MONTH(Effectif!$J44-Effectif!$D44)-1&amp;" mois ")</f>
        <v xml:space="preserve">16 ans 3 mois </v>
      </c>
      <c r="L44" s="91" t="str">
        <f>IF(Effectif!$D44&gt;0,(DAY(Effectif!$D44)&amp;"/"&amp;MONTH(Effectif!$D44)&amp;"/"&amp;YEAR(Effectif!$D44)+18),"Inconnu")</f>
        <v>15/9/2019</v>
      </c>
      <c r="M44" s="91">
        <v>43434</v>
      </c>
      <c r="N44" s="92" t="s">
        <v>142</v>
      </c>
      <c r="O44" s="91" t="s">
        <v>278</v>
      </c>
      <c r="P44" s="92">
        <v>121</v>
      </c>
      <c r="Q44" s="96">
        <v>67</v>
      </c>
      <c r="R44" s="92">
        <v>1</v>
      </c>
      <c r="S44" s="92"/>
      <c r="T44" s="97"/>
      <c r="U44" s="91" t="s">
        <v>159</v>
      </c>
      <c r="V44" s="91">
        <v>44074</v>
      </c>
      <c r="W44" s="91">
        <f ca="1">IF(Effectif!$E44&gt;0,IF(Effectif!$U44="ATJM à faire","En attente",IF(Effectif!$U44="ATJM en réalisation","En attente",(IF(Effectif!$E44&lt;18,"Pas d'ATJM",EDATE(Effectif!$V44,-2))))),"Inconnu")</f>
        <v>44012</v>
      </c>
      <c r="X44" s="97" t="str">
        <f>IF(OR(Effectif!$Z44="Non",Effectif!$AD44="Non"),"Oui","Fait")</f>
        <v>Fait</v>
      </c>
      <c r="Y44" s="91"/>
      <c r="Z44" s="92" t="s">
        <v>18</v>
      </c>
      <c r="AA44" s="99"/>
      <c r="AB44" s="91">
        <v>44247</v>
      </c>
      <c r="AC44" s="92" t="s">
        <v>18</v>
      </c>
      <c r="AD44" s="92" t="s">
        <v>18</v>
      </c>
      <c r="AE44" s="100" t="s">
        <v>83</v>
      </c>
      <c r="AF44" s="91" t="str">
        <f>IF(Effectif!$AE44="Néant","Néant",IF(Effectif!$AE44&lt;&gt;"",VLOOKUP(TEXT(Effectif!$AE44,"@"),Paramètres!$E$21:$F$23,2,0)))</f>
        <v>Néant</v>
      </c>
      <c r="AG44" s="91" t="s">
        <v>51</v>
      </c>
      <c r="AH44" s="92" t="s">
        <v>18</v>
      </c>
      <c r="AI44" s="92" t="s">
        <v>18</v>
      </c>
      <c r="AJ44" s="92" t="s">
        <v>19</v>
      </c>
      <c r="AK44" s="92" t="s">
        <v>19</v>
      </c>
      <c r="AL44" s="92"/>
      <c r="AM44" s="93"/>
      <c r="AN44" s="92"/>
      <c r="AO44" s="92" t="s">
        <v>27</v>
      </c>
      <c r="AP44" s="92" t="s">
        <v>18</v>
      </c>
      <c r="AQ44" s="92" t="s">
        <v>132</v>
      </c>
      <c r="AR44" s="92" t="s">
        <v>8</v>
      </c>
      <c r="AS44" s="92" t="s">
        <v>64</v>
      </c>
      <c r="AT44" s="92"/>
      <c r="AU44" s="91">
        <v>43964</v>
      </c>
      <c r="AV44" s="92" t="s">
        <v>189</v>
      </c>
      <c r="AW44" s="117" t="str">
        <f>IF(AND(Effectif!$Z44="Oui",Effectif!$AD44="Non"),"son RIB",IF(AND(Effectif!$Z44="Non",Effectif!$AD44="Oui"),"sa CMU",IF(AND(Effectif!$Z44="Non",Effectif!$AD44="Non"),"sa CMU et son RIB","")))</f>
        <v/>
      </c>
      <c r="AX44" s="102"/>
    </row>
    <row r="45" spans="1:50" s="35" customFormat="1" ht="15" customHeight="1" x14ac:dyDescent="0.25">
      <c r="A45" s="88" t="s">
        <v>219</v>
      </c>
      <c r="B45" s="89" t="s">
        <v>213</v>
      </c>
      <c r="C45" s="89" t="str">
        <f t="shared" si="1"/>
        <v>BIEF Arthur</v>
      </c>
      <c r="D45" s="91">
        <v>37986</v>
      </c>
      <c r="E45" s="92">
        <f ca="1">IF(Effectif!$D45&gt;0,IF(DATE(YEAR(TODAY()),MONTH(Effectif!$D45),DAY(Effectif!$D45))&lt;=TODAY(),YEAR(TODAY())-YEAR(Effectif!$D45),YEAR(TODAY())-YEAR(Effectif!$D45)-1),"Inconnu")</f>
        <v>16</v>
      </c>
      <c r="F45" s="92" t="str">
        <f ca="1">IF(Effectif!$D45&gt;0,(IF(DATEDIF(Effectif!$D45,TODAY(),"y")&gt;=18,"Majeur","Mineur")),"Inconnu")</f>
        <v>Mineur</v>
      </c>
      <c r="G45" s="92" t="s">
        <v>167</v>
      </c>
      <c r="H45" s="93"/>
      <c r="I45" s="91"/>
      <c r="J45" s="91">
        <v>43632</v>
      </c>
      <c r="K45" s="103" t="str">
        <f>IF(ISBLANK(Effectif!$J45),"Inconnu",INT((Effectif!$J45-Effectif!$D45)/365.25)&amp;" ans "&amp;MONTH(Effectif!$J45-Effectif!$D45)-1&amp;" mois ")</f>
        <v xml:space="preserve">15 ans 5 mois </v>
      </c>
      <c r="L45" s="91" t="str">
        <f>IF(Effectif!$D45&gt;0,(DAY(Effectif!$D45)&amp;"/"&amp;MONTH(Effectif!$D45)&amp;"/"&amp;YEAR(Effectif!$D45)+18),"Inconnu")</f>
        <v>31/12/2021</v>
      </c>
      <c r="M45" s="91">
        <v>44153</v>
      </c>
      <c r="N45" s="92" t="s">
        <v>143</v>
      </c>
      <c r="O45" s="91" t="s">
        <v>279</v>
      </c>
      <c r="P45" s="92">
        <v>116</v>
      </c>
      <c r="Q45" s="96">
        <v>49</v>
      </c>
      <c r="R45" s="92">
        <v>1</v>
      </c>
      <c r="S45" s="92"/>
      <c r="T45" s="97"/>
      <c r="U45" s="91" t="s">
        <v>153</v>
      </c>
      <c r="V45" s="91"/>
      <c r="W45" s="91" t="str">
        <f ca="1">IF(Effectif!$E45&gt;0,IF(Effectif!$U45="ATJM à faire","En attente",IF(Effectif!$U45="ATJM en réalisation","En attente",(IF(Effectif!$E45&lt;18,"Pas d'ATJM",EDATE(Effectif!$V45,-2))))),"Inconnu")</f>
        <v>Pas d'ATJM</v>
      </c>
      <c r="X45" s="97" t="str">
        <f>IF(OR(Effectif!$Z45="Non",Effectif!$AD45="Non"),"Oui","Fait")</f>
        <v>Fait</v>
      </c>
      <c r="Y45" s="91"/>
      <c r="Z45" s="92" t="s">
        <v>18</v>
      </c>
      <c r="AA45" s="99"/>
      <c r="AB45" s="91">
        <v>44211</v>
      </c>
      <c r="AC45" s="92" t="s">
        <v>19</v>
      </c>
      <c r="AD45" s="92" t="s">
        <v>18</v>
      </c>
      <c r="AE45" s="100" t="s">
        <v>83</v>
      </c>
      <c r="AF45" s="91" t="str">
        <f>IF(Effectif!$AE45="Néant","Néant",IF(Effectif!$AE45&lt;&gt;"",VLOOKUP(TEXT(Effectif!$AE45,"@"),Paramètres!$E$21:$F$23,2,0)))</f>
        <v>Néant</v>
      </c>
      <c r="AG45" s="91" t="s">
        <v>51</v>
      </c>
      <c r="AH45" s="92" t="s">
        <v>19</v>
      </c>
      <c r="AI45" s="92" t="s">
        <v>19</v>
      </c>
      <c r="AJ45" s="92" t="s">
        <v>19</v>
      </c>
      <c r="AK45" s="92" t="s">
        <v>19</v>
      </c>
      <c r="AL45" s="92"/>
      <c r="AM45" s="93"/>
      <c r="AN45" s="92"/>
      <c r="AO45" s="92"/>
      <c r="AP45" s="92" t="s">
        <v>19</v>
      </c>
      <c r="AQ45" s="92" t="s">
        <v>46</v>
      </c>
      <c r="AR45" s="92"/>
      <c r="AS45" s="92"/>
      <c r="AT45" s="92"/>
      <c r="AU45" s="91"/>
      <c r="AV45" s="92"/>
      <c r="AW45" s="117" t="str">
        <f>IF(AND(Effectif!$Z45="Oui",Effectif!$AD45="Non"),"son RIB",IF(AND(Effectif!$Z45="Non",Effectif!$AD45="Oui"),"sa CMU",IF(AND(Effectif!$Z45="Non",Effectif!$AD45="Non"),"sa CMU et son RIB","")))</f>
        <v/>
      </c>
      <c r="AX45" s="102"/>
    </row>
    <row r="46" spans="1:50" s="35" customFormat="1" ht="15" customHeight="1" x14ac:dyDescent="0.25">
      <c r="A46" s="88" t="s">
        <v>219</v>
      </c>
      <c r="B46" s="89" t="s">
        <v>214</v>
      </c>
      <c r="C46" s="89" t="str">
        <f t="shared" si="1"/>
        <v>BIEF Fred</v>
      </c>
      <c r="D46" s="91">
        <v>37621</v>
      </c>
      <c r="E46" s="92">
        <f ca="1">IF(Effectif!$D46&gt;0,IF(DATE(YEAR(TODAY()),MONTH(Effectif!$D46),DAY(Effectif!$D46))&lt;=TODAY(),YEAR(TODAY())-YEAR(Effectif!$D46),YEAR(TODAY())-YEAR(Effectif!$D46)-1),"Inconnu")</f>
        <v>17</v>
      </c>
      <c r="F46" s="92" t="str">
        <f ca="1">IF(Effectif!$D46&gt;0,(IF(DATEDIF(Effectif!$D46,TODAY(),"y")&gt;=18,"Majeur","Mineur")),"Inconnu")</f>
        <v>Mineur</v>
      </c>
      <c r="G46" s="92" t="s">
        <v>169</v>
      </c>
      <c r="H46" s="93"/>
      <c r="I46" s="91"/>
      <c r="J46" s="91">
        <v>43252</v>
      </c>
      <c r="K46" s="103" t="str">
        <f>IF(ISBLANK(Effectif!$J46),"Inconnu",INT((Effectif!$J46-Effectif!$D46)/365.25)&amp;" ans "&amp;MONTH(Effectif!$J46-Effectif!$D46)-1&amp;" mois ")</f>
        <v xml:space="preserve">15 ans 5 mois </v>
      </c>
      <c r="L46" s="91" t="str">
        <f>IF(Effectif!$D46&gt;0,(DAY(Effectif!$D46)&amp;"/"&amp;MONTH(Effectif!$D46)&amp;"/"&amp;YEAR(Effectif!$D46)+18),"Inconnu")</f>
        <v>31/12/2020</v>
      </c>
      <c r="M46" s="91">
        <v>43508</v>
      </c>
      <c r="N46" s="92" t="s">
        <v>142</v>
      </c>
      <c r="O46" s="91" t="s">
        <v>280</v>
      </c>
      <c r="P46" s="92">
        <v>118</v>
      </c>
      <c r="Q46" s="96">
        <v>67</v>
      </c>
      <c r="R46" s="92">
        <v>1</v>
      </c>
      <c r="S46" s="92"/>
      <c r="T46" s="97"/>
      <c r="U46" s="91" t="s">
        <v>153</v>
      </c>
      <c r="V46" s="91"/>
      <c r="W46" s="91" t="str">
        <f ca="1">IF(Effectif!$E46&gt;0,IF(Effectif!$U46="ATJM à faire","En attente",IF(Effectif!$U46="ATJM en réalisation","En attente",(IF(Effectif!$E46&lt;18,"Pas d'ATJM",EDATE(Effectif!$V46,-2))))),"Inconnu")</f>
        <v>Pas d'ATJM</v>
      </c>
      <c r="X46" s="97" t="str">
        <f>IF(OR(Effectif!$Z46="Non",Effectif!$AD46="Non"),"Oui","Fait")</f>
        <v>Fait</v>
      </c>
      <c r="Y46" s="91"/>
      <c r="Z46" s="92" t="s">
        <v>18</v>
      </c>
      <c r="AA46" s="99"/>
      <c r="AB46" s="91">
        <v>44126</v>
      </c>
      <c r="AC46" s="92" t="s">
        <v>19</v>
      </c>
      <c r="AD46" s="92" t="s">
        <v>18</v>
      </c>
      <c r="AE46" s="100" t="s">
        <v>83</v>
      </c>
      <c r="AF46" s="91" t="str">
        <f>IF(Effectif!$AE46="Néant","Néant",IF(Effectif!$AE46&lt;&gt;"",VLOOKUP(TEXT(Effectif!$AE46,"@"),Paramètres!$E$21:$F$23,2,0)))</f>
        <v>Néant</v>
      </c>
      <c r="AG46" s="91" t="s">
        <v>51</v>
      </c>
      <c r="AH46" s="92" t="s">
        <v>18</v>
      </c>
      <c r="AI46" s="92" t="s">
        <v>19</v>
      </c>
      <c r="AJ46" s="92" t="s">
        <v>19</v>
      </c>
      <c r="AK46" s="92" t="s">
        <v>19</v>
      </c>
      <c r="AL46" s="92"/>
      <c r="AM46" s="93"/>
      <c r="AN46" s="92"/>
      <c r="AO46" s="92"/>
      <c r="AP46" s="92" t="s">
        <v>18</v>
      </c>
      <c r="AQ46" s="92" t="s">
        <v>132</v>
      </c>
      <c r="AR46" s="92" t="s">
        <v>8</v>
      </c>
      <c r="AS46" s="92" t="s">
        <v>130</v>
      </c>
      <c r="AT46" s="92"/>
      <c r="AU46" s="91"/>
      <c r="AV46" s="92"/>
      <c r="AW46" s="117" t="str">
        <f>IF(AND(Effectif!$Z46="Oui",Effectif!$AD46="Non"),"son RIB",IF(AND(Effectif!$Z46="Non",Effectif!$AD46="Oui"),"sa CMU",IF(AND(Effectif!$Z46="Non",Effectif!$AD46="Non"),"sa CMU et son RIB","")))</f>
        <v/>
      </c>
      <c r="AX46" s="116"/>
    </row>
    <row r="47" spans="1:50" s="35" customFormat="1" ht="15" customHeight="1" x14ac:dyDescent="0.25">
      <c r="A47" s="88" t="s">
        <v>219</v>
      </c>
      <c r="B47" s="89" t="s">
        <v>215</v>
      </c>
      <c r="C47" s="89" t="str">
        <f t="shared" si="1"/>
        <v>BIEF Henri</v>
      </c>
      <c r="D47" s="91">
        <v>37965</v>
      </c>
      <c r="E47" s="92">
        <f ca="1">IF(Effectif!$D47&gt;0,IF(DATE(YEAR(TODAY()),MONTH(Effectif!$D47),DAY(Effectif!$D47))&lt;=TODAY(),YEAR(TODAY())-YEAR(Effectif!$D47),YEAR(TODAY())-YEAR(Effectif!$D47)-1),"Inconnu")</f>
        <v>16</v>
      </c>
      <c r="F47" s="92" t="str">
        <f ca="1">IF(Effectif!$D47&gt;0,(IF(DATEDIF(Effectif!$D47,TODAY(),"y")&gt;=18,"Majeur","Mineur")),"Inconnu")</f>
        <v>Mineur</v>
      </c>
      <c r="G47" s="92" t="s">
        <v>162</v>
      </c>
      <c r="H47" s="93"/>
      <c r="I47" s="91"/>
      <c r="J47" s="91">
        <v>43724</v>
      </c>
      <c r="K47" s="103" t="str">
        <f>IF(ISBLANK(Effectif!$J47),"Inconnu",INT((Effectif!$J47-Effectif!$D47)/365.25)&amp;" ans "&amp;MONTH(Effectif!$J47-Effectif!$D47)-1&amp;" mois ")</f>
        <v xml:space="preserve">15 ans 9 mois </v>
      </c>
      <c r="L47" s="91" t="str">
        <f>IF(Effectif!$D47&gt;0,(DAY(Effectif!$D47)&amp;"/"&amp;MONTH(Effectif!$D47)&amp;"/"&amp;YEAR(Effectif!$D47)+18),"Inconnu")</f>
        <v>10/12/2021</v>
      </c>
      <c r="M47" s="91">
        <v>43825</v>
      </c>
      <c r="N47" s="92" t="s">
        <v>142</v>
      </c>
      <c r="O47" s="91" t="s">
        <v>281</v>
      </c>
      <c r="P47" s="92">
        <v>6</v>
      </c>
      <c r="Q47" s="96">
        <v>67</v>
      </c>
      <c r="R47" s="92">
        <v>1</v>
      </c>
      <c r="S47" s="92"/>
      <c r="T47" s="97"/>
      <c r="U47" s="91" t="s">
        <v>153</v>
      </c>
      <c r="V47" s="91"/>
      <c r="W47" s="91" t="str">
        <f ca="1">IF(Effectif!$E47&gt;0,IF(Effectif!$U47="ATJM à faire","En attente",IF(Effectif!$U47="ATJM en réalisation","En attente",(IF(Effectif!$E47&lt;18,"Pas d'ATJM",EDATE(Effectif!$V47,-2))))),"Inconnu")</f>
        <v>Pas d'ATJM</v>
      </c>
      <c r="X47" s="97" t="str">
        <f>IF(OR(Effectif!$Z47="Non",Effectif!$AD47="Non"),"Oui","Fait")</f>
        <v>Oui</v>
      </c>
      <c r="Y47" s="91"/>
      <c r="Z47" s="92" t="s">
        <v>18</v>
      </c>
      <c r="AA47" s="99"/>
      <c r="AB47" s="91">
        <v>44103</v>
      </c>
      <c r="AC47" s="92" t="s">
        <v>18</v>
      </c>
      <c r="AD47" s="92" t="s">
        <v>19</v>
      </c>
      <c r="AE47" s="100" t="s">
        <v>83</v>
      </c>
      <c r="AF47" s="91" t="str">
        <f>IF(Effectif!$AE47="Néant","Néant",IF(Effectif!$AE47&lt;&gt;"",VLOOKUP(TEXT(Effectif!$AE47,"@"),Paramètres!$E$21:$F$23,2,0)))</f>
        <v>Néant</v>
      </c>
      <c r="AG47" s="91" t="s">
        <v>51</v>
      </c>
      <c r="AH47" s="92" t="s">
        <v>18</v>
      </c>
      <c r="AI47" s="92" t="s">
        <v>19</v>
      </c>
      <c r="AJ47" s="92" t="s">
        <v>19</v>
      </c>
      <c r="AK47" s="92" t="s">
        <v>19</v>
      </c>
      <c r="AL47" s="92"/>
      <c r="AM47" s="93"/>
      <c r="AN47" s="92"/>
      <c r="AO47" s="92"/>
      <c r="AP47" s="92" t="s">
        <v>18</v>
      </c>
      <c r="AQ47" s="92" t="s">
        <v>46</v>
      </c>
      <c r="AR47" s="92"/>
      <c r="AS47" s="92"/>
      <c r="AT47" s="92"/>
      <c r="AU47" s="91"/>
      <c r="AV47" s="92"/>
      <c r="AW47" s="117" t="str">
        <f>IF(AND(Effectif!$Z47="Oui",Effectif!$AD47="Non"),"son RIB",IF(AND(Effectif!$Z47="Non",Effectif!$AD47="Oui"),"sa CMU",IF(AND(Effectif!$Z47="Non",Effectif!$AD47="Non"),"sa CMU et son RIB","")))</f>
        <v>son RIB</v>
      </c>
      <c r="AX47" s="102"/>
    </row>
    <row r="48" spans="1:50" s="35" customFormat="1" ht="15" customHeight="1" x14ac:dyDescent="0.25">
      <c r="A48" s="88" t="s">
        <v>219</v>
      </c>
      <c r="B48" s="89" t="s">
        <v>216</v>
      </c>
      <c r="C48" s="89" t="str">
        <f t="shared" si="1"/>
        <v>BIEF Pierre</v>
      </c>
      <c r="D48" s="91">
        <v>37719</v>
      </c>
      <c r="E48" s="92">
        <f ca="1">IF(Effectif!$D48&gt;0,IF(DATE(YEAR(TODAY()),MONTH(Effectif!$D48),DAY(Effectif!$D48))&lt;=TODAY(),YEAR(TODAY())-YEAR(Effectif!$D48),YEAR(TODAY())-YEAR(Effectif!$D48)-1),"Inconnu")</f>
        <v>17</v>
      </c>
      <c r="F48" s="92" t="str">
        <f ca="1">IF(Effectif!$D48&gt;0,(IF(DATEDIF(Effectif!$D48,TODAY(),"y")&gt;=18,"Majeur","Mineur")),"Inconnu")</f>
        <v>Mineur</v>
      </c>
      <c r="G48" s="92" t="s">
        <v>171</v>
      </c>
      <c r="H48" s="93"/>
      <c r="I48" s="91"/>
      <c r="J48" s="91">
        <v>43637</v>
      </c>
      <c r="K48" s="103" t="str">
        <f>IF(ISBLANK(Effectif!$J48),"Inconnu",INT((Effectif!$J48-Effectif!$D48)/365.25)&amp;" ans "&amp;MONTH(Effectif!$J48-Effectif!$D48)-1&amp;" mois ")</f>
        <v xml:space="preserve">16 ans 2 mois </v>
      </c>
      <c r="L48" s="91" t="str">
        <f>IF(Effectif!$D48&gt;0,(DAY(Effectif!$D48)&amp;"/"&amp;MONTH(Effectif!$D48)&amp;"/"&amp;YEAR(Effectif!$D48)+18),"Inconnu")</f>
        <v>8/4/2021</v>
      </c>
      <c r="M48" s="91">
        <v>43833</v>
      </c>
      <c r="N48" s="92" t="s">
        <v>142</v>
      </c>
      <c r="O48" s="91" t="s">
        <v>282</v>
      </c>
      <c r="P48" s="92">
        <v>122</v>
      </c>
      <c r="Q48" s="96">
        <v>67</v>
      </c>
      <c r="R48" s="92">
        <v>1</v>
      </c>
      <c r="S48" s="92"/>
      <c r="T48" s="97"/>
      <c r="U48" s="91" t="s">
        <v>153</v>
      </c>
      <c r="V48" s="91"/>
      <c r="W48" s="91" t="str">
        <f ca="1">IF(Effectif!$E48&gt;0,IF(Effectif!$U48="ATJM à faire","En attente",IF(Effectif!$U48="ATJM en réalisation","En attente",(IF(Effectif!$E48&lt;18,"Pas d'ATJM",EDATE(Effectif!$V48,-2))))),"Inconnu")</f>
        <v>Pas d'ATJM</v>
      </c>
      <c r="X48" s="97" t="str">
        <f>IF(OR(Effectif!$Z48="Non",Effectif!$AD48="Non"),"Oui","Fait")</f>
        <v>Oui</v>
      </c>
      <c r="Y48" s="91"/>
      <c r="Z48" s="92" t="s">
        <v>19</v>
      </c>
      <c r="AA48" s="99"/>
      <c r="AB48" s="91"/>
      <c r="AC48" s="92" t="s">
        <v>19</v>
      </c>
      <c r="AD48" s="92" t="s">
        <v>18</v>
      </c>
      <c r="AE48" s="100" t="s">
        <v>83</v>
      </c>
      <c r="AF48" s="91" t="str">
        <f>IF(Effectif!$AE48="Néant","Néant",IF(Effectif!$AE48&lt;&gt;"",VLOOKUP(TEXT(Effectif!$AE48,"@"),Paramètres!$E$21:$F$23,2,0)))</f>
        <v>Néant</v>
      </c>
      <c r="AG48" s="91" t="s">
        <v>51</v>
      </c>
      <c r="AH48" s="92" t="s">
        <v>18</v>
      </c>
      <c r="AI48" s="92" t="s">
        <v>19</v>
      </c>
      <c r="AJ48" s="92" t="s">
        <v>19</v>
      </c>
      <c r="AK48" s="92" t="s">
        <v>19</v>
      </c>
      <c r="AL48" s="92"/>
      <c r="AM48" s="93"/>
      <c r="AN48" s="92"/>
      <c r="AO48" s="92"/>
      <c r="AP48" s="92" t="s">
        <v>19</v>
      </c>
      <c r="AQ48" s="92" t="s">
        <v>46</v>
      </c>
      <c r="AR48" s="92"/>
      <c r="AS48" s="92"/>
      <c r="AT48" s="92"/>
      <c r="AU48" s="91"/>
      <c r="AV48" s="92"/>
      <c r="AW48" s="117" t="str">
        <f>IF(AND(Effectif!$Z48="Oui",Effectif!$AD48="Non"),"son RIB",IF(AND(Effectif!$Z48="Non",Effectif!$AD48="Oui"),"sa CMU",IF(AND(Effectif!$Z48="Non",Effectif!$AD48="Non"),"sa CMU et son RIB","")))</f>
        <v>sa CMU</v>
      </c>
      <c r="AX48" s="102"/>
    </row>
    <row r="49" spans="1:50" s="35" customFormat="1" ht="15" customHeight="1" x14ac:dyDescent="0.25">
      <c r="A49" s="88" t="s">
        <v>219</v>
      </c>
      <c r="B49" s="89" t="s">
        <v>217</v>
      </c>
      <c r="C49" s="89" t="str">
        <f t="shared" si="1"/>
        <v>BIEF Jacques</v>
      </c>
      <c r="D49" s="91">
        <v>37623</v>
      </c>
      <c r="E49" s="92">
        <f ca="1">IF(Effectif!$D49&gt;0,IF(DATE(YEAR(TODAY()),MONTH(Effectif!$D49),DAY(Effectif!$D49))&lt;=TODAY(),YEAR(TODAY())-YEAR(Effectif!$D49),YEAR(TODAY())-YEAR(Effectif!$D49)-1),"Inconnu")</f>
        <v>17</v>
      </c>
      <c r="F49" s="92" t="str">
        <f ca="1">IF(Effectif!$D49&gt;0,(IF(DATEDIF(Effectif!$D49,TODAY(),"y")&gt;=18,"Majeur","Mineur")),"Inconnu")</f>
        <v>Mineur</v>
      </c>
      <c r="G49" s="92" t="s">
        <v>167</v>
      </c>
      <c r="H49" s="93"/>
      <c r="I49" s="91"/>
      <c r="J49" s="91">
        <v>43405</v>
      </c>
      <c r="K49" s="103" t="str">
        <f>IF(ISBLANK(Effectif!$J49),"Inconnu",INT((Effectif!$J49-Effectif!$D49)/365.25)&amp;" ans "&amp;MONTH(Effectif!$J49-Effectif!$D49)-1&amp;" mois ")</f>
        <v xml:space="preserve">15 ans 9 mois </v>
      </c>
      <c r="L49" s="91" t="str">
        <f>IF(Effectif!$D49&gt;0,(DAY(Effectif!$D49)&amp;"/"&amp;MONTH(Effectif!$D49)&amp;"/"&amp;YEAR(Effectif!$D49)+18),"Inconnu")</f>
        <v>2/1/2021</v>
      </c>
      <c r="M49" s="91">
        <v>43515</v>
      </c>
      <c r="N49" s="92" t="s">
        <v>143</v>
      </c>
      <c r="O49" s="91" t="s">
        <v>283</v>
      </c>
      <c r="P49" s="92">
        <v>216</v>
      </c>
      <c r="Q49" s="96">
        <v>49</v>
      </c>
      <c r="R49" s="92">
        <v>1</v>
      </c>
      <c r="S49" s="92"/>
      <c r="T49" s="97"/>
      <c r="U49" s="91" t="s">
        <v>153</v>
      </c>
      <c r="V49" s="91"/>
      <c r="W49" s="91" t="str">
        <f ca="1">IF(Effectif!$E49&gt;0,IF(Effectif!$U49="ATJM à faire","En attente",IF(Effectif!$U49="ATJM en réalisation","En attente",(IF(Effectif!$E49&lt;18,"Pas d'ATJM",EDATE(Effectif!$V49,-2))))),"Inconnu")</f>
        <v>Pas d'ATJM</v>
      </c>
      <c r="X49" s="97" t="str">
        <f>IF(OR(Effectif!$Z49="Non",Effectif!$AD49="Non"),"Oui","Fait")</f>
        <v>Fait</v>
      </c>
      <c r="Y49" s="91"/>
      <c r="Z49" s="92" t="s">
        <v>18</v>
      </c>
      <c r="AA49" s="99"/>
      <c r="AB49" s="91">
        <v>44211</v>
      </c>
      <c r="AC49" s="92" t="s">
        <v>19</v>
      </c>
      <c r="AD49" s="92" t="s">
        <v>18</v>
      </c>
      <c r="AE49" s="100" t="s">
        <v>83</v>
      </c>
      <c r="AF49" s="91" t="str">
        <f>IF(Effectif!$AE49="Néant","Néant",IF(Effectif!$AE49&lt;&gt;"",VLOOKUP(TEXT(Effectif!$AE49,"@"),Paramètres!$E$21:$F$23,2,0)))</f>
        <v>Néant</v>
      </c>
      <c r="AG49" s="91" t="s">
        <v>51</v>
      </c>
      <c r="AH49" s="92" t="s">
        <v>18</v>
      </c>
      <c r="AI49" s="92" t="s">
        <v>18</v>
      </c>
      <c r="AJ49" s="92" t="s">
        <v>18</v>
      </c>
      <c r="AK49" s="92" t="s">
        <v>19</v>
      </c>
      <c r="AL49" s="92"/>
      <c r="AM49" s="93"/>
      <c r="AN49" s="92"/>
      <c r="AO49" s="92"/>
      <c r="AP49" s="92" t="s">
        <v>18</v>
      </c>
      <c r="AQ49" s="92" t="s">
        <v>132</v>
      </c>
      <c r="AR49" s="92" t="s">
        <v>8</v>
      </c>
      <c r="AS49" s="92" t="s">
        <v>64</v>
      </c>
      <c r="AT49" s="92"/>
      <c r="AU49" s="91"/>
      <c r="AV49" s="92" t="s">
        <v>188</v>
      </c>
      <c r="AW49" s="117" t="str">
        <f>IF(AND(Effectif!$Z49="Oui",Effectif!$AD49="Non"),"son RIB",IF(AND(Effectif!$Z49="Non",Effectif!$AD49="Oui"),"sa CMU",IF(AND(Effectif!$Z49="Non",Effectif!$AD49="Non"),"sa CMU et son RIB","")))</f>
        <v/>
      </c>
      <c r="AX49" s="116"/>
    </row>
    <row r="50" spans="1:50" s="35" customFormat="1" ht="15" customHeight="1" x14ac:dyDescent="0.25">
      <c r="A50" s="88" t="s">
        <v>219</v>
      </c>
      <c r="B50" s="89" t="s">
        <v>218</v>
      </c>
      <c r="C50" s="89" t="str">
        <f t="shared" si="1"/>
        <v>BIEF Jose</v>
      </c>
      <c r="D50" s="91">
        <v>37658</v>
      </c>
      <c r="E50" s="92">
        <f ca="1">IF(Effectif!$D50&gt;0,IF(DATE(YEAR(TODAY()),MONTH(Effectif!$D50),DAY(Effectif!$D50))&lt;=TODAY(),YEAR(TODAY())-YEAR(Effectif!$D50),YEAR(TODAY())-YEAR(Effectif!$D50)-1),"Inconnu")</f>
        <v>17</v>
      </c>
      <c r="F50" s="92" t="str">
        <f ca="1">IF(Effectif!$D50&gt;0,(IF(DATEDIF(Effectif!$D50,TODAY(),"y")&gt;=18,"Majeur","Mineur")),"Inconnu")</f>
        <v>Mineur</v>
      </c>
      <c r="G50" s="92" t="s">
        <v>167</v>
      </c>
      <c r="H50" s="93"/>
      <c r="I50" s="91"/>
      <c r="J50" s="91"/>
      <c r="K50" s="103" t="str">
        <f>IF(ISBLANK(Effectif!$J50),"Inconnu",INT((Effectif!$J50-Effectif!$D50)/365.25)&amp;" ans "&amp;MONTH(Effectif!$J50-Effectif!$D50)-1&amp;" mois ")</f>
        <v>Inconnu</v>
      </c>
      <c r="L50" s="91" t="str">
        <f>IF(Effectif!$D50&gt;0,(DAY(Effectif!$D50)&amp;"/"&amp;MONTH(Effectif!$D50)&amp;"/"&amp;YEAR(Effectif!$D50)+18),"Inconnu")</f>
        <v>6/2/2021</v>
      </c>
      <c r="M50" s="91"/>
      <c r="N50" s="92" t="s">
        <v>142</v>
      </c>
      <c r="O50" s="91" t="s">
        <v>284</v>
      </c>
      <c r="P50" s="92">
        <v>2</v>
      </c>
      <c r="Q50" s="96">
        <v>67</v>
      </c>
      <c r="R50" s="92">
        <v>1</v>
      </c>
      <c r="S50" s="92"/>
      <c r="T50" s="97"/>
      <c r="U50" s="91" t="s">
        <v>153</v>
      </c>
      <c r="V50" s="91"/>
      <c r="W50" s="91" t="str">
        <f ca="1">IF(Effectif!$E50&gt;0,IF(Effectif!$U50="ATJM à faire","En attente",IF(Effectif!$U50="ATJM en réalisation","En attente",(IF(Effectif!$E50&lt;18,"Pas d'ATJM",EDATE(Effectif!$V50,-2))))),"Inconnu")</f>
        <v>Pas d'ATJM</v>
      </c>
      <c r="X50" s="97" t="str">
        <f>IF(OR(Effectif!$Z50="Non",Effectif!$AD50="Non"),"Oui","Fait")</f>
        <v>Oui</v>
      </c>
      <c r="Y50" s="91"/>
      <c r="Z50" s="92" t="s">
        <v>19</v>
      </c>
      <c r="AA50" s="99"/>
      <c r="AB50" s="91"/>
      <c r="AC50" s="92" t="s">
        <v>19</v>
      </c>
      <c r="AD50" s="92" t="s">
        <v>19</v>
      </c>
      <c r="AE50" s="100" t="s">
        <v>83</v>
      </c>
      <c r="AF50" s="91" t="str">
        <f>IF(Effectif!$AE50="Néant","Néant",IF(Effectif!$AE50&lt;&gt;"",VLOOKUP(TEXT(Effectif!$AE50,"@"),Paramètres!$E$21:$F$23,2,0)))</f>
        <v>Néant</v>
      </c>
      <c r="AG50" s="91" t="s">
        <v>51</v>
      </c>
      <c r="AH50" s="92" t="s">
        <v>19</v>
      </c>
      <c r="AI50" s="92" t="s">
        <v>19</v>
      </c>
      <c r="AJ50" s="92" t="s">
        <v>19</v>
      </c>
      <c r="AK50" s="92" t="s">
        <v>19</v>
      </c>
      <c r="AL50" s="92"/>
      <c r="AM50" s="93"/>
      <c r="AN50" s="92"/>
      <c r="AO50" s="92"/>
      <c r="AP50" s="92" t="s">
        <v>19</v>
      </c>
      <c r="AQ50" s="92" t="s">
        <v>46</v>
      </c>
      <c r="AR50" s="92"/>
      <c r="AS50" s="92"/>
      <c r="AT50" s="92"/>
      <c r="AU50" s="91"/>
      <c r="AV50" s="92"/>
      <c r="AW50" s="117" t="str">
        <f>IF(AND(Effectif!$Z50="Oui",Effectif!$AD50="Non"),"son RIB",IF(AND(Effectif!$Z50="Non",Effectif!$AD50="Oui"),"sa CMU",IF(AND(Effectif!$Z50="Non",Effectif!$AD50="Non"),"sa CMU et son RIB","")))</f>
        <v>sa CMU et son RIB</v>
      </c>
      <c r="AX50" s="102"/>
    </row>
    <row r="51" spans="1:50" s="35" customFormat="1" ht="15" customHeight="1" x14ac:dyDescent="0.25">
      <c r="A51" s="88" t="s">
        <v>219</v>
      </c>
      <c r="B51" s="89" t="s">
        <v>207</v>
      </c>
      <c r="C51" s="89" t="str">
        <f t="shared" si="1"/>
        <v>BIEF Jules</v>
      </c>
      <c r="D51" s="91">
        <v>37621</v>
      </c>
      <c r="E51" s="92">
        <f ca="1">IF(Effectif!$D51&gt;0,IF(DATE(YEAR(TODAY()),MONTH(Effectif!$D51),DAY(Effectif!$D51))&lt;=TODAY(),YEAR(TODAY())-YEAR(Effectif!$D51),YEAR(TODAY())-YEAR(Effectif!$D51)-1),"Inconnu")</f>
        <v>17</v>
      </c>
      <c r="F51" s="92" t="str">
        <f ca="1">IF(Effectif!$D51&gt;0,(IF(DATEDIF(Effectif!$D51,TODAY(),"y")&gt;=18,"Majeur","Mineur")),"Inconnu")</f>
        <v>Mineur</v>
      </c>
      <c r="G51" s="92" t="s">
        <v>168</v>
      </c>
      <c r="H51" s="93"/>
      <c r="I51" s="91"/>
      <c r="J51" s="91"/>
      <c r="K51" s="103" t="str">
        <f>IF(ISBLANK(Effectif!$J51),"Inconnu",INT((Effectif!$J51-Effectif!$D51)/365.25)&amp;" ans "&amp;MONTH(Effectif!$J51-Effectif!$D51)-1&amp;" mois ")</f>
        <v>Inconnu</v>
      </c>
      <c r="L51" s="91" t="str">
        <f>IF(Effectif!$D51&gt;0,(DAY(Effectif!$D51)&amp;"/"&amp;MONTH(Effectif!$D51)&amp;"/"&amp;YEAR(Effectif!$D51)+18),"Inconnu")</f>
        <v>31/12/2020</v>
      </c>
      <c r="M51" s="91">
        <v>43434</v>
      </c>
      <c r="N51" s="92" t="s">
        <v>143</v>
      </c>
      <c r="O51" s="91" t="s">
        <v>285</v>
      </c>
      <c r="P51" s="92">
        <v>113</v>
      </c>
      <c r="Q51" s="96">
        <v>67</v>
      </c>
      <c r="R51" s="92">
        <v>1</v>
      </c>
      <c r="S51" s="92"/>
      <c r="T51" s="97"/>
      <c r="U51" s="91" t="s">
        <v>153</v>
      </c>
      <c r="V51" s="91"/>
      <c r="W51" s="91" t="str">
        <f ca="1">IF(Effectif!$E51&gt;0,IF(Effectif!$U51="ATJM à faire","En attente",IF(Effectif!$U51="ATJM en réalisation","En attente",(IF(Effectif!$E51&lt;18,"Pas d'ATJM",EDATE(Effectif!$V51,-2))))),"Inconnu")</f>
        <v>Pas d'ATJM</v>
      </c>
      <c r="X51" s="97" t="str">
        <f>IF(OR(Effectif!$Z51="Non",Effectif!$AD51="Non"),"Oui","Fait")</f>
        <v>Fait</v>
      </c>
      <c r="Y51" s="91"/>
      <c r="Z51" s="92" t="s">
        <v>18</v>
      </c>
      <c r="AA51" s="99"/>
      <c r="AB51" s="91">
        <v>44148</v>
      </c>
      <c r="AC51" s="92" t="s">
        <v>19</v>
      </c>
      <c r="AD51" s="92" t="s">
        <v>18</v>
      </c>
      <c r="AE51" s="100" t="s">
        <v>83</v>
      </c>
      <c r="AF51" s="91" t="str">
        <f>IF(Effectif!$AE51="Néant","Néant",IF(Effectif!$AE51&lt;&gt;"",VLOOKUP(TEXT(Effectif!$AE51,"@"),Paramètres!$E$21:$F$23,2,0)))</f>
        <v>Néant</v>
      </c>
      <c r="AG51" s="91" t="s">
        <v>51</v>
      </c>
      <c r="AH51" s="92" t="s">
        <v>18</v>
      </c>
      <c r="AI51" s="92" t="s">
        <v>18</v>
      </c>
      <c r="AJ51" s="92" t="s">
        <v>18</v>
      </c>
      <c r="AK51" s="92" t="s">
        <v>19</v>
      </c>
      <c r="AL51" s="92"/>
      <c r="AM51" s="93"/>
      <c r="AN51" s="92"/>
      <c r="AO51" s="92"/>
      <c r="AP51" s="92" t="s">
        <v>18</v>
      </c>
      <c r="AQ51" s="92" t="s">
        <v>132</v>
      </c>
      <c r="AR51" s="92" t="s">
        <v>8</v>
      </c>
      <c r="AS51" s="92" t="s">
        <v>130</v>
      </c>
      <c r="AT51" s="92"/>
      <c r="AU51" s="91"/>
      <c r="AV51" s="92" t="s">
        <v>190</v>
      </c>
      <c r="AW51" s="117" t="str">
        <f>IF(AND(Effectif!$Z51="Oui",Effectif!$AD51="Non"),"son RIB",IF(AND(Effectif!$Z51="Non",Effectif!$AD51="Oui"),"sa CMU",IF(AND(Effectif!$Z51="Non",Effectif!$AD51="Non"),"sa CMU et son RIB","")))</f>
        <v/>
      </c>
      <c r="AX51" s="102"/>
    </row>
    <row r="52" spans="1:50" s="35" customFormat="1" ht="15" customHeight="1" x14ac:dyDescent="0.25">
      <c r="A52" s="88" t="s">
        <v>219</v>
      </c>
      <c r="B52" s="89" t="s">
        <v>208</v>
      </c>
      <c r="C52" s="89" t="str">
        <f t="shared" si="1"/>
        <v>BIEF Paul</v>
      </c>
      <c r="D52" s="91">
        <v>37622</v>
      </c>
      <c r="E52" s="92">
        <f ca="1">IF(Effectif!$D52&gt;0,IF(DATE(YEAR(TODAY()),MONTH(Effectif!$D52),DAY(Effectif!$D52))&lt;=TODAY(),YEAR(TODAY())-YEAR(Effectif!$D52),YEAR(TODAY())-YEAR(Effectif!$D52)-1),"Inconnu")</f>
        <v>17</v>
      </c>
      <c r="F52" s="92" t="str">
        <f ca="1">IF(Effectif!$D52&gt;0,(IF(DATEDIF(Effectif!$D52,TODAY(),"y")&gt;=18,"Majeur","Mineur")),"Inconnu")</f>
        <v>Mineur</v>
      </c>
      <c r="G52" s="92" t="s">
        <v>169</v>
      </c>
      <c r="H52" s="93"/>
      <c r="I52" s="91"/>
      <c r="J52" s="91">
        <v>42783</v>
      </c>
      <c r="K52" s="103" t="str">
        <f>IF(ISBLANK(Effectif!$J52),"Inconnu",INT((Effectif!$J52-Effectif!$D52)/365.25)&amp;" ans "&amp;MONTH(Effectif!$J52-Effectif!$D52)-1&amp;" mois ")</f>
        <v xml:space="preserve">14 ans 1 mois </v>
      </c>
      <c r="L52" s="91" t="str">
        <f>IF(Effectif!$D52&gt;0,(DAY(Effectif!$D52)&amp;"/"&amp;MONTH(Effectif!$D52)&amp;"/"&amp;YEAR(Effectif!$D52)+18),"Inconnu")</f>
        <v>1/1/2021</v>
      </c>
      <c r="M52" s="91">
        <v>43495</v>
      </c>
      <c r="N52" s="92" t="s">
        <v>143</v>
      </c>
      <c r="O52" s="91" t="s">
        <v>286</v>
      </c>
      <c r="P52" s="92">
        <v>209</v>
      </c>
      <c r="Q52" s="96">
        <v>49</v>
      </c>
      <c r="R52" s="92">
        <v>1</v>
      </c>
      <c r="S52" s="92"/>
      <c r="T52" s="97"/>
      <c r="U52" s="91" t="s">
        <v>153</v>
      </c>
      <c r="V52" s="91"/>
      <c r="W52" s="91" t="str">
        <f ca="1">IF(Effectif!$E52&gt;0,IF(Effectif!$U52="ATJM à faire","En attente",IF(Effectif!$U52="ATJM en réalisation","En attente",(IF(Effectif!$E52&lt;18,"Pas d'ATJM",EDATE(Effectif!$V52,-2))))),"Inconnu")</f>
        <v>Pas d'ATJM</v>
      </c>
      <c r="X52" s="97" t="str">
        <f>IF(OR(Effectif!$Z52="Non",Effectif!$AD52="Non"),"Oui","Fait")</f>
        <v>Fait</v>
      </c>
      <c r="Y52" s="91"/>
      <c r="Z52" s="92" t="s">
        <v>18</v>
      </c>
      <c r="AA52" s="99"/>
      <c r="AB52" s="91">
        <v>44251</v>
      </c>
      <c r="AC52" s="92" t="s">
        <v>18</v>
      </c>
      <c r="AD52" s="92" t="s">
        <v>18</v>
      </c>
      <c r="AE52" s="100" t="s">
        <v>83</v>
      </c>
      <c r="AF52" s="91" t="str">
        <f>IF(Effectif!$AE52="Néant","Néant",IF(Effectif!$AE52&lt;&gt;"",VLOOKUP(TEXT(Effectif!$AE52,"@"),Paramètres!$E$21:$F$23,2,0)))</f>
        <v>Néant</v>
      </c>
      <c r="AG52" s="91" t="s">
        <v>135</v>
      </c>
      <c r="AH52" s="92" t="s">
        <v>18</v>
      </c>
      <c r="AI52" s="92" t="s">
        <v>19</v>
      </c>
      <c r="AJ52" s="92" t="s">
        <v>19</v>
      </c>
      <c r="AK52" s="92" t="s">
        <v>19</v>
      </c>
      <c r="AL52" s="92"/>
      <c r="AM52" s="93"/>
      <c r="AN52" s="92"/>
      <c r="AO52" s="92" t="s">
        <v>28</v>
      </c>
      <c r="AP52" s="92" t="s">
        <v>18</v>
      </c>
      <c r="AQ52" s="92" t="s">
        <v>132</v>
      </c>
      <c r="AR52" s="92" t="s">
        <v>8</v>
      </c>
      <c r="AS52" s="92" t="s">
        <v>71</v>
      </c>
      <c r="AT52" s="92"/>
      <c r="AU52" s="91">
        <v>44092</v>
      </c>
      <c r="AV52" s="92" t="s">
        <v>191</v>
      </c>
      <c r="AW52" s="117" t="str">
        <f>IF(AND(Effectif!$Z52="Oui",Effectif!$AD52="Non"),"son RIB",IF(AND(Effectif!$Z52="Non",Effectif!$AD52="Oui"),"sa CMU",IF(AND(Effectif!$Z52="Non",Effectif!$AD52="Non"),"sa CMU et son RIB","")))</f>
        <v/>
      </c>
      <c r="AX52" s="102"/>
    </row>
    <row r="53" spans="1:50" s="35" customFormat="1" ht="15" customHeight="1" x14ac:dyDescent="0.25">
      <c r="A53" s="88" t="s">
        <v>219</v>
      </c>
      <c r="B53" s="104" t="s">
        <v>209</v>
      </c>
      <c r="C53" s="89" t="str">
        <f t="shared" si="1"/>
        <v>BIEF Edouard</v>
      </c>
      <c r="D53" s="91">
        <v>37443</v>
      </c>
      <c r="E53" s="92">
        <f ca="1">IF(Effectif!$D53&gt;0,IF(DATE(YEAR(TODAY()),MONTH(Effectif!$D53),DAY(Effectif!$D53))&lt;=TODAY(),YEAR(TODAY())-YEAR(Effectif!$D53),YEAR(TODAY())-YEAR(Effectif!$D53)-1),"Inconnu")</f>
        <v>17</v>
      </c>
      <c r="F53" s="92" t="str">
        <f ca="1">IF(Effectif!$D53&gt;0,(IF(DATEDIF(Effectif!$D53,TODAY(),"y")&gt;=18,"Majeur","Mineur")),"Inconnu")</f>
        <v>Mineur</v>
      </c>
      <c r="G53" s="92" t="s">
        <v>165</v>
      </c>
      <c r="H53" s="93"/>
      <c r="I53" s="91"/>
      <c r="J53" s="91">
        <v>43221</v>
      </c>
      <c r="K53" s="103" t="str">
        <f>IF(ISBLANK(Effectif!$J53),"Inconnu",INT((Effectif!$J53-Effectif!$D53)/365.25)&amp;" ans "&amp;MONTH(Effectif!$J53-Effectif!$D53)-1&amp;" mois ")</f>
        <v xml:space="preserve">15 ans 9 mois </v>
      </c>
      <c r="L53" s="91" t="str">
        <f>IF(Effectif!$D53&gt;0,(DAY(Effectif!$D53)&amp;"/"&amp;MONTH(Effectif!$D53)&amp;"/"&amp;YEAR(Effectif!$D53)+18),"Inconnu")</f>
        <v>6/7/2020</v>
      </c>
      <c r="M53" s="91">
        <v>43434</v>
      </c>
      <c r="N53" s="92" t="s">
        <v>142</v>
      </c>
      <c r="O53" s="91" t="s">
        <v>287</v>
      </c>
      <c r="P53" s="92">
        <v>103</v>
      </c>
      <c r="Q53" s="96">
        <v>67</v>
      </c>
      <c r="R53" s="92">
        <v>1</v>
      </c>
      <c r="S53" s="92"/>
      <c r="T53" s="97"/>
      <c r="U53" s="91" t="s">
        <v>153</v>
      </c>
      <c r="V53" s="91"/>
      <c r="W53" s="91" t="str">
        <f ca="1">IF(Effectif!$E53&gt;0,IF(Effectif!$U53="ATJM à faire","En attente",IF(Effectif!$U53="ATJM en réalisation","En attente",(IF(Effectif!$E53&lt;18,"Pas d'ATJM",EDATE(Effectif!$V53,-2))))),"Inconnu")</f>
        <v>Pas d'ATJM</v>
      </c>
      <c r="X53" s="97" t="str">
        <f>IF(OR(Effectif!$Z53="Non",Effectif!$AD53="Non"),"Oui","Fait")</f>
        <v>Oui</v>
      </c>
      <c r="Y53" s="91"/>
      <c r="Z53" s="92" t="s">
        <v>18</v>
      </c>
      <c r="AA53" s="99"/>
      <c r="AB53" s="91">
        <v>44166</v>
      </c>
      <c r="AC53" s="92" t="s">
        <v>19</v>
      </c>
      <c r="AD53" s="92" t="s">
        <v>19</v>
      </c>
      <c r="AE53" s="100" t="s">
        <v>83</v>
      </c>
      <c r="AF53" s="91" t="str">
        <f>IF(Effectif!$AE53="Néant","Néant",IF(Effectif!$AE53&lt;&gt;"",VLOOKUP(TEXT(Effectif!$AE53,"@"),Paramètres!$E$21:$F$23,2,0)))</f>
        <v>Néant</v>
      </c>
      <c r="AG53" s="91" t="s">
        <v>51</v>
      </c>
      <c r="AH53" s="92" t="s">
        <v>18</v>
      </c>
      <c r="AI53" s="92" t="s">
        <v>18</v>
      </c>
      <c r="AJ53" s="92" t="s">
        <v>18</v>
      </c>
      <c r="AK53" s="92" t="s">
        <v>19</v>
      </c>
      <c r="AL53" s="92"/>
      <c r="AM53" s="93"/>
      <c r="AN53" s="92"/>
      <c r="AO53" s="92"/>
      <c r="AP53" s="92" t="s">
        <v>19</v>
      </c>
      <c r="AQ53" s="92" t="s">
        <v>46</v>
      </c>
      <c r="AR53" s="92"/>
      <c r="AS53" s="92"/>
      <c r="AT53" s="92"/>
      <c r="AU53" s="91"/>
      <c r="AV53" s="92"/>
      <c r="AW53" s="117" t="str">
        <f>IF(AND(Effectif!$Z53="Oui",Effectif!$AD53="Non"),"son RIB",IF(AND(Effectif!$Z53="Non",Effectif!$AD53="Oui"),"sa CMU",IF(AND(Effectif!$Z53="Non",Effectif!$AD53="Non"),"sa CMU et son RIB","")))</f>
        <v>son RIB</v>
      </c>
      <c r="AX53" s="102"/>
    </row>
    <row r="54" spans="1:50" s="35" customFormat="1" ht="15" customHeight="1" x14ac:dyDescent="0.25">
      <c r="A54" s="88" t="s">
        <v>219</v>
      </c>
      <c r="B54" s="89" t="s">
        <v>210</v>
      </c>
      <c r="C54" s="89" t="str">
        <f t="shared" si="1"/>
        <v>BIEF Simon</v>
      </c>
      <c r="D54" s="91">
        <v>37386</v>
      </c>
      <c r="E54" s="92">
        <f ca="1">IF(Effectif!$D54&gt;0,IF(DATE(YEAR(TODAY()),MONTH(Effectif!$D54),DAY(Effectif!$D54))&lt;=TODAY(),YEAR(TODAY())-YEAR(Effectif!$D54),YEAR(TODAY())-YEAR(Effectif!$D54)-1),"Inconnu")</f>
        <v>17</v>
      </c>
      <c r="F54" s="92" t="str">
        <f ca="1">IF(Effectif!$D54&gt;0,(IF(DATEDIF(Effectif!$D54,TODAY(),"y")&gt;=18,"Majeur","Mineur")),"Inconnu")</f>
        <v>Mineur</v>
      </c>
      <c r="G54" s="92" t="s">
        <v>172</v>
      </c>
      <c r="H54" s="93"/>
      <c r="I54" s="91"/>
      <c r="J54" s="91">
        <v>42736</v>
      </c>
      <c r="K54" s="103" t="str">
        <f>IF(ISBLANK(Effectif!$J54),"Inconnu",INT((Effectif!$J54-Effectif!$D54)/365.25)&amp;" ans "&amp;MONTH(Effectif!$J54-Effectif!$D54)-1&amp;" mois ")</f>
        <v xml:space="preserve">14 ans 7 mois </v>
      </c>
      <c r="L54" s="91" t="str">
        <f>IF(Effectif!$D54&gt;0,(DAY(Effectif!$D54)&amp;"/"&amp;MONTH(Effectif!$D54)&amp;"/"&amp;YEAR(Effectif!$D54)+18),"Inconnu")</f>
        <v>10/5/2020</v>
      </c>
      <c r="M54" s="91">
        <v>43445</v>
      </c>
      <c r="N54" s="92" t="s">
        <v>143</v>
      </c>
      <c r="O54" s="91" t="s">
        <v>288</v>
      </c>
      <c r="P54" s="92">
        <v>211</v>
      </c>
      <c r="Q54" s="96">
        <v>49</v>
      </c>
      <c r="R54" s="92">
        <v>1</v>
      </c>
      <c r="S54" s="92"/>
      <c r="T54" s="97"/>
      <c r="U54" s="91" t="s">
        <v>153</v>
      </c>
      <c r="V54" s="91"/>
      <c r="W54" s="91" t="str">
        <f ca="1">IF(Effectif!$E54&gt;0,IF(Effectif!$U54="ATJM à faire","En attente",IF(Effectif!$U54="ATJM en réalisation","En attente",(IF(Effectif!$E54&lt;18,"Pas d'ATJM",EDATE(Effectif!$V54,-2))))),"Inconnu")</f>
        <v>Pas d'ATJM</v>
      </c>
      <c r="X54" s="97" t="str">
        <f>IF(OR(Effectif!$Z54="Non",Effectif!$AD54="Non"),"Oui","Fait")</f>
        <v>Fait</v>
      </c>
      <c r="Y54" s="91"/>
      <c r="Z54" s="92" t="s">
        <v>18</v>
      </c>
      <c r="AA54" s="99"/>
      <c r="AB54" s="91">
        <v>44138</v>
      </c>
      <c r="AC54" s="92" t="s">
        <v>18</v>
      </c>
      <c r="AD54" s="92" t="s">
        <v>18</v>
      </c>
      <c r="AE54" s="100" t="s">
        <v>83</v>
      </c>
      <c r="AF54" s="91" t="str">
        <f>IF(Effectif!$AE54="Néant","Néant",IF(Effectif!$AE54&lt;&gt;"",VLOOKUP(TEXT(Effectif!$AE54,"@"),Paramètres!$E$21:$F$23,2,0)))</f>
        <v>Néant</v>
      </c>
      <c r="AG54" s="91" t="s">
        <v>51</v>
      </c>
      <c r="AH54" s="92" t="s">
        <v>18</v>
      </c>
      <c r="AI54" s="92" t="s">
        <v>18</v>
      </c>
      <c r="AJ54" s="92" t="s">
        <v>18</v>
      </c>
      <c r="AK54" s="92" t="s">
        <v>18</v>
      </c>
      <c r="AL54" s="92"/>
      <c r="AM54" s="93"/>
      <c r="AN54" s="92"/>
      <c r="AO54" s="92" t="s">
        <v>28</v>
      </c>
      <c r="AP54" s="92" t="s">
        <v>18</v>
      </c>
      <c r="AQ54" s="92" t="s">
        <v>43</v>
      </c>
      <c r="AR54" s="92"/>
      <c r="AS54" s="92"/>
      <c r="AT54" s="92"/>
      <c r="AU54" s="91"/>
      <c r="AV54" s="92" t="s">
        <v>192</v>
      </c>
      <c r="AW54" s="117" t="str">
        <f>IF(AND(Effectif!$Z54="Oui",Effectif!$AD54="Non"),"son RIB",IF(AND(Effectif!$Z54="Non",Effectif!$AD54="Oui"),"sa CMU",IF(AND(Effectif!$Z54="Non",Effectif!$AD54="Non"),"sa CMU et son RIB","")))</f>
        <v/>
      </c>
      <c r="AX54" s="102"/>
    </row>
    <row r="55" spans="1:50" s="35" customFormat="1" ht="15" customHeight="1" x14ac:dyDescent="0.25">
      <c r="A55" s="88" t="s">
        <v>219</v>
      </c>
      <c r="B55" s="89" t="s">
        <v>211</v>
      </c>
      <c r="C55" s="89" t="str">
        <f t="shared" si="1"/>
        <v>BIEF Matthieu</v>
      </c>
      <c r="D55" s="91">
        <v>37531</v>
      </c>
      <c r="E55" s="92">
        <f ca="1">IF(Effectif!$D55&gt;0,IF(DATE(YEAR(TODAY()),MONTH(Effectif!$D55),DAY(Effectif!$D55))&lt;=TODAY(),YEAR(TODAY())-YEAR(Effectif!$D55),YEAR(TODAY())-YEAR(Effectif!$D55)-1),"Inconnu")</f>
        <v>17</v>
      </c>
      <c r="F55" s="92" t="str">
        <f ca="1">IF(Effectif!$D55&gt;0,(IF(DATEDIF(Effectif!$D55,TODAY(),"y")&gt;=18,"Majeur","Mineur")),"Inconnu")</f>
        <v>Mineur</v>
      </c>
      <c r="G55" s="92" t="s">
        <v>165</v>
      </c>
      <c r="H55" s="93"/>
      <c r="I55" s="91"/>
      <c r="J55" s="92"/>
      <c r="K55" s="103" t="str">
        <f>IF(ISBLANK(Effectif!$J55),"Inconnu",INT((Effectif!$J55-Effectif!$D55)/365.25)&amp;" ans "&amp;MONTH(Effectif!$J55-Effectif!$D55)-1&amp;" mois ")</f>
        <v>Inconnu</v>
      </c>
      <c r="L55" s="91" t="str">
        <f>IF(Effectif!$D55&gt;0,(DAY(Effectif!$D55)&amp;"/"&amp;MONTH(Effectif!$D55)&amp;"/"&amp;YEAR(Effectif!$D55)+18),"Inconnu")</f>
        <v>2/10/2020</v>
      </c>
      <c r="M55" s="91">
        <v>43509</v>
      </c>
      <c r="N55" s="92" t="s">
        <v>142</v>
      </c>
      <c r="O55" s="91" t="s">
        <v>289</v>
      </c>
      <c r="P55" s="92">
        <v>311</v>
      </c>
      <c r="Q55" s="96">
        <v>67</v>
      </c>
      <c r="R55" s="92">
        <v>1</v>
      </c>
      <c r="S55" s="92"/>
      <c r="T55" s="97"/>
      <c r="U55" s="91" t="s">
        <v>153</v>
      </c>
      <c r="V55" s="91"/>
      <c r="W55" s="91" t="str">
        <f ca="1">IF(Effectif!$E55&gt;0,IF(Effectif!$U55="ATJM à faire","En attente",IF(Effectif!$U55="ATJM en réalisation","En attente",(IF(Effectif!$E55&lt;18,"Pas d'ATJM",EDATE(Effectif!$V55,-2))))),"Inconnu")</f>
        <v>Pas d'ATJM</v>
      </c>
      <c r="X55" s="97" t="str">
        <f>IF(OR(Effectif!$Z55="Non",Effectif!$AD55="Non"),"Oui","Fait")</f>
        <v>Oui</v>
      </c>
      <c r="Y55" s="91"/>
      <c r="Z55" s="92" t="s">
        <v>18</v>
      </c>
      <c r="AA55" s="99"/>
      <c r="AB55" s="91">
        <v>43777</v>
      </c>
      <c r="AC55" s="92" t="s">
        <v>19</v>
      </c>
      <c r="AD55" s="92" t="s">
        <v>19</v>
      </c>
      <c r="AE55" s="100" t="s">
        <v>83</v>
      </c>
      <c r="AF55" s="91" t="str">
        <f>IF(Effectif!$AE55="Néant","Néant",IF(Effectif!$AE55&lt;&gt;"",VLOOKUP(TEXT(Effectif!$AE55,"@"),Paramètres!$E$21:$F$23,2,0)))</f>
        <v>Néant</v>
      </c>
      <c r="AG55" s="91" t="s">
        <v>51</v>
      </c>
      <c r="AH55" s="92" t="s">
        <v>18</v>
      </c>
      <c r="AI55" s="92" t="s">
        <v>18</v>
      </c>
      <c r="AJ55" s="92" t="s">
        <v>18</v>
      </c>
      <c r="AK55" s="92" t="s">
        <v>19</v>
      </c>
      <c r="AL55" s="92"/>
      <c r="AM55" s="93"/>
      <c r="AN55" s="92"/>
      <c r="AO55" s="92"/>
      <c r="AP55" s="92" t="s">
        <v>18</v>
      </c>
      <c r="AQ55" s="92" t="s">
        <v>43</v>
      </c>
      <c r="AR55" s="92"/>
      <c r="AS55" s="92"/>
      <c r="AT55" s="92"/>
      <c r="AU55" s="91"/>
      <c r="AV55" s="92"/>
      <c r="AW55" s="117" t="str">
        <f>IF(AND(Effectif!$Z55="Oui",Effectif!$AD55="Non"),"son RIB",IF(AND(Effectif!$Z55="Non",Effectif!$AD55="Oui"),"sa CMU",IF(AND(Effectif!$Z55="Non",Effectif!$AD55="Non"),"sa CMU et son RIB","")))</f>
        <v>son RIB</v>
      </c>
      <c r="AX55" s="102"/>
    </row>
    <row r="56" spans="1:50" s="35" customFormat="1" ht="15" customHeight="1" x14ac:dyDescent="0.25">
      <c r="A56" s="88" t="s">
        <v>219</v>
      </c>
      <c r="B56" s="89" t="s">
        <v>212</v>
      </c>
      <c r="C56" s="89" t="str">
        <f t="shared" si="1"/>
        <v>BIEF Andre</v>
      </c>
      <c r="D56" s="91">
        <v>37659</v>
      </c>
      <c r="E56" s="92">
        <f ca="1">IF(Effectif!$D56&gt;0,IF(DATE(YEAR(TODAY()),MONTH(Effectif!$D56),DAY(Effectif!$D56))&lt;=TODAY(),YEAR(TODAY())-YEAR(Effectif!$D56),YEAR(TODAY())-YEAR(Effectif!$D56)-1),"Inconnu")</f>
        <v>17</v>
      </c>
      <c r="F56" s="92" t="str">
        <f ca="1">IF(Effectif!$D56&gt;0,(IF(DATEDIF(Effectif!$D56,TODAY(),"y")&gt;=18,"Majeur","Mineur")),"Inconnu")</f>
        <v>Mineur</v>
      </c>
      <c r="G56" s="92" t="s">
        <v>167</v>
      </c>
      <c r="H56" s="93"/>
      <c r="I56" s="91"/>
      <c r="J56" s="92"/>
      <c r="K56" s="103" t="str">
        <f>IF(ISBLANK(Effectif!$J56),"Inconnu",INT((Effectif!$J56-Effectif!$D56)/365.25)&amp;" ans "&amp;MONTH(Effectif!$J56-Effectif!$D56)-1&amp;" mois ")</f>
        <v>Inconnu</v>
      </c>
      <c r="L56" s="91" t="str">
        <f>IF(Effectif!$D56&gt;0,(DAY(Effectif!$D56)&amp;"/"&amp;MONTH(Effectif!$D56)&amp;"/"&amp;YEAR(Effectif!$D56)+18),"Inconnu")</f>
        <v>7/2/2021</v>
      </c>
      <c r="M56" s="91">
        <v>43812</v>
      </c>
      <c r="N56" s="92" t="s">
        <v>142</v>
      </c>
      <c r="O56" s="91" t="s">
        <v>290</v>
      </c>
      <c r="P56" s="92">
        <v>319</v>
      </c>
      <c r="Q56" s="96">
        <v>67</v>
      </c>
      <c r="R56" s="92">
        <v>1</v>
      </c>
      <c r="S56" s="92"/>
      <c r="T56" s="97"/>
      <c r="U56" s="91" t="s">
        <v>153</v>
      </c>
      <c r="V56" s="91"/>
      <c r="W56" s="91" t="str">
        <f ca="1">IF(Effectif!$E56&gt;0,IF(Effectif!$U56="ATJM à faire","En attente",IF(Effectif!$U56="ATJM en réalisation","En attente",(IF(Effectif!$E56&lt;18,"Pas d'ATJM",EDATE(Effectif!$V56,-2))))),"Inconnu")</f>
        <v>Pas d'ATJM</v>
      </c>
      <c r="X56" s="97" t="str">
        <f>IF(OR(Effectif!$Z56="Non",Effectif!$AD56="Non"),"Oui","Fait")</f>
        <v>Fait</v>
      </c>
      <c r="Y56" s="91"/>
      <c r="Z56" s="92" t="s">
        <v>18</v>
      </c>
      <c r="AA56" s="99"/>
      <c r="AB56" s="91">
        <v>44217</v>
      </c>
      <c r="AC56" s="92" t="s">
        <v>19</v>
      </c>
      <c r="AD56" s="92" t="s">
        <v>18</v>
      </c>
      <c r="AE56" s="100" t="s">
        <v>83</v>
      </c>
      <c r="AF56" s="91" t="str">
        <f>IF(Effectif!$AE56="Néant","Néant",IF(Effectif!$AE56&lt;&gt;"",VLOOKUP(TEXT(Effectif!$AE56,"@"),Paramètres!$E$21:$F$23,2,0)))</f>
        <v>Néant</v>
      </c>
      <c r="AG56" s="91" t="s">
        <v>51</v>
      </c>
      <c r="AH56" s="92" t="s">
        <v>18</v>
      </c>
      <c r="AI56" s="92" t="s">
        <v>18</v>
      </c>
      <c r="AJ56" s="92" t="s">
        <v>19</v>
      </c>
      <c r="AK56" s="92" t="s">
        <v>19</v>
      </c>
      <c r="AL56" s="92"/>
      <c r="AM56" s="93"/>
      <c r="AN56" s="92"/>
      <c r="AO56" s="92"/>
      <c r="AP56" s="92" t="s">
        <v>19</v>
      </c>
      <c r="AQ56" s="92" t="s">
        <v>46</v>
      </c>
      <c r="AR56" s="92"/>
      <c r="AS56" s="92"/>
      <c r="AT56" s="92" t="s">
        <v>18</v>
      </c>
      <c r="AU56" s="91"/>
      <c r="AV56" s="92"/>
      <c r="AW56" s="117" t="str">
        <f>IF(AND(Effectif!$Z56="Oui",Effectif!$AD56="Non"),"son RIB",IF(AND(Effectif!$Z56="Non",Effectif!$AD56="Oui"),"sa CMU",IF(AND(Effectif!$Z56="Non",Effectif!$AD56="Non"),"sa CMU et son RIB","")))</f>
        <v/>
      </c>
      <c r="AX56" s="102"/>
    </row>
    <row r="57" spans="1:50" s="35" customFormat="1" ht="15" customHeight="1" x14ac:dyDescent="0.25">
      <c r="A57" s="88" t="s">
        <v>219</v>
      </c>
      <c r="B57" s="89" t="s">
        <v>213</v>
      </c>
      <c r="C57" s="89" t="str">
        <f t="shared" si="1"/>
        <v>BIEF Arthur</v>
      </c>
      <c r="D57" s="91">
        <v>37226</v>
      </c>
      <c r="E57" s="92">
        <f ca="1">IF(Effectif!$D57&gt;0,IF(DATE(YEAR(TODAY()),MONTH(Effectif!$D57),DAY(Effectif!$D57))&lt;=TODAY(),YEAR(TODAY())-YEAR(Effectif!$D57),YEAR(TODAY())-YEAR(Effectif!$D57)-1),"Inconnu")</f>
        <v>18</v>
      </c>
      <c r="F57" s="92" t="str">
        <f ca="1">IF(Effectif!$D57&gt;0,(IF(DATEDIF(Effectif!$D57,TODAY(),"y")&gt;=18,"Majeur","Mineur")),"Inconnu")</f>
        <v>Majeur</v>
      </c>
      <c r="G57" s="92" t="s">
        <v>167</v>
      </c>
      <c r="H57" s="93"/>
      <c r="I57" s="91"/>
      <c r="J57" s="91">
        <v>43313</v>
      </c>
      <c r="K57" s="103" t="str">
        <f>IF(ISBLANK(Effectif!$J57),"Inconnu",INT((Effectif!$J57-Effectif!$D57)/365.25)&amp;" ans "&amp;MONTH(Effectif!$J57-Effectif!$D57)-1&amp;" mois ")</f>
        <v xml:space="preserve">16 ans 7 mois </v>
      </c>
      <c r="L57" s="91" t="str">
        <f>IF(Effectif!$D57&gt;0,(DAY(Effectif!$D57)&amp;"/"&amp;MONTH(Effectif!$D57)&amp;"/"&amp;YEAR(Effectif!$D57)+18),"Inconnu")</f>
        <v>1/12/2019</v>
      </c>
      <c r="M57" s="91">
        <v>43434</v>
      </c>
      <c r="N57" s="92" t="s">
        <v>142</v>
      </c>
      <c r="O57" s="91" t="s">
        <v>291</v>
      </c>
      <c r="P57" s="92">
        <v>306</v>
      </c>
      <c r="Q57" s="96">
        <v>67</v>
      </c>
      <c r="R57" s="92">
        <v>1</v>
      </c>
      <c r="S57" s="92"/>
      <c r="T57" s="97"/>
      <c r="U57" s="91" t="s">
        <v>159</v>
      </c>
      <c r="V57" s="91">
        <v>43981</v>
      </c>
      <c r="W57" s="91">
        <f ca="1">IF(Effectif!$E57&gt;0,IF(Effectif!$U57="ATJM à faire","En attente",IF(Effectif!$U57="ATJM en réalisation","En attente",(IF(Effectif!$E57&lt;18,"Pas d'ATJM",EDATE(Effectif!$V57,-2))))),"Inconnu")</f>
        <v>43920</v>
      </c>
      <c r="X57" s="97" t="str">
        <f>IF(OR(Effectif!$Z57="Non",Effectif!$AD57="Non"),"Oui","Fait")</f>
        <v>Fait</v>
      </c>
      <c r="Y57" s="91"/>
      <c r="Z57" s="92" t="s">
        <v>18</v>
      </c>
      <c r="AA57" s="99"/>
      <c r="AB57" s="91">
        <v>44195</v>
      </c>
      <c r="AC57" s="92" t="s">
        <v>19</v>
      </c>
      <c r="AD57" s="92" t="s">
        <v>18</v>
      </c>
      <c r="AE57" s="100" t="s">
        <v>83</v>
      </c>
      <c r="AF57" s="91" t="str">
        <f>IF(Effectif!$AE57="Néant","Néant",IF(Effectif!$AE57&lt;&gt;"",VLOOKUP(TEXT(Effectif!$AE57,"@"),Paramètres!$E$21:$F$23,2,0)))</f>
        <v>Néant</v>
      </c>
      <c r="AG57" s="91" t="s">
        <v>51</v>
      </c>
      <c r="AH57" s="92" t="s">
        <v>18</v>
      </c>
      <c r="AI57" s="92" t="s">
        <v>18</v>
      </c>
      <c r="AJ57" s="92" t="s">
        <v>19</v>
      </c>
      <c r="AK57" s="92" t="s">
        <v>19</v>
      </c>
      <c r="AL57" s="92"/>
      <c r="AM57" s="93"/>
      <c r="AN57" s="92"/>
      <c r="AO57" s="92"/>
      <c r="AP57" s="92" t="s">
        <v>18</v>
      </c>
      <c r="AQ57" s="92" t="s">
        <v>132</v>
      </c>
      <c r="AR57" s="92" t="s">
        <v>8</v>
      </c>
      <c r="AS57" s="92" t="s">
        <v>66</v>
      </c>
      <c r="AT57" s="92"/>
      <c r="AU57" s="91"/>
      <c r="AV57" s="92" t="s">
        <v>193</v>
      </c>
      <c r="AW57" s="117" t="str">
        <f>IF(AND(Effectif!$Z57="Oui",Effectif!$AD57="Non"),"son RIB",IF(AND(Effectif!$Z57="Non",Effectif!$AD57="Oui"),"sa CMU",IF(AND(Effectif!$Z57="Non",Effectif!$AD57="Non"),"sa CMU et son RIB","")))</f>
        <v/>
      </c>
      <c r="AX57" s="102"/>
    </row>
    <row r="58" spans="1:50" s="35" customFormat="1" ht="15" customHeight="1" x14ac:dyDescent="0.25">
      <c r="A58" s="88" t="s">
        <v>219</v>
      </c>
      <c r="B58" s="89" t="s">
        <v>214</v>
      </c>
      <c r="C58" s="89" t="str">
        <f t="shared" si="1"/>
        <v>BIEF Fred</v>
      </c>
      <c r="D58" s="91">
        <v>37446</v>
      </c>
      <c r="E58" s="92">
        <f ca="1">IF(Effectif!$D58&gt;0,IF(DATE(YEAR(TODAY()),MONTH(Effectif!$D58),DAY(Effectif!$D58))&lt;=TODAY(),YEAR(TODAY())-YEAR(Effectif!$D58),YEAR(TODAY())-YEAR(Effectif!$D58)-1),"Inconnu")</f>
        <v>17</v>
      </c>
      <c r="F58" s="92" t="str">
        <f ca="1">IF(Effectif!$D58&gt;0,(IF(DATEDIF(Effectif!$D58,TODAY(),"y")&gt;=18,"Majeur","Mineur")),"Inconnu")</f>
        <v>Mineur</v>
      </c>
      <c r="G58" s="92" t="s">
        <v>167</v>
      </c>
      <c r="H58" s="93"/>
      <c r="I58" s="91"/>
      <c r="J58" s="91">
        <v>43313</v>
      </c>
      <c r="K58" s="103" t="str">
        <f>IF(ISBLANK(Effectif!$J58),"Inconnu",INT((Effectif!$J58-Effectif!$D58)/365.25)&amp;" ans "&amp;MONTH(Effectif!$J58-Effectif!$D58)-1&amp;" mois ")</f>
        <v xml:space="preserve">16 ans 0 mois </v>
      </c>
      <c r="L58" s="91" t="str">
        <f>IF(Effectif!$D58&gt;0,(DAY(Effectif!$D58)&amp;"/"&amp;MONTH(Effectif!$D58)&amp;"/"&amp;YEAR(Effectif!$D58)+18),"Inconnu")</f>
        <v>9/7/2020</v>
      </c>
      <c r="M58" s="91">
        <v>43434</v>
      </c>
      <c r="N58" s="92" t="s">
        <v>143</v>
      </c>
      <c r="O58" s="91" t="s">
        <v>223</v>
      </c>
      <c r="P58" s="92">
        <v>1</v>
      </c>
      <c r="Q58" s="96">
        <v>49</v>
      </c>
      <c r="R58" s="92">
        <v>1</v>
      </c>
      <c r="S58" s="92"/>
      <c r="T58" s="97"/>
      <c r="U58" s="91" t="s">
        <v>153</v>
      </c>
      <c r="V58" s="91"/>
      <c r="W58" s="91" t="str">
        <f ca="1">IF(Effectif!$E58&gt;0,IF(Effectif!$U58="ATJM à faire","En attente",IF(Effectif!$U58="ATJM en réalisation","En attente",(IF(Effectif!$E58&lt;18,"Pas d'ATJM",EDATE(Effectif!$V58,-2))))),"Inconnu")</f>
        <v>Pas d'ATJM</v>
      </c>
      <c r="X58" s="97" t="str">
        <f>IF(OR(Effectif!$Z58="Non",Effectif!$AD58="Non"),"Oui","Fait")</f>
        <v>Fait</v>
      </c>
      <c r="Y58" s="91"/>
      <c r="Z58" s="92" t="s">
        <v>18</v>
      </c>
      <c r="AA58" s="99"/>
      <c r="AB58" s="91">
        <v>44037</v>
      </c>
      <c r="AC58" s="92" t="s">
        <v>19</v>
      </c>
      <c r="AD58" s="92" t="s">
        <v>18</v>
      </c>
      <c r="AE58" s="100" t="s">
        <v>83</v>
      </c>
      <c r="AF58" s="91" t="str">
        <f>IF(Effectif!$AE58="Néant","Néant",IF(Effectif!$AE58&lt;&gt;"",VLOOKUP(TEXT(Effectif!$AE58,"@"),Paramètres!$E$21:$F$23,2,0)))</f>
        <v>Néant</v>
      </c>
      <c r="AG58" s="91" t="s">
        <v>51</v>
      </c>
      <c r="AH58" s="92" t="s">
        <v>18</v>
      </c>
      <c r="AI58" s="92" t="s">
        <v>18</v>
      </c>
      <c r="AJ58" s="92" t="s">
        <v>19</v>
      </c>
      <c r="AK58" s="92" t="s">
        <v>19</v>
      </c>
      <c r="AL58" s="92"/>
      <c r="AM58" s="93"/>
      <c r="AN58" s="92"/>
      <c r="AO58" s="92"/>
      <c r="AP58" s="92" t="s">
        <v>18</v>
      </c>
      <c r="AQ58" s="92" t="s">
        <v>132</v>
      </c>
      <c r="AR58" s="92" t="s">
        <v>8</v>
      </c>
      <c r="AS58" s="92" t="s">
        <v>65</v>
      </c>
      <c r="AT58" s="92"/>
      <c r="AU58" s="91">
        <v>44021</v>
      </c>
      <c r="AV58" s="92" t="s">
        <v>194</v>
      </c>
      <c r="AW58" s="117" t="str">
        <f>IF(AND(Effectif!$Z58="Oui",Effectif!$AD58="Non"),"son RIB",IF(AND(Effectif!$Z58="Non",Effectif!$AD58="Oui"),"sa CMU",IF(AND(Effectif!$Z58="Non",Effectif!$AD58="Non"),"sa CMU et son RIB","")))</f>
        <v/>
      </c>
      <c r="AX58" s="102"/>
    </row>
    <row r="59" spans="1:50" s="35" customFormat="1" ht="15" customHeight="1" x14ac:dyDescent="0.25">
      <c r="A59" s="88" t="s">
        <v>219</v>
      </c>
      <c r="B59" s="89" t="s">
        <v>215</v>
      </c>
      <c r="C59" s="89" t="str">
        <f t="shared" si="1"/>
        <v>BIEF Henri</v>
      </c>
      <c r="D59" s="91">
        <v>37749</v>
      </c>
      <c r="E59" s="92">
        <f ca="1">IF(Effectif!$D59&gt;0,IF(DATE(YEAR(TODAY()),MONTH(Effectif!$D59),DAY(Effectif!$D59))&lt;=TODAY(),YEAR(TODAY())-YEAR(Effectif!$D59),YEAR(TODAY())-YEAR(Effectif!$D59)-1),"Inconnu")</f>
        <v>17</v>
      </c>
      <c r="F59" s="92" t="str">
        <f ca="1">IF(Effectif!$D59&gt;0,(IF(DATEDIF(Effectif!$D59,TODAY(),"y")&gt;=18,"Majeur","Mineur")),"Inconnu")</f>
        <v>Mineur</v>
      </c>
      <c r="G59" s="92" t="s">
        <v>167</v>
      </c>
      <c r="H59" s="93"/>
      <c r="I59" s="91"/>
      <c r="J59" s="91">
        <v>43556</v>
      </c>
      <c r="K59" s="103" t="str">
        <f>IF(ISBLANK(Effectif!$J59),"Inconnu",INT((Effectif!$J59-Effectif!$D59)/365.25)&amp;" ans "&amp;MONTH(Effectif!$J59-Effectif!$D59)-1&amp;" mois ")</f>
        <v xml:space="preserve">15 ans 10 mois </v>
      </c>
      <c r="L59" s="91" t="str">
        <f>IF(Effectif!$D59&gt;0,(DAY(Effectif!$D59)&amp;"/"&amp;MONTH(Effectif!$D59)&amp;"/"&amp;YEAR(Effectif!$D59)+18),"Inconnu")</f>
        <v>8/5/2021</v>
      </c>
      <c r="M59" s="91">
        <v>43709</v>
      </c>
      <c r="N59" s="92" t="s">
        <v>142</v>
      </c>
      <c r="O59" s="91" t="s">
        <v>222</v>
      </c>
      <c r="P59" s="92">
        <v>120</v>
      </c>
      <c r="Q59" s="96">
        <v>67</v>
      </c>
      <c r="R59" s="92">
        <v>1</v>
      </c>
      <c r="S59" s="92"/>
      <c r="T59" s="97"/>
      <c r="U59" s="91" t="s">
        <v>153</v>
      </c>
      <c r="V59" s="91"/>
      <c r="W59" s="91" t="str">
        <f ca="1">IF(Effectif!$E59&gt;0,IF(Effectif!$U59="ATJM à faire","En attente",IF(Effectif!$U59="ATJM en réalisation","En attente",(IF(Effectif!$E59&lt;18,"Pas d'ATJM",EDATE(Effectif!$V59,-2))))),"Inconnu")</f>
        <v>Pas d'ATJM</v>
      </c>
      <c r="X59" s="97" t="str">
        <f>IF(OR(Effectif!$Z59="Non",Effectif!$AD59="Non"),"Oui","Fait")</f>
        <v>Oui</v>
      </c>
      <c r="Y59" s="91"/>
      <c r="Z59" s="92" t="s">
        <v>18</v>
      </c>
      <c r="AA59" s="99"/>
      <c r="AB59" s="91">
        <v>44251</v>
      </c>
      <c r="AC59" s="92" t="s">
        <v>19</v>
      </c>
      <c r="AD59" s="92" t="s">
        <v>19</v>
      </c>
      <c r="AE59" s="100" t="s">
        <v>83</v>
      </c>
      <c r="AF59" s="91" t="str">
        <f>IF(Effectif!$AE59="Néant","Néant",IF(Effectif!$AE59&lt;&gt;"",VLOOKUP(TEXT(Effectif!$AE59,"@"),Paramètres!$E$21:$F$23,2,0)))</f>
        <v>Néant</v>
      </c>
      <c r="AG59" s="91" t="s">
        <v>51</v>
      </c>
      <c r="AH59" s="92" t="s">
        <v>18</v>
      </c>
      <c r="AI59" s="92" t="s">
        <v>18</v>
      </c>
      <c r="AJ59" s="92" t="s">
        <v>19</v>
      </c>
      <c r="AK59" s="92" t="s">
        <v>19</v>
      </c>
      <c r="AL59" s="92"/>
      <c r="AM59" s="93"/>
      <c r="AN59" s="92"/>
      <c r="AO59" s="92"/>
      <c r="AP59" s="92" t="s">
        <v>18</v>
      </c>
      <c r="AQ59" s="92" t="s">
        <v>44</v>
      </c>
      <c r="AR59" s="92" t="s">
        <v>79</v>
      </c>
      <c r="AS59" s="92" t="s">
        <v>59</v>
      </c>
      <c r="AT59" s="92"/>
      <c r="AU59" s="91"/>
      <c r="AV59" s="92"/>
      <c r="AW59" s="117" t="str">
        <f>IF(AND(Effectif!$Z59="Oui",Effectif!$AD59="Non"),"son RIB",IF(AND(Effectif!$Z59="Non",Effectif!$AD59="Oui"),"sa CMU",IF(AND(Effectif!$Z59="Non",Effectif!$AD59="Non"),"sa CMU et son RIB","")))</f>
        <v>son RIB</v>
      </c>
      <c r="AX59" s="102"/>
    </row>
    <row r="60" spans="1:50" s="35" customFormat="1" ht="15" customHeight="1" x14ac:dyDescent="0.25">
      <c r="A60" s="88" t="s">
        <v>219</v>
      </c>
      <c r="B60" s="89" t="s">
        <v>216</v>
      </c>
      <c r="C60" s="89" t="str">
        <f t="shared" si="1"/>
        <v>BIEF Pierre</v>
      </c>
      <c r="D60" s="91">
        <v>37685</v>
      </c>
      <c r="E60" s="92">
        <f ca="1">IF(Effectif!$D60&gt;0,IF(DATE(YEAR(TODAY()),MONTH(Effectif!$D60),DAY(Effectif!$D60))&lt;=TODAY(),YEAR(TODAY())-YEAR(Effectif!$D60),YEAR(TODAY())-YEAR(Effectif!$D60)-1),"Inconnu")</f>
        <v>17</v>
      </c>
      <c r="F60" s="92" t="str">
        <f ca="1">IF(Effectif!$D60&gt;0,(IF(DATEDIF(Effectif!$D60,TODAY(),"y")&gt;=18,"Majeur","Mineur")),"Inconnu")</f>
        <v>Mineur</v>
      </c>
      <c r="G60" s="92" t="s">
        <v>165</v>
      </c>
      <c r="H60" s="93"/>
      <c r="I60" s="91"/>
      <c r="J60" s="91">
        <v>43260</v>
      </c>
      <c r="K60" s="103" t="str">
        <f>IF(ISBLANK(Effectif!$J60),"Inconnu",INT((Effectif!$J60-Effectif!$D60)/365.25)&amp;" ans "&amp;MONTH(Effectif!$J60-Effectif!$D60)-1&amp;" mois ")</f>
        <v xml:space="preserve">15 ans 3 mois </v>
      </c>
      <c r="L60" s="91" t="str">
        <f>IF(Effectif!$D60&gt;0,(DAY(Effectif!$D60)&amp;"/"&amp;MONTH(Effectif!$D60)&amp;"/"&amp;YEAR(Effectif!$D60)+18),"Inconnu")</f>
        <v>5/3/2021</v>
      </c>
      <c r="M60" s="91">
        <v>43434</v>
      </c>
      <c r="N60" s="92" t="s">
        <v>142</v>
      </c>
      <c r="O60" s="91" t="s">
        <v>221</v>
      </c>
      <c r="P60" s="92">
        <v>315</v>
      </c>
      <c r="Q60" s="96">
        <v>67</v>
      </c>
      <c r="R60" s="92">
        <v>1</v>
      </c>
      <c r="S60" s="92"/>
      <c r="T60" s="97"/>
      <c r="U60" s="91" t="s">
        <v>153</v>
      </c>
      <c r="V60" s="91"/>
      <c r="W60" s="91" t="str">
        <f ca="1">IF(Effectif!$E60&gt;0,IF(Effectif!$U60="ATJM à faire","En attente",IF(Effectif!$U60="ATJM en réalisation","En attente",(IF(Effectif!$E60&lt;18,"Pas d'ATJM",EDATE(Effectif!$V60,-2))))),"Inconnu")</f>
        <v>Pas d'ATJM</v>
      </c>
      <c r="X60" s="97" t="str">
        <f>IF(OR(Effectif!$Z60="Non",Effectif!$AD60="Non"),"Oui","Fait")</f>
        <v>Oui</v>
      </c>
      <c r="Y60" s="91"/>
      <c r="Z60" s="92" t="s">
        <v>18</v>
      </c>
      <c r="AA60" s="99"/>
      <c r="AB60" s="91">
        <v>43727</v>
      </c>
      <c r="AC60" s="92" t="s">
        <v>19</v>
      </c>
      <c r="AD60" s="92" t="s">
        <v>19</v>
      </c>
      <c r="AE60" s="100" t="s">
        <v>83</v>
      </c>
      <c r="AF60" s="91" t="str">
        <f>IF(Effectif!$AE60="Néant","Néant",IF(Effectif!$AE60&lt;&gt;"",VLOOKUP(TEXT(Effectif!$AE60,"@"),Paramètres!$E$21:$F$23,2,0)))</f>
        <v>Néant</v>
      </c>
      <c r="AG60" s="91" t="s">
        <v>51</v>
      </c>
      <c r="AH60" s="92" t="s">
        <v>18</v>
      </c>
      <c r="AI60" s="92" t="s">
        <v>18</v>
      </c>
      <c r="AJ60" s="92" t="s">
        <v>19</v>
      </c>
      <c r="AK60" s="92" t="s">
        <v>19</v>
      </c>
      <c r="AL60" s="92"/>
      <c r="AM60" s="93"/>
      <c r="AN60" s="92"/>
      <c r="AO60" s="92"/>
      <c r="AP60" s="92" t="s">
        <v>18</v>
      </c>
      <c r="AQ60" s="92" t="s">
        <v>132</v>
      </c>
      <c r="AR60" s="92" t="s">
        <v>8</v>
      </c>
      <c r="AS60" s="92" t="s">
        <v>130</v>
      </c>
      <c r="AT60" s="92"/>
      <c r="AU60" s="91"/>
      <c r="AV60" s="92"/>
      <c r="AW60" s="117" t="str">
        <f>IF(AND(Effectif!$Z60="Oui",Effectif!$AD60="Non"),"son RIB",IF(AND(Effectif!$Z60="Non",Effectif!$AD60="Oui"),"sa CMU",IF(AND(Effectif!$Z60="Non",Effectif!$AD60="Non"),"sa CMU et son RIB","")))</f>
        <v>son RIB</v>
      </c>
      <c r="AX60" s="102"/>
    </row>
    <row r="61" spans="1:50" s="35" customFormat="1" ht="15" customHeight="1" x14ac:dyDescent="0.25">
      <c r="A61" s="88" t="s">
        <v>219</v>
      </c>
      <c r="B61" s="89" t="s">
        <v>217</v>
      </c>
      <c r="C61" s="89" t="str">
        <f t="shared" si="1"/>
        <v>BIEF Jacques</v>
      </c>
      <c r="D61" s="91">
        <v>37925</v>
      </c>
      <c r="E61" s="92">
        <f ca="1">IF(Effectif!$D61&gt;0,IF(DATE(YEAR(TODAY()),MONTH(Effectif!$D61),DAY(Effectif!$D61))&lt;=TODAY(),YEAR(TODAY())-YEAR(Effectif!$D61),YEAR(TODAY())-YEAR(Effectif!$D61)-1),"Inconnu")</f>
        <v>16</v>
      </c>
      <c r="F61" s="92" t="str">
        <f ca="1">IF(Effectif!$D61&gt;0,(IF(DATEDIF(Effectif!$D61,TODAY(),"y")&gt;=18,"Majeur","Mineur")),"Inconnu")</f>
        <v>Mineur</v>
      </c>
      <c r="G61" s="92" t="s">
        <v>162</v>
      </c>
      <c r="H61" s="93"/>
      <c r="I61" s="91"/>
      <c r="J61" s="92"/>
      <c r="K61" s="103" t="str">
        <f>IF(ISBLANK(Effectif!$J61),"Inconnu",INT((Effectif!$J61-Effectif!$D61)/365.25)&amp;" ans "&amp;MONTH(Effectif!$J61-Effectif!$D61)-1&amp;" mois ")</f>
        <v>Inconnu</v>
      </c>
      <c r="L61" s="91" t="str">
        <f>IF(Effectif!$D61&gt;0,(DAY(Effectif!$D61)&amp;"/"&amp;MONTH(Effectif!$D61)&amp;"/"&amp;YEAR(Effectif!$D61)+18),"Inconnu")</f>
        <v>31/10/2021</v>
      </c>
      <c r="M61" s="91">
        <v>43839</v>
      </c>
      <c r="N61" s="92" t="s">
        <v>142</v>
      </c>
      <c r="O61" s="91" t="s">
        <v>220</v>
      </c>
      <c r="P61" s="92">
        <v>111</v>
      </c>
      <c r="Q61" s="96">
        <v>67</v>
      </c>
      <c r="R61" s="92">
        <v>1</v>
      </c>
      <c r="S61" s="92"/>
      <c r="T61" s="97"/>
      <c r="U61" s="91" t="s">
        <v>153</v>
      </c>
      <c r="V61" s="91"/>
      <c r="W61" s="91" t="str">
        <f ca="1">IF(Effectif!$E61&gt;0,IF(Effectif!$U61="ATJM à faire","En attente",IF(Effectif!$U61="ATJM en réalisation","En attente",(IF(Effectif!$E61&lt;18,"Pas d'ATJM",EDATE(Effectif!$V61,-2))))),"Inconnu")</f>
        <v>Pas d'ATJM</v>
      </c>
      <c r="X61" s="97" t="str">
        <f>IF(OR(Effectif!$Z61="Non",Effectif!$AD61="Non"),"Oui","Fait")</f>
        <v>Oui</v>
      </c>
      <c r="Y61" s="91"/>
      <c r="Z61" s="92" t="s">
        <v>18</v>
      </c>
      <c r="AA61" s="99"/>
      <c r="AB61" s="91">
        <v>44173</v>
      </c>
      <c r="AC61" s="92" t="s">
        <v>19</v>
      </c>
      <c r="AD61" s="92" t="s">
        <v>19</v>
      </c>
      <c r="AE61" s="100" t="s">
        <v>83</v>
      </c>
      <c r="AF61" s="91" t="str">
        <f>IF(Effectif!$AE61="Néant","Néant",IF(Effectif!$AE61&lt;&gt;"",VLOOKUP(TEXT(Effectif!$AE61,"@"),Paramètres!$E$21:$F$23,2,0)))</f>
        <v>Néant</v>
      </c>
      <c r="AG61" s="91" t="s">
        <v>51</v>
      </c>
      <c r="AH61" s="92" t="s">
        <v>18</v>
      </c>
      <c r="AI61" s="92" t="s">
        <v>19</v>
      </c>
      <c r="AJ61" s="92" t="s">
        <v>19</v>
      </c>
      <c r="AK61" s="92" t="s">
        <v>19</v>
      </c>
      <c r="AL61" s="92"/>
      <c r="AM61" s="93"/>
      <c r="AN61" s="92"/>
      <c r="AO61" s="92"/>
      <c r="AP61" s="92" t="s">
        <v>19</v>
      </c>
      <c r="AQ61" s="92" t="s">
        <v>46</v>
      </c>
      <c r="AR61" s="92"/>
      <c r="AS61" s="92"/>
      <c r="AT61" s="92"/>
      <c r="AU61" s="91"/>
      <c r="AV61" s="92"/>
      <c r="AW61" s="117" t="str">
        <f>IF(AND(Effectif!$Z61="Oui",Effectif!$AD61="Non"),"son RIB",IF(AND(Effectif!$Z61="Non",Effectif!$AD61="Oui"),"sa CMU",IF(AND(Effectif!$Z61="Non",Effectif!$AD61="Non"),"sa CMU et son RIB","")))</f>
        <v>son RIB</v>
      </c>
      <c r="AX61" s="102"/>
    </row>
    <row r="62" spans="1:50" s="35" customFormat="1" ht="15" customHeight="1" x14ac:dyDescent="0.25">
      <c r="A62" s="88" t="s">
        <v>219</v>
      </c>
      <c r="B62" s="89" t="s">
        <v>218</v>
      </c>
      <c r="C62" s="89" t="str">
        <f t="shared" si="1"/>
        <v>BIEF Jose</v>
      </c>
      <c r="D62" s="91">
        <v>37258</v>
      </c>
      <c r="E62" s="92">
        <f ca="1">IF(Effectif!$D62&gt;0,IF(DATE(YEAR(TODAY()),MONTH(Effectif!$D62),DAY(Effectif!$D62))&lt;=TODAY(),YEAR(TODAY())-YEAR(Effectif!$D62),YEAR(TODAY())-YEAR(Effectif!$D62)-1),"Inconnu")</f>
        <v>18</v>
      </c>
      <c r="F62" s="92" t="str">
        <f ca="1">IF(Effectif!$D62&gt;0,(IF(DATEDIF(Effectif!$D62,TODAY(),"y")&gt;=18,"Majeur","Mineur")),"Inconnu")</f>
        <v>Majeur</v>
      </c>
      <c r="G62" s="92" t="s">
        <v>167</v>
      </c>
      <c r="H62" s="93"/>
      <c r="I62" s="91"/>
      <c r="J62" s="91">
        <v>43101</v>
      </c>
      <c r="K62" s="103" t="str">
        <f>IF(ISBLANK(Effectif!$J62),"Inconnu",INT((Effectif!$J62-Effectif!$D62)/365.25)&amp;" ans "&amp;MONTH(Effectif!$J62-Effectif!$D62)-1&amp;" mois ")</f>
        <v xml:space="preserve">15 ans 11 mois </v>
      </c>
      <c r="L62" s="91" t="str">
        <f>IF(Effectif!$D62&gt;0,(DAY(Effectif!$D62)&amp;"/"&amp;MONTH(Effectif!$D62)&amp;"/"&amp;YEAR(Effectif!$D62)+18),"Inconnu")</f>
        <v>2/1/2020</v>
      </c>
      <c r="M62" s="91">
        <v>43434</v>
      </c>
      <c r="N62" s="92" t="s">
        <v>142</v>
      </c>
      <c r="O62" s="91" t="s">
        <v>292</v>
      </c>
      <c r="P62" s="92">
        <v>312</v>
      </c>
      <c r="Q62" s="96">
        <v>67</v>
      </c>
      <c r="R62" s="92">
        <v>1</v>
      </c>
      <c r="S62" s="92"/>
      <c r="T62" s="97"/>
      <c r="U62" s="91" t="s">
        <v>159</v>
      </c>
      <c r="V62" s="91">
        <v>44027</v>
      </c>
      <c r="W62" s="91">
        <f ca="1">IF(Effectif!$E62&gt;0,IF(Effectif!$U62="ATJM à faire","En attente",IF(Effectif!$U62="ATJM en réalisation","En attente",(IF(Effectif!$E62&lt;18,"Pas d'ATJM",EDATE(Effectif!$V62,-2))))),"Inconnu")</f>
        <v>43966</v>
      </c>
      <c r="X62" s="97" t="str">
        <f>IF(OR(Effectif!$Z62="Non",Effectif!$AD62="Non"),"Oui","Fait")</f>
        <v>Fait</v>
      </c>
      <c r="Y62" s="91"/>
      <c r="Z62" s="92" t="s">
        <v>18</v>
      </c>
      <c r="AA62" s="99"/>
      <c r="AB62" s="91">
        <v>44127</v>
      </c>
      <c r="AC62" s="92" t="s">
        <v>19</v>
      </c>
      <c r="AD62" s="92" t="s">
        <v>18</v>
      </c>
      <c r="AE62" s="100" t="s">
        <v>83</v>
      </c>
      <c r="AF62" s="91" t="str">
        <f>IF(Effectif!$AE62="Néant","Néant",IF(Effectif!$AE62&lt;&gt;"",VLOOKUP(TEXT(Effectif!$AE62,"@"),Paramètres!$E$21:$F$23,2,0)))</f>
        <v>Néant</v>
      </c>
      <c r="AG62" s="91" t="s">
        <v>51</v>
      </c>
      <c r="AH62" s="92" t="s">
        <v>18</v>
      </c>
      <c r="AI62" s="92" t="s">
        <v>18</v>
      </c>
      <c r="AJ62" s="92" t="s">
        <v>18</v>
      </c>
      <c r="AK62" s="92" t="s">
        <v>19</v>
      </c>
      <c r="AL62" s="92"/>
      <c r="AM62" s="93"/>
      <c r="AN62" s="92"/>
      <c r="AO62" s="92" t="s">
        <v>27</v>
      </c>
      <c r="AP62" s="92" t="s">
        <v>18</v>
      </c>
      <c r="AQ62" s="92" t="s">
        <v>132</v>
      </c>
      <c r="AR62" s="92" t="s">
        <v>8</v>
      </c>
      <c r="AS62" s="92" t="s">
        <v>64</v>
      </c>
      <c r="AT62" s="92"/>
      <c r="AU62" s="91">
        <v>44025</v>
      </c>
      <c r="AV62" s="92" t="s">
        <v>195</v>
      </c>
      <c r="AW62" s="117" t="str">
        <f>IF(AND(Effectif!$Z62="Oui",Effectif!$AD62="Non"),"son RIB",IF(AND(Effectif!$Z62="Non",Effectif!$AD62="Oui"),"sa CMU",IF(AND(Effectif!$Z62="Non",Effectif!$AD62="Non"),"sa CMU et son RIB","")))</f>
        <v/>
      </c>
      <c r="AX62" s="102"/>
    </row>
    <row r="63" spans="1:50" s="35" customFormat="1" ht="15" customHeight="1" x14ac:dyDescent="0.25">
      <c r="A63" s="88" t="s">
        <v>219</v>
      </c>
      <c r="B63" s="89" t="s">
        <v>207</v>
      </c>
      <c r="C63" s="89" t="str">
        <f t="shared" si="1"/>
        <v>BIEF Jules</v>
      </c>
      <c r="D63" s="91">
        <v>38352</v>
      </c>
      <c r="E63" s="92">
        <f ca="1">IF(Effectif!$D63&gt;0,IF(DATE(YEAR(TODAY()),MONTH(Effectif!$D63),DAY(Effectif!$D63))&lt;=TODAY(),YEAR(TODAY())-YEAR(Effectif!$D63),YEAR(TODAY())-YEAR(Effectif!$D63)-1),"Inconnu")</f>
        <v>15</v>
      </c>
      <c r="F63" s="92" t="str">
        <f ca="1">IF(Effectif!$D63&gt;0,(IF(DATEDIF(Effectif!$D63,TODAY(),"y")&gt;=18,"Majeur","Mineur")),"Inconnu")</f>
        <v>Mineur</v>
      </c>
      <c r="G63" s="92" t="s">
        <v>169</v>
      </c>
      <c r="H63" s="93"/>
      <c r="I63" s="91"/>
      <c r="J63" s="92"/>
      <c r="K63" s="103" t="str">
        <f>IF(ISBLANK(Effectif!$J63),"Inconnu",INT((Effectif!$J63-Effectif!$D63)/365.25)&amp;" ans "&amp;MONTH(Effectif!$J63-Effectif!$D63)-1&amp;" mois ")</f>
        <v>Inconnu</v>
      </c>
      <c r="L63" s="91" t="str">
        <f>IF(Effectif!$D63&gt;0,(DAY(Effectif!$D63)&amp;"/"&amp;MONTH(Effectif!$D63)&amp;"/"&amp;YEAR(Effectif!$D63)+18),"Inconnu")</f>
        <v>31/12/2022</v>
      </c>
      <c r="M63" s="91">
        <v>43710</v>
      </c>
      <c r="N63" s="92" t="s">
        <v>142</v>
      </c>
      <c r="O63" s="91" t="s">
        <v>220</v>
      </c>
      <c r="P63" s="92">
        <v>110</v>
      </c>
      <c r="Q63" s="96">
        <v>67</v>
      </c>
      <c r="R63" s="92">
        <v>1</v>
      </c>
      <c r="S63" s="92"/>
      <c r="T63" s="97"/>
      <c r="U63" s="91" t="s">
        <v>153</v>
      </c>
      <c r="V63" s="91"/>
      <c r="W63" s="91" t="str">
        <f ca="1">IF(Effectif!$E63&gt;0,IF(Effectif!$U63="ATJM à faire","En attente",IF(Effectif!$U63="ATJM en réalisation","En attente",(IF(Effectif!$E63&lt;18,"Pas d'ATJM",EDATE(Effectif!$V63,-2))))),"Inconnu")</f>
        <v>Pas d'ATJM</v>
      </c>
      <c r="X63" s="97" t="str">
        <f>IF(OR(Effectif!$Z63="Non",Effectif!$AD63="Non"),"Oui","Fait")</f>
        <v>Oui</v>
      </c>
      <c r="Y63" s="91"/>
      <c r="Z63" s="92" t="s">
        <v>18</v>
      </c>
      <c r="AA63" s="99"/>
      <c r="AB63" s="91">
        <v>44093</v>
      </c>
      <c r="AC63" s="92" t="s">
        <v>19</v>
      </c>
      <c r="AD63" s="92" t="s">
        <v>19</v>
      </c>
      <c r="AE63" s="100" t="s">
        <v>83</v>
      </c>
      <c r="AF63" s="91" t="str">
        <f>IF(Effectif!$AE63="Néant","Néant",IF(Effectif!$AE63&lt;&gt;"",VLOOKUP(TEXT(Effectif!$AE63,"@"),Paramètres!$E$21:$F$23,2,0)))</f>
        <v>Néant</v>
      </c>
      <c r="AG63" s="91" t="s">
        <v>51</v>
      </c>
      <c r="AH63" s="92" t="s">
        <v>18</v>
      </c>
      <c r="AI63" s="92" t="s">
        <v>19</v>
      </c>
      <c r="AJ63" s="92" t="s">
        <v>19</v>
      </c>
      <c r="AK63" s="92" t="s">
        <v>19</v>
      </c>
      <c r="AL63" s="120"/>
      <c r="AM63" s="93"/>
      <c r="AN63" s="92"/>
      <c r="AO63" s="92"/>
      <c r="AP63" s="92" t="s">
        <v>18</v>
      </c>
      <c r="AQ63" s="92" t="s">
        <v>45</v>
      </c>
      <c r="AR63" s="92" t="s">
        <v>73</v>
      </c>
      <c r="AS63" s="92" t="s">
        <v>57</v>
      </c>
      <c r="AT63" s="92"/>
      <c r="AU63" s="91"/>
      <c r="AV63" s="92"/>
      <c r="AW63" s="117" t="str">
        <f>IF(AND(Effectif!$Z63="Oui",Effectif!$AD63="Non"),"son RIB",IF(AND(Effectif!$Z63="Non",Effectif!$AD63="Oui"),"sa CMU",IF(AND(Effectif!$Z63="Non",Effectif!$AD63="Non"),"sa CMU et son RIB","")))</f>
        <v>son RIB</v>
      </c>
      <c r="AX63" s="116"/>
    </row>
    <row r="64" spans="1:50" s="35" customFormat="1" ht="15" customHeight="1" x14ac:dyDescent="0.25">
      <c r="A64" s="121"/>
      <c r="B64" s="92"/>
      <c r="C64" s="92"/>
      <c r="D64" s="92"/>
      <c r="E64" s="92" t="str">
        <f ca="1">IF(Effectif!$D64&gt;0,IF(DATE(YEAR(TODAY()),MONTH(Effectif!$D64),DAY(Effectif!$D64))&lt;=TODAY(),YEAR(TODAY())-YEAR(Effectif!$D64),YEAR(TODAY())-YEAR(Effectif!$D64)-1),"Inconnu")</f>
        <v>Inconnu</v>
      </c>
      <c r="F64" s="92" t="str">
        <f ca="1">IF(Effectif!$D64&gt;0,(IF(DATEDIF(Effectif!$D64,TODAY(),"y")&gt;=18,"Majeur","Mineur")),"Inconnu")</f>
        <v>Inconnu</v>
      </c>
      <c r="G64" s="92"/>
      <c r="H64" s="122"/>
      <c r="I64" s="123"/>
      <c r="J64" s="92"/>
      <c r="K64" s="103" t="str">
        <f>IF(ISBLANK(Effectif!$J64),"Inconnu",INT((Effectif!$J64-Effectif!$D64)/365.25)&amp;" ans "&amp;MONTH(Effectif!$J64-Effectif!$D64)-1&amp;" mois ")</f>
        <v>Inconnu</v>
      </c>
      <c r="L64" s="95" t="str">
        <f>IF(Effectif!$D64&gt;0,(DAY(Effectif!$D64)&amp;"/"&amp;MONTH(Effectif!$D64)&amp;"/"&amp;YEAR(Effectif!$D64)+18),"Inconnu")</f>
        <v>Inconnu</v>
      </c>
      <c r="M64" s="92"/>
      <c r="N64" s="123"/>
      <c r="O64" s="123"/>
      <c r="P64" s="92"/>
      <c r="Q64" s="92"/>
      <c r="R64" s="92">
        <v>1</v>
      </c>
      <c r="S64" s="92"/>
      <c r="T64" s="92"/>
      <c r="U64" s="91"/>
      <c r="V64" s="92"/>
      <c r="W64" s="91" t="e">
        <f ca="1">IF(Effectif!$E64&gt;0,IF(Effectif!$U64="ATJM à faire","En attente",IF(Effectif!$U64="ATJM en réalisation","En attente",(IF(Effectif!$E64&lt;18,"Pas d'ATJM",EDATE(Effectif!$V64,-2))))),"Inconnu")</f>
        <v>#NUM!</v>
      </c>
      <c r="X64" s="92"/>
      <c r="Y64" s="92"/>
      <c r="Z64" s="92"/>
      <c r="AA64" s="92"/>
      <c r="AB64" s="122"/>
      <c r="AC64" s="122"/>
      <c r="AD64" s="123"/>
      <c r="AE64" s="100" t="s">
        <v>83</v>
      </c>
      <c r="AF64" s="91" t="str">
        <f>IF(Effectif!$AE64="Néant","Néant",IF(Effectif!$AE64&lt;&gt;"",VLOOKUP(TEXT(Effectif!$AE64,"@"),Paramètres!$E$21:$F$23,2,0)))</f>
        <v>Néant</v>
      </c>
      <c r="AG64" s="91" t="s">
        <v>51</v>
      </c>
      <c r="AH64" s="92"/>
      <c r="AI64" s="123"/>
      <c r="AJ64" s="123"/>
      <c r="AK64" s="123"/>
      <c r="AL64" s="123"/>
      <c r="AM64" s="93"/>
      <c r="AN64" s="97"/>
      <c r="AO64" s="92"/>
      <c r="AP64" s="92"/>
      <c r="AQ64" s="92"/>
      <c r="AR64" s="92"/>
      <c r="AS64" s="92"/>
      <c r="AT64" s="92"/>
      <c r="AU64" s="92"/>
      <c r="AV64" s="92"/>
      <c r="AW64" s="117"/>
      <c r="AX64" s="119"/>
    </row>
    <row r="65" spans="1:50" s="35" customFormat="1" ht="15" customHeight="1" thickBot="1" x14ac:dyDescent="0.3">
      <c r="A65" s="124"/>
      <c r="B65" s="125"/>
      <c r="C65" s="126"/>
      <c r="D65" s="127"/>
      <c r="E65" s="128" t="str">
        <f ca="1">IF(Effectif!$D65&gt;0,IF(DATE(YEAR(TODAY()),MONTH(Effectif!$D65),DAY(Effectif!$D65))&lt;=TODAY(),YEAR(TODAY())-YEAR(Effectif!$D65),YEAR(TODAY())-YEAR(Effectif!$D65)-1),"Inconnu")</f>
        <v>Inconnu</v>
      </c>
      <c r="F65" s="128" t="str">
        <f ca="1">IF(Effectif!$D65&gt;0,(IF(DATEDIF(Effectif!$D65,TODAY(),"y")&gt;=18,"Majeur","Mineur")),"Inconnu")</f>
        <v>Inconnu</v>
      </c>
      <c r="G65" s="128"/>
      <c r="H65" s="129"/>
      <c r="I65" s="127"/>
      <c r="J65" s="127"/>
      <c r="K65" s="130" t="str">
        <f>IF(ISBLANK(Effectif!$J65),"Inconnu",INT((Effectif!$J65-Effectif!$D65)/365.25)&amp;" ans "&amp;MONTH(Effectif!$J65-Effectif!$D65)-1&amp;" mois ")</f>
        <v>Inconnu</v>
      </c>
      <c r="L65" s="95" t="str">
        <f>IF(Effectif!$D65&gt;0,(DAY(Effectif!$D65)&amp;"/"&amp;MONTH(Effectif!$D65)&amp;"/"&amp;YEAR(Effectif!$D65)+18),"Inconnu")</f>
        <v>Inconnu</v>
      </c>
      <c r="M65" s="127"/>
      <c r="N65" s="127"/>
      <c r="O65" s="127"/>
      <c r="P65" s="128"/>
      <c r="Q65" s="132"/>
      <c r="R65" s="92">
        <v>1</v>
      </c>
      <c r="S65" s="128"/>
      <c r="T65" s="133"/>
      <c r="U65" s="127"/>
      <c r="V65" s="127"/>
      <c r="W65" s="127" t="e">
        <f ca="1">IF(Effectif!$E65&gt;0,IF(Effectif!$U65="ATJM à faire","En attente",IF(Effectif!$U65="ATJM en réalisation","En attente",(IF(Effectif!$E65&lt;18,"Pas d'ATJM",EDATE(Effectif!$V65,-2))))),"Inconnu")</f>
        <v>#NUM!</v>
      </c>
      <c r="X65" s="133" t="str">
        <f>IF(OR(Effectif!$Z65="Non",Effectif!$AD65="Non"),"Oui","Fait")</f>
        <v>Fait</v>
      </c>
      <c r="Y65" s="127"/>
      <c r="Z65" s="128"/>
      <c r="AA65" s="134"/>
      <c r="AB65" s="127"/>
      <c r="AC65" s="127"/>
      <c r="AD65" s="128"/>
      <c r="AE65" s="135" t="s">
        <v>83</v>
      </c>
      <c r="AF65" s="127" t="str">
        <f>IF(Effectif!$AE65="Néant","Néant",IF(Effectif!$AE65&lt;&gt;"",VLOOKUP(TEXT(Effectif!$AE65,"@"),Paramètres!$E$21:$F$23,2,0)))</f>
        <v>Néant</v>
      </c>
      <c r="AG65" s="127" t="s">
        <v>51</v>
      </c>
      <c r="AH65" s="128"/>
      <c r="AI65" s="128"/>
      <c r="AJ65" s="128"/>
      <c r="AK65" s="128"/>
      <c r="AL65" s="128"/>
      <c r="AM65" s="129"/>
      <c r="AN65" s="133"/>
      <c r="AO65" s="128"/>
      <c r="AP65" s="128"/>
      <c r="AQ65" s="128"/>
      <c r="AR65" s="133"/>
      <c r="AS65" s="133"/>
      <c r="AT65" s="128"/>
      <c r="AU65" s="131"/>
      <c r="AV65" s="127"/>
      <c r="AW65" s="136" t="str">
        <f>IF(AND(Effectif!$Z65="Oui",Effectif!$AD65="Non"),"son RIB",IF(AND(Effectif!$Z65="Non",Effectif!$AD65="Oui"),"sa CMU",IF(AND(Effectif!$Z65="Non",Effectif!$AD65="Non"),"sa CMU et son RIB","")))</f>
        <v/>
      </c>
      <c r="AX65" s="137"/>
    </row>
    <row r="66" spans="1:50" ht="15" customHeight="1" thickTop="1" x14ac:dyDescent="0.25">
      <c r="AI66" s="80"/>
      <c r="AJ66" s="80"/>
    </row>
  </sheetData>
  <sheetProtection selectLockedCells="1"/>
  <sortState ref="A4:V66">
    <sortCondition ref="A4:A66"/>
    <sortCondition ref="B4:B66"/>
  </sortState>
  <conditionalFormatting sqref="P66:AC66 A66:N66 AY66 AF66:AW66">
    <cfRule type="expression" dxfId="56" priority="101">
      <formula>$P66="ES"</formula>
    </cfRule>
    <cfRule type="expression" dxfId="55" priority="102">
      <formula>$P66="B._BOQUET"</formula>
    </cfRule>
    <cfRule type="expression" dxfId="54" priority="103">
      <formula>$P66="L._GUIGNARD"</formula>
    </cfRule>
    <cfRule type="expression" dxfId="53" priority="104">
      <formula>$P66="H._LETESSIER"</formula>
    </cfRule>
  </conditionalFormatting>
  <conditionalFormatting sqref="K36 A66:AX66 A64:K65 A3:K3 C15:K35 C37:K63 C36:I36 B15:B63 B4:K14 A4:A63 L3:AX65">
    <cfRule type="expression" dxfId="52" priority="7">
      <formula>$O3="ES"</formula>
    </cfRule>
    <cfRule type="expression" dxfId="51" priority="8">
      <formula>$O3="B._BOQUET"</formula>
    </cfRule>
    <cfRule type="expression" dxfId="50" priority="9">
      <formula>$O3="L._GUIGNARD"</formula>
    </cfRule>
    <cfRule type="expression" dxfId="49" priority="10">
      <formula>$O3="H._LETESSIER"</formula>
    </cfRule>
    <cfRule type="expression" priority="11">
      <formula>IF(OR(Cell="",ISBLANK(Cell)), Néant )</formula>
    </cfRule>
    <cfRule type="expression" dxfId="48" priority="38">
      <formula>$A3="NON OCCUPEE"</formula>
    </cfRule>
  </conditionalFormatting>
  <conditionalFormatting sqref="J36">
    <cfRule type="expression" dxfId="47" priority="1">
      <formula>$O36="ES"</formula>
    </cfRule>
    <cfRule type="expression" dxfId="46" priority="2">
      <formula>$O36="B._BOQUET"</formula>
    </cfRule>
    <cfRule type="expression" dxfId="45" priority="3">
      <formula>$O36="L._GUIGNARD"</formula>
    </cfRule>
    <cfRule type="expression" dxfId="44" priority="4">
      <formula>$O36="H._LETESSIER"</formula>
    </cfRule>
    <cfRule type="expression" priority="5">
      <formula>IF(OR(Cell="",ISBLANK(Cell)), Néant )</formula>
    </cfRule>
    <cfRule type="expression" dxfId="43" priority="6">
      <formula>$A36="NON OCCUPEE"</formula>
    </cfRule>
  </conditionalFormatting>
  <dataValidations count="14">
    <dataValidation type="list" allowBlank="1" showInputMessage="1" showErrorMessage="1" sqref="AL13:AL65 AL6:AL11 AL3:AL4">
      <formula1>PAMIE</formula1>
    </dataValidation>
    <dataValidation type="list" showInputMessage="1" showErrorMessage="1" sqref="AL12">
      <formula1>PAMIE</formula1>
    </dataValidation>
    <dataValidation type="list" allowBlank="1" showInputMessage="1" showErrorMessage="1" sqref="R3:R65">
      <formula1>IEF</formula1>
    </dataValidation>
    <dataValidation type="custom" allowBlank="1" showInputMessage="1" showErrorMessage="1" sqref="V6">
      <formula1>IF(OR(U6="Ordonnance de placement",U6="Tutelle")=TRUE, "Néant", "")</formula1>
    </dataValidation>
    <dataValidation type="custom" allowBlank="1" showErrorMessage="1" errorTitle="Erreur de numéro" error="Cette chambre est déjà occupée" promptTitle="Erreur de numéro" prompt="Cette chambre est déjà occupée" sqref="P6:P65">
      <formula1>COUNTIF($P$6:$P$64,P6)=1</formula1>
    </dataValidation>
    <dataValidation type="list" allowBlank="1" showInputMessage="1" showErrorMessage="1" sqref="AC6:AD65 AH6:AK65 AP6:AP65 Z6:Z65 Z3:Z4 AP3:AP4 AH3:AK4 AC3:AD4">
      <formula1>Choix</formula1>
    </dataValidation>
    <dataValidation type="list" allowBlank="1" showInputMessage="1" showErrorMessage="1" sqref="O3:O65">
      <formula1>EDUCATEUR</formula1>
    </dataValidation>
    <dataValidation type="list" allowBlank="1" showInputMessage="1" showErrorMessage="1" sqref="AO6:AO65 AO3:AO4">
      <formula1>Titre</formula1>
    </dataValidation>
    <dataValidation type="list" allowBlank="1" showInputMessage="1" showErrorMessage="1" sqref="AQ6:AQ65 AQ3:AQ4">
      <formula1>Scolarite</formula1>
    </dataValidation>
    <dataValidation type="list" allowBlank="1" showInputMessage="1" showErrorMessage="1" sqref="S6:S65 S3:S4 AR3:AS4 AR6:AS65">
      <formula1>INDIRECT(R3)</formula1>
    </dataValidation>
    <dataValidation type="list" allowBlank="1" showInputMessage="1" showErrorMessage="1" sqref="N6:N65 N3:N4">
      <formula1>Accueil</formula1>
    </dataValidation>
    <dataValidation type="list" allowBlank="1" showInputMessage="1" showErrorMessage="1" sqref="U3:U4 U6:U65">
      <formula1>IF(F3&lt;&gt;"Mineur",ATJM,Mesure)</formula1>
    </dataValidation>
    <dataValidation type="list" allowBlank="1" showInputMessage="1" showErrorMessage="1" sqref="Q6:Q65 Q3:Q4">
      <formula1>INDIRECT(N3)</formula1>
    </dataValidation>
    <dataValidation type="custom" allowBlank="1" showErrorMessage="1" errorTitle="Erreur de numéro" error="Cette chambre est déjà occupée" promptTitle="Erreur de numéro" prompt="Cette chambre est déjà occupée" sqref="P4">
      <formula1>COUNTIF($P$5:$P$64,P4)=1</formula1>
    </dataValidation>
  </dataValidations>
  <pageMargins left="0.7" right="0.7" top="0.75" bottom="0.75" header="0.3" footer="0.3"/>
  <pageSetup paperSize="8" scale="74" fitToWidth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Paramètres!#REF!</xm:f>
          </x14:formula1>
          <xm:sqref>AG6:AG65 AG3:AG4</xm:sqref>
        </x14:dataValidation>
        <x14:dataValidation type="list" allowBlank="1" showInputMessage="1" showErrorMessage="1">
          <x14:formula1>
            <xm:f>Paramètres!$H$19:$H$20</xm:f>
          </x14:formula1>
          <xm:sqref>AT6:AT65 AT3:AT4</xm:sqref>
        </x14:dataValidation>
        <x14:dataValidation type="list" allowBlank="1" showInputMessage="1" showErrorMessage="1">
          <x14:formula1>
            <xm:f>Paramètres!$E$21:$E$23</xm:f>
          </x14:formula1>
          <xm:sqref>AE3:AE4 AE6:AE65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64"/>
  <sheetViews>
    <sheetView topLeftCell="A50" workbookViewId="0">
      <selection activeCell="B57" sqref="B57"/>
    </sheetView>
  </sheetViews>
  <sheetFormatPr baseColWidth="10" defaultRowHeight="15" x14ac:dyDescent="0.25"/>
  <cols>
    <col min="1" max="1" width="16.7109375" style="30" bestFit="1" customWidth="1"/>
    <col min="2" max="2" width="24.42578125" style="30" bestFit="1" customWidth="1"/>
    <col min="3" max="3" width="15.7109375" style="1" customWidth="1"/>
    <col min="4" max="4" width="17" style="1" customWidth="1"/>
    <col min="5" max="5" width="10.28515625" style="1" customWidth="1"/>
    <col min="6" max="16384" width="11.42578125" style="1"/>
  </cols>
  <sheetData>
    <row r="1" spans="1:5" s="32" customFormat="1" ht="31.5" x14ac:dyDescent="0.25">
      <c r="A1" s="138" t="s">
        <v>0</v>
      </c>
      <c r="B1" s="188" t="s">
        <v>1</v>
      </c>
      <c r="C1" s="188" t="s">
        <v>2</v>
      </c>
      <c r="D1" s="188" t="s">
        <v>140</v>
      </c>
      <c r="E1" s="189" t="s">
        <v>139</v>
      </c>
    </row>
    <row r="2" spans="1:5" x14ac:dyDescent="0.25">
      <c r="A2" s="141" t="str">
        <f>Effectif!A3</f>
        <v>BIEF</v>
      </c>
      <c r="B2" s="174" t="str">
        <f>Effectif!B3</f>
        <v>Jules</v>
      </c>
      <c r="C2" s="175">
        <f>Effectif!D3</f>
        <v>38186</v>
      </c>
      <c r="D2" s="176" t="str">
        <f>Effectif!N3</f>
        <v>Collectif</v>
      </c>
      <c r="E2" s="190">
        <f>Effectif!Q3</f>
        <v>67</v>
      </c>
    </row>
    <row r="3" spans="1:5" x14ac:dyDescent="0.25">
      <c r="A3" s="145" t="str">
        <f>Effectif!A4</f>
        <v>BIEF</v>
      </c>
      <c r="B3" s="179" t="str">
        <f>Effectif!B4</f>
        <v>Paul</v>
      </c>
      <c r="C3" s="180">
        <f>Effectif!D4</f>
        <v>37874</v>
      </c>
      <c r="D3" s="181" t="str">
        <f>Effectif!N4</f>
        <v>Collectif</v>
      </c>
      <c r="E3" s="191">
        <f>Effectif!Q4</f>
        <v>67</v>
      </c>
    </row>
    <row r="4" spans="1:5" x14ac:dyDescent="0.25">
      <c r="A4" s="141" t="str">
        <f>Effectif!A5</f>
        <v>BIEF</v>
      </c>
      <c r="B4" s="174" t="str">
        <f>Effectif!B5</f>
        <v>Edouard</v>
      </c>
      <c r="C4" s="175">
        <f>Effectif!D5</f>
        <v>37940</v>
      </c>
      <c r="D4" s="176" t="str">
        <f>Effectif!N5</f>
        <v>Collectif</v>
      </c>
      <c r="E4" s="190">
        <f>Effectif!Q5</f>
        <v>67</v>
      </c>
    </row>
    <row r="5" spans="1:5" x14ac:dyDescent="0.25">
      <c r="A5" s="145" t="str">
        <f>Effectif!A6</f>
        <v>BIEF</v>
      </c>
      <c r="B5" s="179" t="str">
        <f>Effectif!B6</f>
        <v>Simon</v>
      </c>
      <c r="C5" s="180">
        <f>Effectif!D6</f>
        <v>37726</v>
      </c>
      <c r="D5" s="181" t="str">
        <f>Effectif!N6</f>
        <v>Collectif</v>
      </c>
      <c r="E5" s="191">
        <f>Effectif!Q6</f>
        <v>67</v>
      </c>
    </row>
    <row r="6" spans="1:5" x14ac:dyDescent="0.25">
      <c r="A6" s="141" t="str">
        <f>Effectif!A7</f>
        <v>BIEF</v>
      </c>
      <c r="B6" s="174" t="str">
        <f>Effectif!B7</f>
        <v>Matthieu</v>
      </c>
      <c r="C6" s="175">
        <f>Effectif!D7</f>
        <v>37924</v>
      </c>
      <c r="D6" s="176" t="str">
        <f>Effectif!N7</f>
        <v>Collectif</v>
      </c>
      <c r="E6" s="190">
        <f>Effectif!Q7</f>
        <v>67</v>
      </c>
    </row>
    <row r="7" spans="1:5" x14ac:dyDescent="0.25">
      <c r="A7" s="145" t="str">
        <f>Effectif!A8</f>
        <v>BIEF</v>
      </c>
      <c r="B7" s="179" t="str">
        <f>Effectif!B8</f>
        <v>Andre</v>
      </c>
      <c r="C7" s="180">
        <f>Effectif!D8</f>
        <v>38144</v>
      </c>
      <c r="D7" s="181" t="str">
        <f>Effectif!N8</f>
        <v>Collectif</v>
      </c>
      <c r="E7" s="191">
        <f>Effectif!Q8</f>
        <v>67</v>
      </c>
    </row>
    <row r="8" spans="1:5" x14ac:dyDescent="0.25">
      <c r="A8" s="141" t="str">
        <f>Effectif!A9</f>
        <v>BIEF</v>
      </c>
      <c r="B8" s="174" t="str">
        <f>Effectif!B9</f>
        <v>Arthur</v>
      </c>
      <c r="C8" s="175">
        <f>Effectif!D9</f>
        <v>37754</v>
      </c>
      <c r="D8" s="176" t="str">
        <f>Effectif!N9</f>
        <v>Collectif</v>
      </c>
      <c r="E8" s="190">
        <f>Effectif!Q9</f>
        <v>67</v>
      </c>
    </row>
    <row r="9" spans="1:5" x14ac:dyDescent="0.25">
      <c r="A9" s="145" t="str">
        <f>Effectif!A10</f>
        <v>BIEF</v>
      </c>
      <c r="B9" s="179" t="str">
        <f>Effectif!B10</f>
        <v>Fred</v>
      </c>
      <c r="C9" s="180">
        <f>Effectif!D10</f>
        <v>37583</v>
      </c>
      <c r="D9" s="181" t="str">
        <f>Effectif!N10</f>
        <v>Collectif</v>
      </c>
      <c r="E9" s="191">
        <f>Effectif!Q10</f>
        <v>67</v>
      </c>
    </row>
    <row r="10" spans="1:5" x14ac:dyDescent="0.25">
      <c r="A10" s="141" t="str">
        <f>Effectif!A11</f>
        <v>BIEF</v>
      </c>
      <c r="B10" s="174" t="str">
        <f>Effectif!B11</f>
        <v>Henri</v>
      </c>
      <c r="C10" s="175">
        <f>Effectif!D11</f>
        <v>37605</v>
      </c>
      <c r="D10" s="176" t="str">
        <f>Effectif!N11</f>
        <v>Collectif</v>
      </c>
      <c r="E10" s="190">
        <f>Effectif!Q11</f>
        <v>67</v>
      </c>
    </row>
    <row r="11" spans="1:5" x14ac:dyDescent="0.25">
      <c r="A11" s="145" t="str">
        <f>Effectif!A12</f>
        <v>BIEF</v>
      </c>
      <c r="B11" s="179" t="str">
        <f>Effectif!B12</f>
        <v>Pierre</v>
      </c>
      <c r="C11" s="180">
        <f>Effectif!D12</f>
        <v>38079</v>
      </c>
      <c r="D11" s="181" t="str">
        <f>Effectif!N12</f>
        <v>Collectif</v>
      </c>
      <c r="E11" s="191">
        <f>Effectif!Q12</f>
        <v>67</v>
      </c>
    </row>
    <row r="12" spans="1:5" x14ac:dyDescent="0.25">
      <c r="A12" s="141" t="str">
        <f>Effectif!A13</f>
        <v>BIEF</v>
      </c>
      <c r="B12" s="174" t="str">
        <f>Effectif!B13</f>
        <v>Jacques</v>
      </c>
      <c r="C12" s="175">
        <f>Effectif!D13</f>
        <v>37600</v>
      </c>
      <c r="D12" s="176" t="str">
        <f>Effectif!N13</f>
        <v>Collectif</v>
      </c>
      <c r="E12" s="190">
        <f>Effectif!Q13</f>
        <v>67</v>
      </c>
    </row>
    <row r="13" spans="1:5" x14ac:dyDescent="0.25">
      <c r="A13" s="145" t="str">
        <f>Effectif!A14</f>
        <v>BIEF</v>
      </c>
      <c r="B13" s="179" t="str">
        <f>Effectif!B14</f>
        <v>Jose</v>
      </c>
      <c r="C13" s="180">
        <f>Effectif!D14</f>
        <v>37539</v>
      </c>
      <c r="D13" s="181" t="str">
        <f>Effectif!N14</f>
        <v>Semi_autonomie</v>
      </c>
      <c r="E13" s="191">
        <f>Effectif!Q14</f>
        <v>49</v>
      </c>
    </row>
    <row r="14" spans="1:5" x14ac:dyDescent="0.25">
      <c r="A14" s="141" t="str">
        <f>Effectif!A15</f>
        <v>BIEF</v>
      </c>
      <c r="B14" s="174" t="str">
        <f>Effectif!B15</f>
        <v>Jules</v>
      </c>
      <c r="C14" s="175">
        <f>Effectif!D15</f>
        <v>38040</v>
      </c>
      <c r="D14" s="176" t="str">
        <f>Effectif!N15</f>
        <v>Collectif</v>
      </c>
      <c r="E14" s="190">
        <f>Effectif!Q15</f>
        <v>67</v>
      </c>
    </row>
    <row r="15" spans="1:5" x14ac:dyDescent="0.25">
      <c r="A15" s="145" t="str">
        <f>Effectif!A16</f>
        <v>BIEF</v>
      </c>
      <c r="B15" s="179" t="str">
        <f>Effectif!B16</f>
        <v>Paul</v>
      </c>
      <c r="C15" s="180">
        <f>Effectif!D16</f>
        <v>37939</v>
      </c>
      <c r="D15" s="181" t="str">
        <f>Effectif!N16</f>
        <v>Collectif</v>
      </c>
      <c r="E15" s="191">
        <f>Effectif!Q16</f>
        <v>67</v>
      </c>
    </row>
    <row r="16" spans="1:5" x14ac:dyDescent="0.25">
      <c r="A16" s="141" t="str">
        <f>Effectif!A17</f>
        <v>BIEF</v>
      </c>
      <c r="B16" s="174" t="str">
        <f>Effectif!B17</f>
        <v>Edouard</v>
      </c>
      <c r="C16" s="175">
        <f>Effectif!D17</f>
        <v>37965</v>
      </c>
      <c r="D16" s="176" t="str">
        <f>Effectif!N17</f>
        <v>Collectif</v>
      </c>
      <c r="E16" s="190">
        <f>Effectif!Q17</f>
        <v>67</v>
      </c>
    </row>
    <row r="17" spans="1:5" x14ac:dyDescent="0.25">
      <c r="A17" s="145" t="str">
        <f>Effectif!A18</f>
        <v>BIEF</v>
      </c>
      <c r="B17" s="179" t="str">
        <f>Effectif!B18</f>
        <v>Simon</v>
      </c>
      <c r="C17" s="180">
        <f>Effectif!D18</f>
        <v>37987</v>
      </c>
      <c r="D17" s="181" t="str">
        <f>Effectif!N18</f>
        <v>Collectif</v>
      </c>
      <c r="E17" s="191">
        <f>Effectif!Q18</f>
        <v>67</v>
      </c>
    </row>
    <row r="18" spans="1:5" x14ac:dyDescent="0.25">
      <c r="A18" s="141" t="str">
        <f>Effectif!A19</f>
        <v>BIEF</v>
      </c>
      <c r="B18" s="174" t="str">
        <f>Effectif!B19</f>
        <v>Matthieu</v>
      </c>
      <c r="C18" s="175">
        <f>Effectif!D19</f>
        <v>37621</v>
      </c>
      <c r="D18" s="176" t="str">
        <f>Effectif!N19</f>
        <v>Collectif</v>
      </c>
      <c r="E18" s="190">
        <f>Effectif!Q19</f>
        <v>67</v>
      </c>
    </row>
    <row r="19" spans="1:5" x14ac:dyDescent="0.25">
      <c r="A19" s="145" t="str">
        <f>Effectif!A20</f>
        <v>BIEF</v>
      </c>
      <c r="B19" s="179" t="str">
        <f>Effectif!B20</f>
        <v>Andre</v>
      </c>
      <c r="C19" s="180">
        <f>Effectif!D20</f>
        <v>37868</v>
      </c>
      <c r="D19" s="181" t="str">
        <f>Effectif!N20</f>
        <v>Semi_autonomie</v>
      </c>
      <c r="E19" s="191">
        <f>Effectif!Q20</f>
        <v>49</v>
      </c>
    </row>
    <row r="20" spans="1:5" x14ac:dyDescent="0.25">
      <c r="A20" s="141" t="str">
        <f>Effectif!A21</f>
        <v>BIEF</v>
      </c>
      <c r="B20" s="174" t="str">
        <f>Effectif!B21</f>
        <v>Arthur</v>
      </c>
      <c r="C20" s="175">
        <f>Effectif!D21</f>
        <v>37194</v>
      </c>
      <c r="D20" s="176" t="str">
        <f>Effectif!N21</f>
        <v>Semi_autonomie</v>
      </c>
      <c r="E20" s="190">
        <f>Effectif!Q21</f>
        <v>49</v>
      </c>
    </row>
    <row r="21" spans="1:5" x14ac:dyDescent="0.25">
      <c r="A21" s="145" t="str">
        <f>Effectif!A22</f>
        <v>BIEF</v>
      </c>
      <c r="B21" s="179" t="str">
        <f>Effectif!B22</f>
        <v>Fred</v>
      </c>
      <c r="C21" s="180">
        <f>Effectif!D22</f>
        <v>37335</v>
      </c>
      <c r="D21" s="181" t="str">
        <f>Effectif!N22</f>
        <v>Collectif</v>
      </c>
      <c r="E21" s="191">
        <f>Effectif!Q22</f>
        <v>67</v>
      </c>
    </row>
    <row r="22" spans="1:5" x14ac:dyDescent="0.25">
      <c r="A22" s="141" t="str">
        <f>Effectif!A23</f>
        <v>BIEF</v>
      </c>
      <c r="B22" s="174" t="str">
        <f>Effectif!B23</f>
        <v>Henri</v>
      </c>
      <c r="C22" s="175">
        <f>Effectif!D23</f>
        <v>38195</v>
      </c>
      <c r="D22" s="176" t="str">
        <f>Effectif!N23</f>
        <v>Collectif</v>
      </c>
      <c r="E22" s="190">
        <f>Effectif!Q23</f>
        <v>67</v>
      </c>
    </row>
    <row r="23" spans="1:5" x14ac:dyDescent="0.25">
      <c r="A23" s="145" t="str">
        <f>Effectif!A24</f>
        <v>BIEF</v>
      </c>
      <c r="B23" s="179" t="str">
        <f>Effectif!B24</f>
        <v>Pierre</v>
      </c>
      <c r="C23" s="180">
        <f>Effectif!D24</f>
        <v>37855</v>
      </c>
      <c r="D23" s="181" t="str">
        <f>Effectif!N24</f>
        <v>Collectif</v>
      </c>
      <c r="E23" s="191">
        <f>Effectif!Q24</f>
        <v>67</v>
      </c>
    </row>
    <row r="24" spans="1:5" x14ac:dyDescent="0.25">
      <c r="A24" s="141" t="str">
        <f>Effectif!A25</f>
        <v>BIEF</v>
      </c>
      <c r="B24" s="174" t="str">
        <f>Effectif!B25</f>
        <v>Jacques</v>
      </c>
      <c r="C24" s="175">
        <f>Effectif!D25</f>
        <v>37786</v>
      </c>
      <c r="D24" s="176" t="str">
        <f>Effectif!N25</f>
        <v>Collectif</v>
      </c>
      <c r="E24" s="190">
        <f>Effectif!Q25</f>
        <v>67</v>
      </c>
    </row>
    <row r="25" spans="1:5" x14ac:dyDescent="0.25">
      <c r="A25" s="145" t="str">
        <f>Effectif!A26</f>
        <v>BIEF</v>
      </c>
      <c r="B25" s="179" t="str">
        <f>Effectif!B26</f>
        <v>Jose</v>
      </c>
      <c r="C25" s="180">
        <f>Effectif!D26</f>
        <v>38308</v>
      </c>
      <c r="D25" s="181" t="str">
        <f>Effectif!N26</f>
        <v>Collectif</v>
      </c>
      <c r="E25" s="191">
        <f>Effectif!Q26</f>
        <v>67</v>
      </c>
    </row>
    <row r="26" spans="1:5" x14ac:dyDescent="0.25">
      <c r="A26" s="141" t="str">
        <f>Effectif!A27</f>
        <v>BIEF</v>
      </c>
      <c r="B26" s="174" t="str">
        <f>Effectif!B27</f>
        <v>Jules</v>
      </c>
      <c r="C26" s="175">
        <f>Effectif!D27</f>
        <v>38085</v>
      </c>
      <c r="D26" s="176" t="str">
        <f>Effectif!N27</f>
        <v>Collectif</v>
      </c>
      <c r="E26" s="190">
        <f>Effectif!Q27</f>
        <v>67</v>
      </c>
    </row>
    <row r="27" spans="1:5" x14ac:dyDescent="0.25">
      <c r="A27" s="145" t="str">
        <f>Effectif!A28</f>
        <v>BIEF</v>
      </c>
      <c r="B27" s="179" t="str">
        <f>Effectif!B28</f>
        <v>Paul</v>
      </c>
      <c r="C27" s="180">
        <f>Effectif!D28</f>
        <v>38011</v>
      </c>
      <c r="D27" s="181" t="str">
        <f>Effectif!N28</f>
        <v>Collectif</v>
      </c>
      <c r="E27" s="191">
        <f>Effectif!Q28</f>
        <v>67</v>
      </c>
    </row>
    <row r="28" spans="1:5" x14ac:dyDescent="0.25">
      <c r="A28" s="141" t="str">
        <f>Effectif!A29</f>
        <v>BIEF</v>
      </c>
      <c r="B28" s="174" t="str">
        <f>Effectif!B29</f>
        <v>Edouard</v>
      </c>
      <c r="C28" s="175">
        <f>Effectif!D29</f>
        <v>37321</v>
      </c>
      <c r="D28" s="176" t="str">
        <f>Effectif!N29</f>
        <v>Semi_autonomie</v>
      </c>
      <c r="E28" s="190">
        <f>Effectif!Q29</f>
        <v>49</v>
      </c>
    </row>
    <row r="29" spans="1:5" x14ac:dyDescent="0.25">
      <c r="A29" s="145" t="str">
        <f>Effectif!A30</f>
        <v>BIEF</v>
      </c>
      <c r="B29" s="179" t="str">
        <f>Effectif!B30</f>
        <v>Simon</v>
      </c>
      <c r="C29" s="180">
        <f>Effectif!D30</f>
        <v>37377</v>
      </c>
      <c r="D29" s="181" t="str">
        <f>Effectif!N30</f>
        <v>Collectif</v>
      </c>
      <c r="E29" s="191">
        <f>Effectif!Q30</f>
        <v>67</v>
      </c>
    </row>
    <row r="30" spans="1:5" x14ac:dyDescent="0.25">
      <c r="A30" s="141" t="str">
        <f>Effectif!A31</f>
        <v>BIEF</v>
      </c>
      <c r="B30" s="174" t="str">
        <f>Effectif!B31</f>
        <v>Matthieu</v>
      </c>
      <c r="C30" s="175">
        <f>Effectif!D31</f>
        <v>37746</v>
      </c>
      <c r="D30" s="176" t="str">
        <f>Effectif!N31</f>
        <v>Collectif</v>
      </c>
      <c r="E30" s="190">
        <f>Effectif!Q31</f>
        <v>67</v>
      </c>
    </row>
    <row r="31" spans="1:5" x14ac:dyDescent="0.25">
      <c r="A31" s="145" t="str">
        <f>Effectif!A32</f>
        <v>BIEF</v>
      </c>
      <c r="B31" s="179" t="str">
        <f>Effectif!B32</f>
        <v>Andre</v>
      </c>
      <c r="C31" s="180">
        <f>Effectif!D32</f>
        <v>37235</v>
      </c>
      <c r="D31" s="181" t="str">
        <f>Effectif!N32</f>
        <v>Semi_autonomie</v>
      </c>
      <c r="E31" s="191">
        <f>Effectif!Q32</f>
        <v>49</v>
      </c>
    </row>
    <row r="32" spans="1:5" x14ac:dyDescent="0.25">
      <c r="A32" s="141" t="str">
        <f>Effectif!A33</f>
        <v>BIEF</v>
      </c>
      <c r="B32" s="174" t="str">
        <f>Effectif!B33</f>
        <v>Arthur</v>
      </c>
      <c r="C32" s="175">
        <f>Effectif!D33</f>
        <v>37986</v>
      </c>
      <c r="D32" s="176" t="str">
        <f>Effectif!N33</f>
        <v>Collectif</v>
      </c>
      <c r="E32" s="190">
        <f>Effectif!Q33</f>
        <v>67</v>
      </c>
    </row>
    <row r="33" spans="1:5" x14ac:dyDescent="0.25">
      <c r="A33" s="145" t="str">
        <f>Effectif!A34</f>
        <v>BIEF</v>
      </c>
      <c r="B33" s="179" t="str">
        <f>Effectif!B34</f>
        <v>Fred</v>
      </c>
      <c r="C33" s="180">
        <f>Effectif!D34</f>
        <v>37879</v>
      </c>
      <c r="D33" s="181" t="str">
        <f>Effectif!N34</f>
        <v>Collectif</v>
      </c>
      <c r="E33" s="191">
        <f>Effectif!Q34</f>
        <v>67</v>
      </c>
    </row>
    <row r="34" spans="1:5" x14ac:dyDescent="0.25">
      <c r="A34" s="141" t="str">
        <f>Effectif!A35</f>
        <v>BIEF</v>
      </c>
      <c r="B34" s="174" t="str">
        <f>Effectif!B35</f>
        <v>Henri</v>
      </c>
      <c r="C34" s="175">
        <f>Effectif!D35</f>
        <v>38157</v>
      </c>
      <c r="D34" s="176" t="str">
        <f>Effectif!N35</f>
        <v>Collectif</v>
      </c>
      <c r="E34" s="190">
        <f>Effectif!Q35</f>
        <v>67</v>
      </c>
    </row>
    <row r="35" spans="1:5" x14ac:dyDescent="0.25">
      <c r="A35" s="145" t="str">
        <f>Effectif!A36</f>
        <v>BIEF</v>
      </c>
      <c r="B35" s="179" t="str">
        <f>Effectif!B36</f>
        <v>Pierre</v>
      </c>
      <c r="C35" s="180">
        <f>Effectif!D36</f>
        <v>37683</v>
      </c>
      <c r="D35" s="181" t="str">
        <f>Effectif!N36</f>
        <v>Semi_autonomie</v>
      </c>
      <c r="E35" s="191">
        <f>Effectif!Q36</f>
        <v>49</v>
      </c>
    </row>
    <row r="36" spans="1:5" x14ac:dyDescent="0.25">
      <c r="A36" s="141" t="str">
        <f>Effectif!A37</f>
        <v>BIEF</v>
      </c>
      <c r="B36" s="174" t="str">
        <f>Effectif!B37</f>
        <v>Jacques</v>
      </c>
      <c r="C36" s="175">
        <f>Effectif!D37</f>
        <v>38228</v>
      </c>
      <c r="D36" s="176" t="str">
        <f>Effectif!N37</f>
        <v>Collectif</v>
      </c>
      <c r="E36" s="190">
        <f>Effectif!Q37</f>
        <v>67</v>
      </c>
    </row>
    <row r="37" spans="1:5" x14ac:dyDescent="0.25">
      <c r="A37" s="145" t="str">
        <f>Effectif!A38</f>
        <v>BIEF</v>
      </c>
      <c r="B37" s="179" t="str">
        <f>Effectif!B38</f>
        <v>Jose</v>
      </c>
      <c r="C37" s="180">
        <f>Effectif!D38</f>
        <v>37613</v>
      </c>
      <c r="D37" s="181" t="str">
        <f>Effectif!N38</f>
        <v>Collectif</v>
      </c>
      <c r="E37" s="191">
        <f>Effectif!Q38</f>
        <v>67</v>
      </c>
    </row>
    <row r="38" spans="1:5" x14ac:dyDescent="0.25">
      <c r="A38" s="141" t="str">
        <f>Effectif!A39</f>
        <v>BIEF</v>
      </c>
      <c r="B38" s="174" t="str">
        <f>Effectif!B39</f>
        <v>Jules</v>
      </c>
      <c r="C38" s="175">
        <f>Effectif!D39</f>
        <v>37818</v>
      </c>
      <c r="D38" s="176" t="str">
        <f>Effectif!N39</f>
        <v>Collectif</v>
      </c>
      <c r="E38" s="190">
        <f>Effectif!Q39</f>
        <v>67</v>
      </c>
    </row>
    <row r="39" spans="1:5" x14ac:dyDescent="0.25">
      <c r="A39" s="145" t="str">
        <f>Effectif!A40</f>
        <v>BIEF</v>
      </c>
      <c r="B39" s="179" t="str">
        <f>Effectif!B40</f>
        <v>Paul</v>
      </c>
      <c r="C39" s="180">
        <f>Effectif!D40</f>
        <v>37249</v>
      </c>
      <c r="D39" s="181" t="str">
        <f>Effectif!N40</f>
        <v>Collectif</v>
      </c>
      <c r="E39" s="191">
        <f>Effectif!Q40</f>
        <v>67</v>
      </c>
    </row>
    <row r="40" spans="1:5" x14ac:dyDescent="0.25">
      <c r="A40" s="141" t="str">
        <f>Effectif!A41</f>
        <v>BIEF</v>
      </c>
      <c r="B40" s="174" t="str">
        <f>Effectif!B41</f>
        <v>Edouard</v>
      </c>
      <c r="C40" s="175">
        <f>Effectif!D41</f>
        <v>37427</v>
      </c>
      <c r="D40" s="176" t="str">
        <f>Effectif!N41</f>
        <v>Collectif</v>
      </c>
      <c r="E40" s="190">
        <f>Effectif!Q41</f>
        <v>67</v>
      </c>
    </row>
    <row r="41" spans="1:5" x14ac:dyDescent="0.25">
      <c r="A41" s="145" t="str">
        <f>Effectif!A42</f>
        <v>BIEF</v>
      </c>
      <c r="B41" s="179" t="str">
        <f>Effectif!B42</f>
        <v>Simon</v>
      </c>
      <c r="C41" s="180">
        <f>Effectif!D42</f>
        <v>37236</v>
      </c>
      <c r="D41" s="181" t="str">
        <f>Effectif!N42</f>
        <v>Collectif</v>
      </c>
      <c r="E41" s="191">
        <f>Effectif!Q42</f>
        <v>67</v>
      </c>
    </row>
    <row r="42" spans="1:5" x14ac:dyDescent="0.25">
      <c r="A42" s="141" t="str">
        <f>Effectif!A43</f>
        <v>BIEF</v>
      </c>
      <c r="B42" s="174" t="str">
        <f>Effectif!B43</f>
        <v>Matthieu</v>
      </c>
      <c r="C42" s="175">
        <f>Effectif!D43</f>
        <v>37210</v>
      </c>
      <c r="D42" s="176" t="str">
        <f>Effectif!N43</f>
        <v>Semi_autonomie</v>
      </c>
      <c r="E42" s="190">
        <f>Effectif!Q43</f>
        <v>49</v>
      </c>
    </row>
    <row r="43" spans="1:5" x14ac:dyDescent="0.25">
      <c r="A43" s="145" t="str">
        <f>Effectif!A44</f>
        <v>BIEF</v>
      </c>
      <c r="B43" s="179" t="str">
        <f>Effectif!B44</f>
        <v>Andre</v>
      </c>
      <c r="C43" s="180">
        <f>Effectif!D44</f>
        <v>37149</v>
      </c>
      <c r="D43" s="181" t="str">
        <f>Effectif!N44</f>
        <v>Collectif</v>
      </c>
      <c r="E43" s="191">
        <f>Effectif!Q44</f>
        <v>67</v>
      </c>
    </row>
    <row r="44" spans="1:5" x14ac:dyDescent="0.25">
      <c r="A44" s="141" t="str">
        <f>Effectif!A45</f>
        <v>BIEF</v>
      </c>
      <c r="B44" s="174" t="str">
        <f>Effectif!B45</f>
        <v>Arthur</v>
      </c>
      <c r="C44" s="175">
        <f>Effectif!D45</f>
        <v>37986</v>
      </c>
      <c r="D44" s="176" t="str">
        <f>Effectif!N45</f>
        <v>Semi_autonomie</v>
      </c>
      <c r="E44" s="190">
        <f>Effectif!Q45</f>
        <v>49</v>
      </c>
    </row>
    <row r="45" spans="1:5" x14ac:dyDescent="0.25">
      <c r="A45" s="145" t="str">
        <f>Effectif!A46</f>
        <v>BIEF</v>
      </c>
      <c r="B45" s="179" t="str">
        <f>Effectif!B46</f>
        <v>Fred</v>
      </c>
      <c r="C45" s="180">
        <f>Effectif!D46</f>
        <v>37621</v>
      </c>
      <c r="D45" s="181" t="str">
        <f>Effectif!N46</f>
        <v>Collectif</v>
      </c>
      <c r="E45" s="191">
        <f>Effectif!Q46</f>
        <v>67</v>
      </c>
    </row>
    <row r="46" spans="1:5" x14ac:dyDescent="0.25">
      <c r="A46" s="141" t="str">
        <f>Effectif!A47</f>
        <v>BIEF</v>
      </c>
      <c r="B46" s="174" t="str">
        <f>Effectif!B47</f>
        <v>Henri</v>
      </c>
      <c r="C46" s="175">
        <f>Effectif!D47</f>
        <v>37965</v>
      </c>
      <c r="D46" s="176" t="str">
        <f>Effectif!N47</f>
        <v>Collectif</v>
      </c>
      <c r="E46" s="190">
        <f>Effectif!Q47</f>
        <v>67</v>
      </c>
    </row>
    <row r="47" spans="1:5" x14ac:dyDescent="0.25">
      <c r="A47" s="145" t="str">
        <f>Effectif!A48</f>
        <v>BIEF</v>
      </c>
      <c r="B47" s="179" t="str">
        <f>Effectif!B48</f>
        <v>Pierre</v>
      </c>
      <c r="C47" s="180">
        <f>Effectif!D48</f>
        <v>37719</v>
      </c>
      <c r="D47" s="181" t="str">
        <f>Effectif!N48</f>
        <v>Collectif</v>
      </c>
      <c r="E47" s="191">
        <f>Effectif!Q48</f>
        <v>67</v>
      </c>
    </row>
    <row r="48" spans="1:5" x14ac:dyDescent="0.25">
      <c r="A48" s="141" t="str">
        <f>Effectif!A49</f>
        <v>BIEF</v>
      </c>
      <c r="B48" s="174" t="str">
        <f>Effectif!B49</f>
        <v>Jacques</v>
      </c>
      <c r="C48" s="175">
        <f>Effectif!D49</f>
        <v>37623</v>
      </c>
      <c r="D48" s="176" t="str">
        <f>Effectif!N49</f>
        <v>Semi_autonomie</v>
      </c>
      <c r="E48" s="190">
        <f>Effectif!Q49</f>
        <v>49</v>
      </c>
    </row>
    <row r="49" spans="1:5" x14ac:dyDescent="0.25">
      <c r="A49" s="145" t="str">
        <f>Effectif!A50</f>
        <v>BIEF</v>
      </c>
      <c r="B49" s="179" t="str">
        <f>Effectif!B50</f>
        <v>Jose</v>
      </c>
      <c r="C49" s="180">
        <f>Effectif!D50</f>
        <v>37658</v>
      </c>
      <c r="D49" s="181" t="str">
        <f>Effectif!N50</f>
        <v>Collectif</v>
      </c>
      <c r="E49" s="191">
        <f>Effectif!Q50</f>
        <v>67</v>
      </c>
    </row>
    <row r="50" spans="1:5" x14ac:dyDescent="0.25">
      <c r="A50" s="141" t="str">
        <f>Effectif!A51</f>
        <v>BIEF</v>
      </c>
      <c r="B50" s="174" t="str">
        <f>Effectif!B51</f>
        <v>Jules</v>
      </c>
      <c r="C50" s="175">
        <f>Effectif!D51</f>
        <v>37621</v>
      </c>
      <c r="D50" s="176" t="str">
        <f>Effectif!N51</f>
        <v>Semi_autonomie</v>
      </c>
      <c r="E50" s="190">
        <f>Effectif!Q51</f>
        <v>67</v>
      </c>
    </row>
    <row r="51" spans="1:5" x14ac:dyDescent="0.25">
      <c r="A51" s="145" t="str">
        <f>Effectif!A52</f>
        <v>BIEF</v>
      </c>
      <c r="B51" s="179" t="str">
        <f>Effectif!B52</f>
        <v>Paul</v>
      </c>
      <c r="C51" s="180">
        <f>Effectif!D52</f>
        <v>37622</v>
      </c>
      <c r="D51" s="181" t="str">
        <f>Effectif!N52</f>
        <v>Semi_autonomie</v>
      </c>
      <c r="E51" s="191">
        <f>Effectif!Q52</f>
        <v>49</v>
      </c>
    </row>
    <row r="52" spans="1:5" x14ac:dyDescent="0.25">
      <c r="A52" s="141" t="str">
        <f>Effectif!A53</f>
        <v>BIEF</v>
      </c>
      <c r="B52" s="174" t="str">
        <f>Effectif!B53</f>
        <v>Edouard</v>
      </c>
      <c r="C52" s="175">
        <f>Effectif!D53</f>
        <v>37443</v>
      </c>
      <c r="D52" s="176" t="str">
        <f>Effectif!N53</f>
        <v>Collectif</v>
      </c>
      <c r="E52" s="190">
        <f>Effectif!Q53</f>
        <v>67</v>
      </c>
    </row>
    <row r="53" spans="1:5" x14ac:dyDescent="0.25">
      <c r="A53" s="145" t="str">
        <f>Effectif!A54</f>
        <v>BIEF</v>
      </c>
      <c r="B53" s="179" t="str">
        <f>Effectif!B54</f>
        <v>Simon</v>
      </c>
      <c r="C53" s="180">
        <f>Effectif!D54</f>
        <v>37386</v>
      </c>
      <c r="D53" s="181" t="str">
        <f>Effectif!N54</f>
        <v>Semi_autonomie</v>
      </c>
      <c r="E53" s="191">
        <f>Effectif!Q54</f>
        <v>49</v>
      </c>
    </row>
    <row r="54" spans="1:5" x14ac:dyDescent="0.25">
      <c r="A54" s="141" t="str">
        <f>Effectif!A55</f>
        <v>BIEF</v>
      </c>
      <c r="B54" s="174" t="str">
        <f>Effectif!B55</f>
        <v>Matthieu</v>
      </c>
      <c r="C54" s="175">
        <f>Effectif!D55</f>
        <v>37531</v>
      </c>
      <c r="D54" s="176" t="str">
        <f>Effectif!N55</f>
        <v>Collectif</v>
      </c>
      <c r="E54" s="190">
        <f>Effectif!Q55</f>
        <v>67</v>
      </c>
    </row>
    <row r="55" spans="1:5" x14ac:dyDescent="0.25">
      <c r="A55" s="145" t="str">
        <f>Effectif!A56</f>
        <v>BIEF</v>
      </c>
      <c r="B55" s="179" t="str">
        <f>Effectif!B56</f>
        <v>Andre</v>
      </c>
      <c r="C55" s="180">
        <f>Effectif!D56</f>
        <v>37659</v>
      </c>
      <c r="D55" s="181" t="str">
        <f>Effectif!N56</f>
        <v>Collectif</v>
      </c>
      <c r="E55" s="191">
        <f>Effectif!Q56</f>
        <v>67</v>
      </c>
    </row>
    <row r="56" spans="1:5" x14ac:dyDescent="0.25">
      <c r="A56" s="141" t="str">
        <f>Effectif!A57</f>
        <v>BIEF</v>
      </c>
      <c r="B56" s="174" t="str">
        <f>Effectif!B57</f>
        <v>Arthur</v>
      </c>
      <c r="C56" s="175">
        <f>Effectif!D57</f>
        <v>37226</v>
      </c>
      <c r="D56" s="176" t="str">
        <f>Effectif!N57</f>
        <v>Collectif</v>
      </c>
      <c r="E56" s="190">
        <f>Effectif!Q57</f>
        <v>67</v>
      </c>
    </row>
    <row r="57" spans="1:5" x14ac:dyDescent="0.25">
      <c r="A57" s="145" t="str">
        <f>Effectif!A58</f>
        <v>BIEF</v>
      </c>
      <c r="B57" s="179" t="str">
        <f>Effectif!B58</f>
        <v>Fred</v>
      </c>
      <c r="C57" s="180">
        <f>Effectif!D58</f>
        <v>37446</v>
      </c>
      <c r="D57" s="181" t="str">
        <f>Effectif!N58</f>
        <v>Semi_autonomie</v>
      </c>
      <c r="E57" s="191">
        <f>Effectif!Q58</f>
        <v>49</v>
      </c>
    </row>
    <row r="58" spans="1:5" x14ac:dyDescent="0.25">
      <c r="A58" s="141" t="str">
        <f>Effectif!A59</f>
        <v>BIEF</v>
      </c>
      <c r="B58" s="174" t="str">
        <f>Effectif!B59</f>
        <v>Henri</v>
      </c>
      <c r="C58" s="175">
        <f>Effectif!D59</f>
        <v>37749</v>
      </c>
      <c r="D58" s="176" t="str">
        <f>Effectif!N59</f>
        <v>Collectif</v>
      </c>
      <c r="E58" s="190">
        <f>Effectif!Q59</f>
        <v>67</v>
      </c>
    </row>
    <row r="59" spans="1:5" x14ac:dyDescent="0.25">
      <c r="A59" s="145" t="str">
        <f>Effectif!A60</f>
        <v>BIEF</v>
      </c>
      <c r="B59" s="179" t="str">
        <f>Effectif!B60</f>
        <v>Pierre</v>
      </c>
      <c r="C59" s="180">
        <f>Effectif!D60</f>
        <v>37685</v>
      </c>
      <c r="D59" s="181" t="str">
        <f>Effectif!N60</f>
        <v>Collectif</v>
      </c>
      <c r="E59" s="191">
        <f>Effectif!Q60</f>
        <v>67</v>
      </c>
    </row>
    <row r="60" spans="1:5" x14ac:dyDescent="0.25">
      <c r="A60" s="141" t="str">
        <f>Effectif!A61</f>
        <v>BIEF</v>
      </c>
      <c r="B60" s="174" t="str">
        <f>Effectif!B61</f>
        <v>Jacques</v>
      </c>
      <c r="C60" s="175">
        <f>Effectif!D61</f>
        <v>37925</v>
      </c>
      <c r="D60" s="176" t="str">
        <f>Effectif!N61</f>
        <v>Collectif</v>
      </c>
      <c r="E60" s="190">
        <f>Effectif!Q61</f>
        <v>67</v>
      </c>
    </row>
    <row r="61" spans="1:5" x14ac:dyDescent="0.25">
      <c r="A61" s="145" t="str">
        <f>Effectif!A62</f>
        <v>BIEF</v>
      </c>
      <c r="B61" s="179" t="str">
        <f>Effectif!B62</f>
        <v>Jose</v>
      </c>
      <c r="C61" s="180">
        <f>Effectif!D62</f>
        <v>37258</v>
      </c>
      <c r="D61" s="181" t="str">
        <f>Effectif!N62</f>
        <v>Collectif</v>
      </c>
      <c r="E61" s="191">
        <f>Effectif!Q62</f>
        <v>67</v>
      </c>
    </row>
    <row r="62" spans="1:5" x14ac:dyDescent="0.25">
      <c r="A62" s="141" t="str">
        <f>Effectif!A63</f>
        <v>BIEF</v>
      </c>
      <c r="B62" s="174" t="str">
        <f>Effectif!B63</f>
        <v>Jules</v>
      </c>
      <c r="C62" s="175">
        <f>Effectif!D63</f>
        <v>38352</v>
      </c>
      <c r="D62" s="176" t="str">
        <f>Effectif!N63</f>
        <v>Collectif</v>
      </c>
      <c r="E62" s="190">
        <f>Effectif!Q63</f>
        <v>67</v>
      </c>
    </row>
    <row r="63" spans="1:5" x14ac:dyDescent="0.25">
      <c r="A63" s="145">
        <f>Effectif!A64</f>
        <v>0</v>
      </c>
      <c r="B63" s="179">
        <f>Effectif!B64</f>
        <v>0</v>
      </c>
      <c r="C63" s="180">
        <f>Effectif!D64</f>
        <v>0</v>
      </c>
      <c r="D63" s="181">
        <f>Effectif!N64</f>
        <v>0</v>
      </c>
      <c r="E63" s="191">
        <f>Effectif!Q64</f>
        <v>0</v>
      </c>
    </row>
    <row r="64" spans="1:5" ht="15.75" thickBot="1" x14ac:dyDescent="0.3">
      <c r="A64" s="160">
        <f>Effectif!A65</f>
        <v>0</v>
      </c>
      <c r="B64" s="192">
        <f>Effectif!B65</f>
        <v>0</v>
      </c>
      <c r="C64" s="193">
        <f>Effectif!D65</f>
        <v>0</v>
      </c>
      <c r="D64" s="194">
        <f>Effectif!N65</f>
        <v>0</v>
      </c>
      <c r="E64" s="195">
        <f>Effectif!Q65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64"/>
  <sheetViews>
    <sheetView topLeftCell="F46" workbookViewId="0">
      <selection activeCell="H59" sqref="H59"/>
    </sheetView>
  </sheetViews>
  <sheetFormatPr baseColWidth="10" defaultColWidth="16.42578125" defaultRowHeight="15" x14ac:dyDescent="0.25"/>
  <cols>
    <col min="1" max="1" width="42.85546875" style="16" bestFit="1" customWidth="1"/>
    <col min="2" max="2" width="14.85546875" style="4" bestFit="1" customWidth="1"/>
    <col min="3" max="3" width="17.85546875" style="1" bestFit="1" customWidth="1"/>
    <col min="4" max="4" width="16.42578125" style="1" customWidth="1"/>
    <col min="5" max="5" width="19.42578125" style="1" bestFit="1" customWidth="1"/>
    <col min="6" max="6" width="15" style="1" bestFit="1" customWidth="1"/>
    <col min="7" max="7" width="21.85546875" style="1" bestFit="1" customWidth="1"/>
    <col min="8" max="8" width="10.140625" style="1" bestFit="1" customWidth="1"/>
    <col min="9" max="9" width="13.5703125" style="1" bestFit="1" customWidth="1"/>
    <col min="10" max="10" width="13.140625" style="1" bestFit="1" customWidth="1"/>
    <col min="12" max="12" width="19.42578125" style="1" bestFit="1" customWidth="1"/>
    <col min="13" max="16384" width="16.42578125" style="1"/>
  </cols>
  <sheetData>
    <row r="1" spans="1:11" s="32" customFormat="1" ht="31.5" x14ac:dyDescent="0.25">
      <c r="A1" s="138" t="s">
        <v>113</v>
      </c>
      <c r="B1" s="139" t="s">
        <v>2</v>
      </c>
      <c r="C1" s="139" t="s">
        <v>133</v>
      </c>
      <c r="D1" s="139" t="s">
        <v>32</v>
      </c>
      <c r="E1" s="139" t="s">
        <v>145</v>
      </c>
      <c r="F1" s="139" t="s">
        <v>4</v>
      </c>
      <c r="G1" s="139" t="s">
        <v>5</v>
      </c>
      <c r="H1" s="139" t="s">
        <v>6</v>
      </c>
      <c r="I1" s="139" t="s">
        <v>41</v>
      </c>
      <c r="J1" s="140" t="s">
        <v>117</v>
      </c>
    </row>
    <row r="2" spans="1:11" x14ac:dyDescent="0.25">
      <c r="A2" s="141" t="str">
        <f>Effectif!C3</f>
        <v>BIEF Jules</v>
      </c>
      <c r="B2" s="142">
        <f>Effectif!D3</f>
        <v>38186</v>
      </c>
      <c r="C2" s="143" t="str">
        <f>Effectif!G3</f>
        <v>Tunisien</v>
      </c>
      <c r="D2" s="142">
        <f>Effectif!M3</f>
        <v>43907</v>
      </c>
      <c r="E2" s="143" t="str">
        <f>Effectif!N3</f>
        <v>Collectif</v>
      </c>
      <c r="F2" s="143">
        <f>Effectif!R3</f>
        <v>1</v>
      </c>
      <c r="G2" s="143">
        <f>Effectif!S3</f>
        <v>0</v>
      </c>
      <c r="H2" s="143" t="str">
        <f>Effectif!Z3</f>
        <v>Oui</v>
      </c>
      <c r="I2" s="142">
        <f>Effectif!AB3</f>
        <v>44288</v>
      </c>
      <c r="J2" s="156" t="str">
        <f>Effectif!AD3</f>
        <v>Non</v>
      </c>
      <c r="K2" s="1"/>
    </row>
    <row r="3" spans="1:11" x14ac:dyDescent="0.25">
      <c r="A3" s="145" t="str">
        <f>Effectif!C4</f>
        <v>BIEF Paul</v>
      </c>
      <c r="B3" s="146">
        <f>Effectif!D4</f>
        <v>37874</v>
      </c>
      <c r="C3" s="147" t="str">
        <f>Effectif!G4</f>
        <v>Bangladais</v>
      </c>
      <c r="D3" s="146">
        <f>Effectif!M4</f>
        <v>43797</v>
      </c>
      <c r="E3" s="147" t="str">
        <f>Effectif!N4</f>
        <v>Collectif</v>
      </c>
      <c r="F3" s="147">
        <f>Effectif!R4</f>
        <v>1</v>
      </c>
      <c r="G3" s="147">
        <f>Effectif!S4</f>
        <v>0</v>
      </c>
      <c r="H3" s="147" t="str">
        <f>Effectif!Z4</f>
        <v>Oui</v>
      </c>
      <c r="I3" s="146">
        <f>Effectif!AB4</f>
        <v>44105</v>
      </c>
      <c r="J3" s="159" t="str">
        <f>Effectif!AD4</f>
        <v>Non</v>
      </c>
      <c r="K3" s="1"/>
    </row>
    <row r="4" spans="1:11" x14ac:dyDescent="0.25">
      <c r="A4" s="141" t="str">
        <f>Effectif!C5</f>
        <v>BIEF Edouard</v>
      </c>
      <c r="B4" s="142">
        <f>Effectif!D5</f>
        <v>37940</v>
      </c>
      <c r="C4" s="143" t="str">
        <f>Effectif!G5</f>
        <v>Bangladais</v>
      </c>
      <c r="D4" s="142">
        <f>Effectif!M5</f>
        <v>43839</v>
      </c>
      <c r="E4" s="143" t="str">
        <f>Effectif!N5</f>
        <v>Collectif</v>
      </c>
      <c r="F4" s="143">
        <f>Effectif!R5</f>
        <v>1</v>
      </c>
      <c r="G4" s="143">
        <f>Effectif!S5</f>
        <v>0</v>
      </c>
      <c r="H4" s="143" t="str">
        <f>Effectif!Z5</f>
        <v>Oui</v>
      </c>
      <c r="I4" s="142">
        <f>Effectif!AB5</f>
        <v>44231</v>
      </c>
      <c r="J4" s="156" t="str">
        <f>Effectif!AD5</f>
        <v>Oui</v>
      </c>
      <c r="K4" s="1"/>
    </row>
    <row r="5" spans="1:11" x14ac:dyDescent="0.25">
      <c r="A5" s="145" t="str">
        <f>Effectif!C6</f>
        <v>BIEF Simon</v>
      </c>
      <c r="B5" s="146">
        <f>Effectif!D6</f>
        <v>37726</v>
      </c>
      <c r="C5" s="147" t="str">
        <f>Effectif!G6</f>
        <v>Bangladais</v>
      </c>
      <c r="D5" s="146">
        <f>Effectif!M6</f>
        <v>43819</v>
      </c>
      <c r="E5" s="147" t="str">
        <f>Effectif!N6</f>
        <v>Collectif</v>
      </c>
      <c r="F5" s="147">
        <f>Effectif!R6</f>
        <v>1</v>
      </c>
      <c r="G5" s="147">
        <f>Effectif!S6</f>
        <v>0</v>
      </c>
      <c r="H5" s="147" t="str">
        <f>Effectif!Z6</f>
        <v>Oui</v>
      </c>
      <c r="I5" s="146">
        <f>Effectif!AB6</f>
        <v>44208</v>
      </c>
      <c r="J5" s="159" t="str">
        <f>Effectif!AD6</f>
        <v>Non</v>
      </c>
      <c r="K5" s="1"/>
    </row>
    <row r="6" spans="1:11" x14ac:dyDescent="0.25">
      <c r="A6" s="141" t="str">
        <f>Effectif!C7</f>
        <v>BIEF Matthieu</v>
      </c>
      <c r="B6" s="142">
        <f>Effectif!D7</f>
        <v>37924</v>
      </c>
      <c r="C6" s="143" t="str">
        <f>Effectif!G7</f>
        <v>Bangladais</v>
      </c>
      <c r="D6" s="142">
        <f>Effectif!M7</f>
        <v>43797</v>
      </c>
      <c r="E6" s="143" t="str">
        <f>Effectif!N7</f>
        <v>Collectif</v>
      </c>
      <c r="F6" s="143">
        <f>Effectif!R7</f>
        <v>1</v>
      </c>
      <c r="G6" s="143">
        <f>Effectif!S7</f>
        <v>0</v>
      </c>
      <c r="H6" s="143" t="str">
        <f>Effectif!Z7</f>
        <v>Oui</v>
      </c>
      <c r="I6" s="142">
        <f>Effectif!AB7</f>
        <v>44141</v>
      </c>
      <c r="J6" s="156" t="str">
        <f>Effectif!AD7</f>
        <v>Oui</v>
      </c>
      <c r="K6" s="1"/>
    </row>
    <row r="7" spans="1:11" x14ac:dyDescent="0.25">
      <c r="A7" s="145" t="str">
        <f>Effectif!C8</f>
        <v>BIEF Andre</v>
      </c>
      <c r="B7" s="146">
        <f>Effectif!D8</f>
        <v>38144</v>
      </c>
      <c r="C7" s="147" t="str">
        <f>Effectif!G8</f>
        <v>Bangladais</v>
      </c>
      <c r="D7" s="146">
        <f>Effectif!M8</f>
        <v>43825</v>
      </c>
      <c r="E7" s="147" t="str">
        <f>Effectif!N8</f>
        <v>Collectif</v>
      </c>
      <c r="F7" s="147">
        <f>Effectif!R8</f>
        <v>1</v>
      </c>
      <c r="G7" s="147">
        <f>Effectif!S8</f>
        <v>0</v>
      </c>
      <c r="H7" s="147" t="str">
        <f>Effectif!Z8</f>
        <v>Oui</v>
      </c>
      <c r="I7" s="146">
        <f>Effectif!AB8</f>
        <v>44141</v>
      </c>
      <c r="J7" s="159" t="str">
        <f>Effectif!AD8</f>
        <v>Oui</v>
      </c>
      <c r="K7" s="1"/>
    </row>
    <row r="8" spans="1:11" x14ac:dyDescent="0.25">
      <c r="A8" s="141" t="str">
        <f>Effectif!C9</f>
        <v>BIEF Arthur</v>
      </c>
      <c r="B8" s="142">
        <f>Effectif!D9</f>
        <v>37754</v>
      </c>
      <c r="C8" s="143" t="str">
        <f>Effectif!G9</f>
        <v>Bangladais</v>
      </c>
      <c r="D8" s="142">
        <f>Effectif!M9</f>
        <v>0</v>
      </c>
      <c r="E8" s="143" t="str">
        <f>Effectif!N9</f>
        <v>Collectif</v>
      </c>
      <c r="F8" s="143">
        <f>Effectif!R9</f>
        <v>1</v>
      </c>
      <c r="G8" s="143">
        <f>Effectif!S9</f>
        <v>0</v>
      </c>
      <c r="H8" s="143" t="str">
        <f>Effectif!Z9</f>
        <v>Oui</v>
      </c>
      <c r="I8" s="142">
        <f>Effectif!AB9</f>
        <v>44254</v>
      </c>
      <c r="J8" s="156" t="str">
        <f>Effectif!AD9</f>
        <v>Non</v>
      </c>
      <c r="K8" s="1"/>
    </row>
    <row r="9" spans="1:11" x14ac:dyDescent="0.25">
      <c r="A9" s="145" t="str">
        <f>Effectif!C10</f>
        <v>BIEF Fred</v>
      </c>
      <c r="B9" s="146">
        <f>Effectif!D10</f>
        <v>37583</v>
      </c>
      <c r="C9" s="147" t="str">
        <f>Effectif!G10</f>
        <v>Arménien</v>
      </c>
      <c r="D9" s="146">
        <f>Effectif!M10</f>
        <v>43683</v>
      </c>
      <c r="E9" s="147" t="str">
        <f>Effectif!N10</f>
        <v>Collectif</v>
      </c>
      <c r="F9" s="147">
        <f>Effectif!R10</f>
        <v>1</v>
      </c>
      <c r="G9" s="147">
        <f>Effectif!S10</f>
        <v>0</v>
      </c>
      <c r="H9" s="147" t="str">
        <f>Effectif!Z10</f>
        <v>Non</v>
      </c>
      <c r="I9" s="146">
        <f>Effectif!AB10</f>
        <v>0</v>
      </c>
      <c r="J9" s="159" t="str">
        <f>Effectif!AD10</f>
        <v>Non</v>
      </c>
      <c r="K9" s="1"/>
    </row>
    <row r="10" spans="1:11" x14ac:dyDescent="0.25">
      <c r="A10" s="141" t="str">
        <f>Effectif!C11</f>
        <v>BIEF Henri</v>
      </c>
      <c r="B10" s="142">
        <f>Effectif!D11</f>
        <v>37605</v>
      </c>
      <c r="C10" s="143" t="str">
        <f>Effectif!G11</f>
        <v>Mauritanien</v>
      </c>
      <c r="D10" s="142">
        <f>Effectif!M11</f>
        <v>43847</v>
      </c>
      <c r="E10" s="143" t="str">
        <f>Effectif!N11</f>
        <v>Collectif</v>
      </c>
      <c r="F10" s="143">
        <f>Effectif!R11</f>
        <v>1</v>
      </c>
      <c r="G10" s="143">
        <f>Effectif!S11</f>
        <v>0</v>
      </c>
      <c r="H10" s="143" t="str">
        <f>Effectif!Z11</f>
        <v>Oui</v>
      </c>
      <c r="I10" s="142">
        <f>Effectif!AB11</f>
        <v>44196</v>
      </c>
      <c r="J10" s="156" t="str">
        <f>Effectif!AD11</f>
        <v>Non</v>
      </c>
      <c r="K10" s="1"/>
    </row>
    <row r="11" spans="1:11" x14ac:dyDescent="0.25">
      <c r="A11" s="145" t="str">
        <f>Effectif!C12</f>
        <v>BIEF Pierre</v>
      </c>
      <c r="B11" s="146">
        <f>Effectif!D12</f>
        <v>38079</v>
      </c>
      <c r="C11" s="147" t="str">
        <f>Effectif!G12</f>
        <v>Guinéen</v>
      </c>
      <c r="D11" s="146">
        <f>Effectif!M12</f>
        <v>43434</v>
      </c>
      <c r="E11" s="147" t="str">
        <f>Effectif!N12</f>
        <v>Collectif</v>
      </c>
      <c r="F11" s="147">
        <f>Effectif!R12</f>
        <v>1</v>
      </c>
      <c r="G11" s="147">
        <f>Effectif!S12</f>
        <v>0</v>
      </c>
      <c r="H11" s="147" t="str">
        <f>Effectif!Z12</f>
        <v>Oui</v>
      </c>
      <c r="I11" s="146">
        <f>Effectif!AB12</f>
        <v>44118</v>
      </c>
      <c r="J11" s="159" t="str">
        <f>Effectif!AD12</f>
        <v>Oui</v>
      </c>
      <c r="K11" s="1"/>
    </row>
    <row r="12" spans="1:11" x14ac:dyDescent="0.25">
      <c r="A12" s="141" t="str">
        <f>Effectif!C13</f>
        <v>BIEF Jacques</v>
      </c>
      <c r="B12" s="142">
        <f>Effectif!D13</f>
        <v>37600</v>
      </c>
      <c r="C12" s="143" t="str">
        <f>Effectif!G13</f>
        <v>Guinéen</v>
      </c>
      <c r="D12" s="142" t="str">
        <f>Effectif!M13</f>
        <v>31/11/2018</v>
      </c>
      <c r="E12" s="143" t="str">
        <f>Effectif!N13</f>
        <v>Collectif</v>
      </c>
      <c r="F12" s="143">
        <f>Effectif!R13</f>
        <v>1</v>
      </c>
      <c r="G12" s="143">
        <f>Effectif!S13</f>
        <v>0</v>
      </c>
      <c r="H12" s="143" t="str">
        <f>Effectif!Z13</f>
        <v>Oui</v>
      </c>
      <c r="I12" s="142">
        <f>Effectif!AB13</f>
        <v>44148</v>
      </c>
      <c r="J12" s="156" t="str">
        <f>Effectif!AD13</f>
        <v>Non</v>
      </c>
      <c r="K12" s="1"/>
    </row>
    <row r="13" spans="1:11" x14ac:dyDescent="0.25">
      <c r="A13" s="145" t="str">
        <f>Effectif!C14</f>
        <v>BIEF Jose</v>
      </c>
      <c r="B13" s="146">
        <f>Effectif!D14</f>
        <v>37539</v>
      </c>
      <c r="C13" s="147" t="str">
        <f>Effectif!G14</f>
        <v>Ivoirien</v>
      </c>
      <c r="D13" s="146">
        <f>Effectif!M14</f>
        <v>43508</v>
      </c>
      <c r="E13" s="147" t="str">
        <f>Effectif!N14</f>
        <v>Semi_autonomie</v>
      </c>
      <c r="F13" s="147">
        <f>Effectif!R14</f>
        <v>1</v>
      </c>
      <c r="G13" s="147">
        <f>Effectif!S14</f>
        <v>0</v>
      </c>
      <c r="H13" s="147" t="str">
        <f>Effectif!Z14</f>
        <v>Oui</v>
      </c>
      <c r="I13" s="146">
        <f>Effectif!AB14</f>
        <v>44056</v>
      </c>
      <c r="J13" s="159" t="str">
        <f>Effectif!AD14</f>
        <v>Oui</v>
      </c>
      <c r="K13" s="1"/>
    </row>
    <row r="14" spans="1:11" x14ac:dyDescent="0.25">
      <c r="A14" s="141" t="str">
        <f>Effectif!C15</f>
        <v>BIEF Jules</v>
      </c>
      <c r="B14" s="142">
        <f>Effectif!D15</f>
        <v>38040</v>
      </c>
      <c r="C14" s="143" t="str">
        <f>Effectif!G15</f>
        <v>Guinéen</v>
      </c>
      <c r="D14" s="142">
        <f>Effectif!M15</f>
        <v>43788</v>
      </c>
      <c r="E14" s="143" t="str">
        <f>Effectif!N15</f>
        <v>Collectif</v>
      </c>
      <c r="F14" s="143">
        <f>Effectif!R15</f>
        <v>1</v>
      </c>
      <c r="G14" s="143">
        <f>Effectif!S15</f>
        <v>0</v>
      </c>
      <c r="H14" s="143" t="str">
        <f>Effectif!Z15</f>
        <v>Oui</v>
      </c>
      <c r="I14" s="142">
        <f>Effectif!AB15</f>
        <v>44243</v>
      </c>
      <c r="J14" s="156" t="str">
        <f>Effectif!AD15</f>
        <v>Oui</v>
      </c>
      <c r="K14" s="1"/>
    </row>
    <row r="15" spans="1:11" x14ac:dyDescent="0.25">
      <c r="A15" s="145" t="str">
        <f>Effectif!C16</f>
        <v>BIEF Paul</v>
      </c>
      <c r="B15" s="146">
        <f>Effectif!D16</f>
        <v>37939</v>
      </c>
      <c r="C15" s="147" t="str">
        <f>Effectif!G16</f>
        <v>Malien</v>
      </c>
      <c r="D15" s="146">
        <f>Effectif!M16</f>
        <v>43902</v>
      </c>
      <c r="E15" s="147" t="str">
        <f>Effectif!N16</f>
        <v>Collectif</v>
      </c>
      <c r="F15" s="147">
        <f>Effectif!R16</f>
        <v>1</v>
      </c>
      <c r="G15" s="147">
        <f>Effectif!S16</f>
        <v>0</v>
      </c>
      <c r="H15" s="147" t="str">
        <f>Effectif!Z16</f>
        <v>Oui</v>
      </c>
      <c r="I15" s="146">
        <f>Effectif!AB16</f>
        <v>44190</v>
      </c>
      <c r="J15" s="159" t="str">
        <f>Effectif!AD16</f>
        <v>Non</v>
      </c>
      <c r="K15" s="1"/>
    </row>
    <row r="16" spans="1:11" x14ac:dyDescent="0.25">
      <c r="A16" s="141" t="str">
        <f>Effectif!C17</f>
        <v>BIEF Edouard</v>
      </c>
      <c r="B16" s="142">
        <f>Effectif!D17</f>
        <v>37965</v>
      </c>
      <c r="C16" s="143" t="str">
        <f>Effectif!G17</f>
        <v>Guinéen</v>
      </c>
      <c r="D16" s="142">
        <f>Effectif!M17</f>
        <v>43809</v>
      </c>
      <c r="E16" s="143" t="str">
        <f>Effectif!N17</f>
        <v>Collectif</v>
      </c>
      <c r="F16" s="143">
        <f>Effectif!R17</f>
        <v>1</v>
      </c>
      <c r="G16" s="143">
        <f>Effectif!S17</f>
        <v>0</v>
      </c>
      <c r="H16" s="143" t="str">
        <f>Effectif!Z17</f>
        <v>Oui</v>
      </c>
      <c r="I16" s="142">
        <f>Effectif!AB17</f>
        <v>44056</v>
      </c>
      <c r="J16" s="156" t="str">
        <f>Effectif!AD17</f>
        <v>Oui</v>
      </c>
      <c r="K16" s="1"/>
    </row>
    <row r="17" spans="1:11" x14ac:dyDescent="0.25">
      <c r="A17" s="145" t="str">
        <f>Effectif!C18</f>
        <v>BIEF Simon</v>
      </c>
      <c r="B17" s="146">
        <f>Effectif!D18</f>
        <v>37987</v>
      </c>
      <c r="C17" s="147" t="str">
        <f>Effectif!G18</f>
        <v>Guinéen</v>
      </c>
      <c r="D17" s="146">
        <f>Effectif!M18</f>
        <v>43823</v>
      </c>
      <c r="E17" s="147" t="str">
        <f>Effectif!N18</f>
        <v>Collectif</v>
      </c>
      <c r="F17" s="147">
        <f>Effectif!R18</f>
        <v>1</v>
      </c>
      <c r="G17" s="147">
        <f>Effectif!S18</f>
        <v>0</v>
      </c>
      <c r="H17" s="147" t="str">
        <f>Effectif!Z18</f>
        <v>Oui</v>
      </c>
      <c r="I17" s="146">
        <f>Effectif!AB18</f>
        <v>44075</v>
      </c>
      <c r="J17" s="159" t="str">
        <f>Effectif!AD18</f>
        <v>Oui</v>
      </c>
      <c r="K17" s="1"/>
    </row>
    <row r="18" spans="1:11" x14ac:dyDescent="0.25">
      <c r="A18" s="141" t="str">
        <f>Effectif!C19</f>
        <v>BIEF Matthieu</v>
      </c>
      <c r="B18" s="142">
        <f>Effectif!D19</f>
        <v>37621</v>
      </c>
      <c r="C18" s="143" t="str">
        <f>Effectif!G19</f>
        <v>Malien</v>
      </c>
      <c r="D18" s="142">
        <f>Effectif!M19</f>
        <v>43385</v>
      </c>
      <c r="E18" s="143" t="str">
        <f>Effectif!N19</f>
        <v>Collectif</v>
      </c>
      <c r="F18" s="143">
        <f>Effectif!R19</f>
        <v>1</v>
      </c>
      <c r="G18" s="143">
        <f>Effectif!S19</f>
        <v>0</v>
      </c>
      <c r="H18" s="143" t="str">
        <f>Effectif!Z19</f>
        <v>Oui</v>
      </c>
      <c r="I18" s="142">
        <f>Effectif!AB19</f>
        <v>44181</v>
      </c>
      <c r="J18" s="156" t="str">
        <f>Effectif!AD19</f>
        <v>Oui</v>
      </c>
      <c r="K18" s="1"/>
    </row>
    <row r="19" spans="1:11" x14ac:dyDescent="0.25">
      <c r="A19" s="145" t="str">
        <f>Effectif!C20</f>
        <v>BIEF Andre</v>
      </c>
      <c r="B19" s="146">
        <f>Effectif!D20</f>
        <v>37868</v>
      </c>
      <c r="C19" s="147" t="str">
        <f>Effectif!G20</f>
        <v>Guinéen</v>
      </c>
      <c r="D19" s="146">
        <f>Effectif!M20</f>
        <v>43434</v>
      </c>
      <c r="E19" s="147" t="str">
        <f>Effectif!N20</f>
        <v>Semi_autonomie</v>
      </c>
      <c r="F19" s="147">
        <f>Effectif!R20</f>
        <v>1</v>
      </c>
      <c r="G19" s="147">
        <f>Effectif!S20</f>
        <v>0</v>
      </c>
      <c r="H19" s="147" t="str">
        <f>Effectif!Z20</f>
        <v>Oui</v>
      </c>
      <c r="I19" s="146">
        <f>Effectif!AB20</f>
        <v>44194</v>
      </c>
      <c r="J19" s="159" t="str">
        <f>Effectif!AD20</f>
        <v>Oui</v>
      </c>
      <c r="K19" s="1"/>
    </row>
    <row r="20" spans="1:11" x14ac:dyDescent="0.25">
      <c r="A20" s="141" t="str">
        <f>Effectif!C21</f>
        <v>BIEF Arthur</v>
      </c>
      <c r="B20" s="142">
        <f>Effectif!D21</f>
        <v>37194</v>
      </c>
      <c r="C20" s="143" t="str">
        <f>Effectif!G21</f>
        <v>Ivoirien</v>
      </c>
      <c r="D20" s="142">
        <f>Effectif!M21</f>
        <v>43434</v>
      </c>
      <c r="E20" s="143" t="str">
        <f>Effectif!N21</f>
        <v>Semi_autonomie</v>
      </c>
      <c r="F20" s="143">
        <f>Effectif!R21</f>
        <v>1</v>
      </c>
      <c r="G20" s="143">
        <f>Effectif!S21</f>
        <v>0</v>
      </c>
      <c r="H20" s="143" t="str">
        <f>Effectif!Z21</f>
        <v>Oui</v>
      </c>
      <c r="I20" s="142">
        <f>Effectif!AB21</f>
        <v>0</v>
      </c>
      <c r="J20" s="156" t="str">
        <f>Effectif!AD21</f>
        <v>Oui</v>
      </c>
      <c r="K20" s="1"/>
    </row>
    <row r="21" spans="1:11" x14ac:dyDescent="0.25">
      <c r="A21" s="145" t="str">
        <f>Effectif!C22</f>
        <v>BIEF Fred</v>
      </c>
      <c r="B21" s="146">
        <f>Effectif!D22</f>
        <v>37335</v>
      </c>
      <c r="C21" s="147" t="str">
        <f>Effectif!G22</f>
        <v>Burkinais</v>
      </c>
      <c r="D21" s="146">
        <f>Effectif!M22</f>
        <v>43434</v>
      </c>
      <c r="E21" s="147" t="str">
        <f>Effectif!N22</f>
        <v>Collectif</v>
      </c>
      <c r="F21" s="147">
        <f>Effectif!R22</f>
        <v>1</v>
      </c>
      <c r="G21" s="147">
        <f>Effectif!S22</f>
        <v>0</v>
      </c>
      <c r="H21" s="147" t="str">
        <f>Effectif!Z22</f>
        <v>Oui</v>
      </c>
      <c r="I21" s="146">
        <f>Effectif!AB22</f>
        <v>44160</v>
      </c>
      <c r="J21" s="159" t="str">
        <f>Effectif!AD22</f>
        <v>Oui</v>
      </c>
      <c r="K21" s="1"/>
    </row>
    <row r="22" spans="1:11" x14ac:dyDescent="0.25">
      <c r="A22" s="141" t="str">
        <f>Effectif!C23</f>
        <v>BIEF Henri</v>
      </c>
      <c r="B22" s="142">
        <f>Effectif!D23</f>
        <v>38195</v>
      </c>
      <c r="C22" s="143" t="str">
        <f>Effectif!G23</f>
        <v>Guinéen</v>
      </c>
      <c r="D22" s="142">
        <f>Effectif!M23</f>
        <v>43858</v>
      </c>
      <c r="E22" s="143" t="str">
        <f>Effectif!N23</f>
        <v>Collectif</v>
      </c>
      <c r="F22" s="143">
        <f>Effectif!R23</f>
        <v>1</v>
      </c>
      <c r="G22" s="143">
        <f>Effectif!S23</f>
        <v>0</v>
      </c>
      <c r="H22" s="143" t="str">
        <f>Effectif!Z23</f>
        <v>Oui</v>
      </c>
      <c r="I22" s="142">
        <f>Effectif!AB23</f>
        <v>44161</v>
      </c>
      <c r="J22" s="156" t="str">
        <f>Effectif!AD23</f>
        <v>Oui</v>
      </c>
      <c r="K22" s="1"/>
    </row>
    <row r="23" spans="1:11" x14ac:dyDescent="0.25">
      <c r="A23" s="145" t="str">
        <f>Effectif!C24</f>
        <v>BIEF Pierre</v>
      </c>
      <c r="B23" s="146">
        <f>Effectif!D24</f>
        <v>37855</v>
      </c>
      <c r="C23" s="147" t="str">
        <f>Effectif!G24</f>
        <v>Guinéen</v>
      </c>
      <c r="D23" s="146">
        <f>Effectif!M24</f>
        <v>43854</v>
      </c>
      <c r="E23" s="147" t="str">
        <f>Effectif!N24</f>
        <v>Collectif</v>
      </c>
      <c r="F23" s="147">
        <f>Effectif!R24</f>
        <v>1</v>
      </c>
      <c r="G23" s="147">
        <f>Effectif!S24</f>
        <v>0</v>
      </c>
      <c r="H23" s="147" t="str">
        <f>Effectif!Z24</f>
        <v>Oui</v>
      </c>
      <c r="I23" s="146">
        <f>Effectif!AB24</f>
        <v>44287</v>
      </c>
      <c r="J23" s="159" t="str">
        <f>Effectif!AD24</f>
        <v>Non</v>
      </c>
      <c r="K23" s="1"/>
    </row>
    <row r="24" spans="1:11" x14ac:dyDescent="0.25">
      <c r="A24" s="141" t="str">
        <f>Effectif!C25</f>
        <v>BIEF Jacques</v>
      </c>
      <c r="B24" s="142">
        <f>Effectif!D25</f>
        <v>37786</v>
      </c>
      <c r="C24" s="143" t="str">
        <f>Effectif!G25</f>
        <v>Guinéen</v>
      </c>
      <c r="D24" s="142">
        <f>Effectif!M25</f>
        <v>43867</v>
      </c>
      <c r="E24" s="143" t="str">
        <f>Effectif!N25</f>
        <v>Collectif</v>
      </c>
      <c r="F24" s="143">
        <f>Effectif!R25</f>
        <v>1</v>
      </c>
      <c r="G24" s="143">
        <f>Effectif!S25</f>
        <v>0</v>
      </c>
      <c r="H24" s="143" t="str">
        <f>Effectif!Z25</f>
        <v>Oui</v>
      </c>
      <c r="I24" s="142">
        <f>Effectif!AB25</f>
        <v>0</v>
      </c>
      <c r="J24" s="156" t="str">
        <f>Effectif!AD25</f>
        <v>Non</v>
      </c>
      <c r="K24" s="1"/>
    </row>
    <row r="25" spans="1:11" x14ac:dyDescent="0.25">
      <c r="A25" s="145" t="str">
        <f>Effectif!C26</f>
        <v>BIEF Jose</v>
      </c>
      <c r="B25" s="146">
        <f>Effectif!D26</f>
        <v>38308</v>
      </c>
      <c r="C25" s="147" t="str">
        <f>Effectif!G26</f>
        <v>Guinéen</v>
      </c>
      <c r="D25" s="146">
        <f>Effectif!M26</f>
        <v>43907</v>
      </c>
      <c r="E25" s="147" t="str">
        <f>Effectif!N26</f>
        <v>Collectif</v>
      </c>
      <c r="F25" s="147">
        <f>Effectif!R26</f>
        <v>1</v>
      </c>
      <c r="G25" s="147">
        <f>Effectif!S26</f>
        <v>0</v>
      </c>
      <c r="H25" s="147" t="str">
        <f>Effectif!Z26</f>
        <v>Non</v>
      </c>
      <c r="I25" s="146">
        <f>Effectif!AB26</f>
        <v>0</v>
      </c>
      <c r="J25" s="159" t="str">
        <f>Effectif!AD26</f>
        <v>Non</v>
      </c>
      <c r="K25" s="1"/>
    </row>
    <row r="26" spans="1:11" x14ac:dyDescent="0.25">
      <c r="A26" s="141" t="str">
        <f>Effectif!C27</f>
        <v>BIEF Jules</v>
      </c>
      <c r="B26" s="142">
        <f>Effectif!D27</f>
        <v>38085</v>
      </c>
      <c r="C26" s="143" t="str">
        <f>Effectif!G27</f>
        <v>Malien</v>
      </c>
      <c r="D26" s="142">
        <f>Effectif!M27</f>
        <v>43434</v>
      </c>
      <c r="E26" s="143" t="str">
        <f>Effectif!N27</f>
        <v>Collectif</v>
      </c>
      <c r="F26" s="143">
        <f>Effectif!R27</f>
        <v>1</v>
      </c>
      <c r="G26" s="143">
        <f>Effectif!S27</f>
        <v>0</v>
      </c>
      <c r="H26" s="143" t="str">
        <f>Effectif!Z27</f>
        <v>Oui</v>
      </c>
      <c r="I26" s="142">
        <f>Effectif!AB27</f>
        <v>44036</v>
      </c>
      <c r="J26" s="156" t="str">
        <f>Effectif!AD27</f>
        <v>Non</v>
      </c>
      <c r="K26" s="1"/>
    </row>
    <row r="27" spans="1:11" x14ac:dyDescent="0.25">
      <c r="A27" s="145" t="str">
        <f>Effectif!C28</f>
        <v>BIEF Paul</v>
      </c>
      <c r="B27" s="146">
        <f>Effectif!D28</f>
        <v>38011</v>
      </c>
      <c r="C27" s="147" t="str">
        <f>Effectif!G28</f>
        <v>Malien</v>
      </c>
      <c r="D27" s="146">
        <f>Effectif!M28</f>
        <v>43902</v>
      </c>
      <c r="E27" s="147" t="str">
        <f>Effectif!N28</f>
        <v>Collectif</v>
      </c>
      <c r="F27" s="147">
        <f>Effectif!R28</f>
        <v>1</v>
      </c>
      <c r="G27" s="147">
        <f>Effectif!S28</f>
        <v>0</v>
      </c>
      <c r="H27" s="147" t="str">
        <f>Effectif!Z28</f>
        <v>Oui</v>
      </c>
      <c r="I27" s="146">
        <f>Effectif!AB28</f>
        <v>44216</v>
      </c>
      <c r="J27" s="159" t="str">
        <f>Effectif!AD28</f>
        <v>Non</v>
      </c>
      <c r="K27" s="1"/>
    </row>
    <row r="28" spans="1:11" x14ac:dyDescent="0.25">
      <c r="A28" s="141" t="str">
        <f>Effectif!C29</f>
        <v>BIEF Edouard</v>
      </c>
      <c r="B28" s="142">
        <f>Effectif!D29</f>
        <v>37321</v>
      </c>
      <c r="C28" s="143" t="str">
        <f>Effectif!G29</f>
        <v>Malien</v>
      </c>
      <c r="D28" s="142">
        <f>Effectif!M29</f>
        <v>43434</v>
      </c>
      <c r="E28" s="143" t="str">
        <f>Effectif!N29</f>
        <v>Semi_autonomie</v>
      </c>
      <c r="F28" s="143">
        <f>Effectif!R29</f>
        <v>1</v>
      </c>
      <c r="G28" s="143">
        <f>Effectif!S29</f>
        <v>0</v>
      </c>
      <c r="H28" s="143" t="str">
        <f>Effectif!Z29</f>
        <v>Oui</v>
      </c>
      <c r="I28" s="142">
        <f>Effectif!AB29</f>
        <v>44117</v>
      </c>
      <c r="J28" s="156" t="str">
        <f>Effectif!AD29</f>
        <v>Oui</v>
      </c>
      <c r="K28" s="1"/>
    </row>
    <row r="29" spans="1:11" x14ac:dyDescent="0.25">
      <c r="A29" s="145" t="str">
        <f>Effectif!C30</f>
        <v>BIEF Simon</v>
      </c>
      <c r="B29" s="146">
        <f>Effectif!D30</f>
        <v>37377</v>
      </c>
      <c r="C29" s="147" t="str">
        <f>Effectif!G30</f>
        <v>Guinéen</v>
      </c>
      <c r="D29" s="146">
        <f>Effectif!M30</f>
        <v>43846</v>
      </c>
      <c r="E29" s="147" t="str">
        <f>Effectif!N30</f>
        <v>Collectif</v>
      </c>
      <c r="F29" s="147">
        <f>Effectif!R30</f>
        <v>1</v>
      </c>
      <c r="G29" s="147">
        <f>Effectif!S30</f>
        <v>0</v>
      </c>
      <c r="H29" s="147" t="str">
        <f>Effectif!Z30</f>
        <v>Oui</v>
      </c>
      <c r="I29" s="146">
        <f>Effectif!AB30</f>
        <v>44161</v>
      </c>
      <c r="J29" s="159" t="str">
        <f>Effectif!AD30</f>
        <v>Oui</v>
      </c>
      <c r="K29" s="1"/>
    </row>
    <row r="30" spans="1:11" x14ac:dyDescent="0.25">
      <c r="A30" s="141" t="str">
        <f>Effectif!C31</f>
        <v>BIEF Matthieu</v>
      </c>
      <c r="B30" s="142">
        <f>Effectif!D31</f>
        <v>37746</v>
      </c>
      <c r="C30" s="143" t="str">
        <f>Effectif!G31</f>
        <v>Guinéen</v>
      </c>
      <c r="D30" s="142">
        <f>Effectif!M31</f>
        <v>43796</v>
      </c>
      <c r="E30" s="143" t="str">
        <f>Effectif!N31</f>
        <v>Collectif</v>
      </c>
      <c r="F30" s="143">
        <f>Effectif!R31</f>
        <v>1</v>
      </c>
      <c r="G30" s="143">
        <f>Effectif!S31</f>
        <v>0</v>
      </c>
      <c r="H30" s="143" t="str">
        <f>Effectif!Z31</f>
        <v>Oui</v>
      </c>
      <c r="I30" s="142">
        <f>Effectif!AB31</f>
        <v>44118</v>
      </c>
      <c r="J30" s="156" t="str">
        <f>Effectif!AD31</f>
        <v>Non</v>
      </c>
      <c r="K30" s="1"/>
    </row>
    <row r="31" spans="1:11" x14ac:dyDescent="0.25">
      <c r="A31" s="145" t="str">
        <f>Effectif!C32</f>
        <v>BIEF Andre</v>
      </c>
      <c r="B31" s="146">
        <f>Effectif!D32</f>
        <v>37235</v>
      </c>
      <c r="C31" s="147" t="str">
        <f>Effectif!G32</f>
        <v>Malien</v>
      </c>
      <c r="D31" s="146">
        <f>Effectif!M32</f>
        <v>43508</v>
      </c>
      <c r="E31" s="147" t="str">
        <f>Effectif!N32</f>
        <v>Semi_autonomie</v>
      </c>
      <c r="F31" s="147">
        <f>Effectif!R32</f>
        <v>1</v>
      </c>
      <c r="G31" s="147">
        <f>Effectif!S32</f>
        <v>0</v>
      </c>
      <c r="H31" s="147" t="str">
        <f>Effectif!Z32</f>
        <v>Oui</v>
      </c>
      <c r="I31" s="146">
        <f>Effectif!AB32</f>
        <v>0</v>
      </c>
      <c r="J31" s="159" t="str">
        <f>Effectif!AD32</f>
        <v>Oui</v>
      </c>
      <c r="K31" s="1"/>
    </row>
    <row r="32" spans="1:11" x14ac:dyDescent="0.25">
      <c r="A32" s="141" t="str">
        <f>Effectif!C33</f>
        <v>BIEF Arthur</v>
      </c>
      <c r="B32" s="142">
        <f>Effectif!D33</f>
        <v>37986</v>
      </c>
      <c r="C32" s="143" t="str">
        <f>Effectif!G33</f>
        <v>Afghan</v>
      </c>
      <c r="D32" s="142">
        <f>Effectif!M33</f>
        <v>43831</v>
      </c>
      <c r="E32" s="143" t="str">
        <f>Effectif!N33</f>
        <v>Collectif</v>
      </c>
      <c r="F32" s="143">
        <f>Effectif!R33</f>
        <v>1</v>
      </c>
      <c r="G32" s="143">
        <f>Effectif!S33</f>
        <v>0</v>
      </c>
      <c r="H32" s="143" t="str">
        <f>Effectif!Z33</f>
        <v>Oui</v>
      </c>
      <c r="I32" s="142">
        <f>Effectif!AB33</f>
        <v>44166</v>
      </c>
      <c r="J32" s="156" t="str">
        <f>Effectif!AD33</f>
        <v>Non</v>
      </c>
      <c r="K32" s="1"/>
    </row>
    <row r="33" spans="1:11" x14ac:dyDescent="0.25">
      <c r="A33" s="145" t="str">
        <f>Effectif!C34</f>
        <v>BIEF Fred</v>
      </c>
      <c r="B33" s="146">
        <f>Effectif!D34</f>
        <v>37879</v>
      </c>
      <c r="C33" s="147" t="str">
        <f>Effectif!G34</f>
        <v>Bangladais</v>
      </c>
      <c r="D33" s="146">
        <f>Effectif!M34</f>
        <v>43819</v>
      </c>
      <c r="E33" s="147" t="str">
        <f>Effectif!N34</f>
        <v>Collectif</v>
      </c>
      <c r="F33" s="147">
        <f>Effectif!R34</f>
        <v>1</v>
      </c>
      <c r="G33" s="147">
        <f>Effectif!S34</f>
        <v>0</v>
      </c>
      <c r="H33" s="147" t="str">
        <f>Effectif!Z34</f>
        <v>Oui</v>
      </c>
      <c r="I33" s="146">
        <f>Effectif!AB34</f>
        <v>44186</v>
      </c>
      <c r="J33" s="159" t="str">
        <f>Effectif!AD34</f>
        <v>Non</v>
      </c>
      <c r="K33" s="1"/>
    </row>
    <row r="34" spans="1:11" x14ac:dyDescent="0.25">
      <c r="A34" s="141" t="str">
        <f>Effectif!C35</f>
        <v>BIEF Henri</v>
      </c>
      <c r="B34" s="142">
        <f>Effectif!D35</f>
        <v>38157</v>
      </c>
      <c r="C34" s="143" t="str">
        <f>Effectif!G35</f>
        <v>Bangladais</v>
      </c>
      <c r="D34" s="142">
        <f>Effectif!M35</f>
        <v>43907</v>
      </c>
      <c r="E34" s="143" t="str">
        <f>Effectif!N35</f>
        <v>Collectif</v>
      </c>
      <c r="F34" s="143">
        <f>Effectif!R35</f>
        <v>1</v>
      </c>
      <c r="G34" s="143">
        <f>Effectif!S35</f>
        <v>0</v>
      </c>
      <c r="H34" s="143" t="str">
        <f>Effectif!Z35</f>
        <v>Oui</v>
      </c>
      <c r="I34" s="142">
        <f>Effectif!AB35</f>
        <v>44227</v>
      </c>
      <c r="J34" s="156" t="str">
        <f>Effectif!AD35</f>
        <v>Non</v>
      </c>
      <c r="K34" s="1"/>
    </row>
    <row r="35" spans="1:11" x14ac:dyDescent="0.25">
      <c r="A35" s="145" t="str">
        <f>Effectif!C36</f>
        <v>BIEF Pierre</v>
      </c>
      <c r="B35" s="146">
        <f>Effectif!D36</f>
        <v>37683</v>
      </c>
      <c r="C35" s="147" t="str">
        <f>Effectif!G36</f>
        <v>Malien</v>
      </c>
      <c r="D35" s="146">
        <f>Effectif!M36</f>
        <v>43270</v>
      </c>
      <c r="E35" s="147" t="str">
        <f>Effectif!N36</f>
        <v>Semi_autonomie</v>
      </c>
      <c r="F35" s="147">
        <f>Effectif!R36</f>
        <v>1</v>
      </c>
      <c r="G35" s="147">
        <f>Effectif!S36</f>
        <v>0</v>
      </c>
      <c r="H35" s="147" t="str">
        <f>Effectif!Z36</f>
        <v>Oui</v>
      </c>
      <c r="I35" s="146">
        <f>Effectif!AB36</f>
        <v>44074</v>
      </c>
      <c r="J35" s="159" t="str">
        <f>Effectif!AD36</f>
        <v>Non</v>
      </c>
      <c r="K35" s="1"/>
    </row>
    <row r="36" spans="1:11" x14ac:dyDescent="0.25">
      <c r="A36" s="141" t="str">
        <f>Effectif!C37</f>
        <v>BIEF Jacques</v>
      </c>
      <c r="B36" s="142">
        <f>Effectif!D37</f>
        <v>38228</v>
      </c>
      <c r="C36" s="143" t="str">
        <f>Effectif!G37</f>
        <v>Malien</v>
      </c>
      <c r="D36" s="142">
        <f>Effectif!M37</f>
        <v>43788</v>
      </c>
      <c r="E36" s="143" t="str">
        <f>Effectif!N37</f>
        <v>Collectif</v>
      </c>
      <c r="F36" s="143">
        <f>Effectif!R37</f>
        <v>1</v>
      </c>
      <c r="G36" s="143">
        <f>Effectif!S37</f>
        <v>0</v>
      </c>
      <c r="H36" s="143" t="str">
        <f>Effectif!Z37</f>
        <v>Oui</v>
      </c>
      <c r="I36" s="142">
        <f>Effectif!AB37</f>
        <v>44043</v>
      </c>
      <c r="J36" s="156" t="str">
        <f>Effectif!AD37</f>
        <v>Non</v>
      </c>
      <c r="K36" s="1"/>
    </row>
    <row r="37" spans="1:11" x14ac:dyDescent="0.25">
      <c r="A37" s="145" t="str">
        <f>Effectif!C38</f>
        <v>BIEF Jose</v>
      </c>
      <c r="B37" s="146">
        <f>Effectif!D38</f>
        <v>37613</v>
      </c>
      <c r="C37" s="147" t="str">
        <f>Effectif!G38</f>
        <v>Ivoirien</v>
      </c>
      <c r="D37" s="146">
        <f>Effectif!M38</f>
        <v>36545</v>
      </c>
      <c r="E37" s="147" t="str">
        <f>Effectif!N38</f>
        <v>Collectif</v>
      </c>
      <c r="F37" s="147">
        <f>Effectif!R38</f>
        <v>1</v>
      </c>
      <c r="G37" s="147">
        <f>Effectif!S38</f>
        <v>0</v>
      </c>
      <c r="H37" s="147" t="str">
        <f>Effectif!Z38</f>
        <v>Oui</v>
      </c>
      <c r="I37" s="146">
        <f>Effectif!AB38</f>
        <v>44231</v>
      </c>
      <c r="J37" s="159" t="str">
        <f>Effectif!AD38</f>
        <v>Oui</v>
      </c>
      <c r="K37" s="1"/>
    </row>
    <row r="38" spans="1:11" x14ac:dyDescent="0.25">
      <c r="A38" s="141" t="str">
        <f>Effectif!C39</f>
        <v>BIEF Jules</v>
      </c>
      <c r="B38" s="142">
        <f>Effectif!D39</f>
        <v>37818</v>
      </c>
      <c r="C38" s="143" t="str">
        <f>Effectif!G39</f>
        <v>Ivoirien</v>
      </c>
      <c r="D38" s="142">
        <f>Effectif!M39</f>
        <v>43902</v>
      </c>
      <c r="E38" s="143" t="str">
        <f>Effectif!N39</f>
        <v>Collectif</v>
      </c>
      <c r="F38" s="143">
        <f>Effectif!R39</f>
        <v>1</v>
      </c>
      <c r="G38" s="143">
        <f>Effectif!S39</f>
        <v>0</v>
      </c>
      <c r="H38" s="143" t="str">
        <f>Effectif!Z39</f>
        <v>Oui</v>
      </c>
      <c r="I38" s="142">
        <f>Effectif!AB39</f>
        <v>44194</v>
      </c>
      <c r="J38" s="156" t="str">
        <f>Effectif!AD39</f>
        <v>Non</v>
      </c>
      <c r="K38" s="1"/>
    </row>
    <row r="39" spans="1:11" x14ac:dyDescent="0.25">
      <c r="A39" s="145" t="str">
        <f>Effectif!C40</f>
        <v>BIEF Paul</v>
      </c>
      <c r="B39" s="146">
        <f>Effectif!D40</f>
        <v>37249</v>
      </c>
      <c r="C39" s="147" t="str">
        <f>Effectif!G40</f>
        <v>Tunisien</v>
      </c>
      <c r="D39" s="146">
        <f>Effectif!M40</f>
        <v>43434</v>
      </c>
      <c r="E39" s="147" t="str">
        <f>Effectif!N40</f>
        <v>Collectif</v>
      </c>
      <c r="F39" s="147">
        <f>Effectif!R40</f>
        <v>1</v>
      </c>
      <c r="G39" s="147">
        <f>Effectif!S40</f>
        <v>0</v>
      </c>
      <c r="H39" s="147" t="str">
        <f>Effectif!Z40</f>
        <v>Oui</v>
      </c>
      <c r="I39" s="146">
        <f>Effectif!AB40</f>
        <v>43904</v>
      </c>
      <c r="J39" s="159" t="str">
        <f>Effectif!AD40</f>
        <v>Oui</v>
      </c>
      <c r="K39" s="1"/>
    </row>
    <row r="40" spans="1:11" x14ac:dyDescent="0.25">
      <c r="A40" s="141" t="str">
        <f>Effectif!C41</f>
        <v>BIEF Edouard</v>
      </c>
      <c r="B40" s="142">
        <f>Effectif!D41</f>
        <v>37427</v>
      </c>
      <c r="C40" s="143" t="str">
        <f>Effectif!G41</f>
        <v>Malien</v>
      </c>
      <c r="D40" s="142">
        <f>Effectif!M41</f>
        <v>43825</v>
      </c>
      <c r="E40" s="143" t="str">
        <f>Effectif!N41</f>
        <v>Collectif</v>
      </c>
      <c r="F40" s="143">
        <f>Effectif!R41</f>
        <v>1</v>
      </c>
      <c r="G40" s="143">
        <f>Effectif!S41</f>
        <v>0</v>
      </c>
      <c r="H40" s="143" t="str">
        <f>Effectif!Z41</f>
        <v>Oui</v>
      </c>
      <c r="I40" s="142">
        <f>Effectif!AB41</f>
        <v>44163</v>
      </c>
      <c r="J40" s="156" t="str">
        <f>Effectif!AD41</f>
        <v>Non</v>
      </c>
      <c r="K40" s="1"/>
    </row>
    <row r="41" spans="1:11" x14ac:dyDescent="0.25">
      <c r="A41" s="145" t="str">
        <f>Effectif!C42</f>
        <v>BIEF Simon</v>
      </c>
      <c r="B41" s="146">
        <f>Effectif!D42</f>
        <v>37236</v>
      </c>
      <c r="C41" s="147" t="str">
        <f>Effectif!G42</f>
        <v>Bangladais</v>
      </c>
      <c r="D41" s="146">
        <f>Effectif!M42</f>
        <v>43852</v>
      </c>
      <c r="E41" s="147" t="str">
        <f>Effectif!N42</f>
        <v>Collectif</v>
      </c>
      <c r="F41" s="147">
        <f>Effectif!R42</f>
        <v>1</v>
      </c>
      <c r="G41" s="147">
        <f>Effectif!S42</f>
        <v>0</v>
      </c>
      <c r="H41" s="147" t="str">
        <f>Effectif!Z42</f>
        <v>Oui</v>
      </c>
      <c r="I41" s="146">
        <f>Effectif!AB42</f>
        <v>44236</v>
      </c>
      <c r="J41" s="159" t="str">
        <f>Effectif!AD42</f>
        <v>Non</v>
      </c>
      <c r="K41" s="1"/>
    </row>
    <row r="42" spans="1:11" x14ac:dyDescent="0.25">
      <c r="A42" s="141" t="str">
        <f>Effectif!C43</f>
        <v>BIEF Matthieu</v>
      </c>
      <c r="B42" s="142">
        <f>Effectif!D43</f>
        <v>37210</v>
      </c>
      <c r="C42" s="143" t="str">
        <f>Effectif!G43</f>
        <v>Congolais</v>
      </c>
      <c r="D42" s="142">
        <f>Effectif!M43</f>
        <v>43445</v>
      </c>
      <c r="E42" s="143" t="str">
        <f>Effectif!N43</f>
        <v>Semi_autonomie</v>
      </c>
      <c r="F42" s="143">
        <f>Effectif!R43</f>
        <v>1</v>
      </c>
      <c r="G42" s="143">
        <f>Effectif!S43</f>
        <v>0</v>
      </c>
      <c r="H42" s="143" t="str">
        <f>Effectif!Z43</f>
        <v>Oui</v>
      </c>
      <c r="I42" s="142">
        <f>Effectif!AB43</f>
        <v>43901</v>
      </c>
      <c r="J42" s="156" t="str">
        <f>Effectif!AD43</f>
        <v>Oui</v>
      </c>
      <c r="K42" s="1"/>
    </row>
    <row r="43" spans="1:11" x14ac:dyDescent="0.25">
      <c r="A43" s="145" t="str">
        <f>Effectif!C44</f>
        <v>BIEF Andre</v>
      </c>
      <c r="B43" s="146">
        <f>Effectif!D44</f>
        <v>37149</v>
      </c>
      <c r="C43" s="147" t="str">
        <f>Effectif!G44</f>
        <v>Pakistanais</v>
      </c>
      <c r="D43" s="146">
        <f>Effectif!M44</f>
        <v>43434</v>
      </c>
      <c r="E43" s="147" t="str">
        <f>Effectif!N44</f>
        <v>Collectif</v>
      </c>
      <c r="F43" s="147">
        <f>Effectif!R44</f>
        <v>1</v>
      </c>
      <c r="G43" s="147">
        <f>Effectif!S44</f>
        <v>0</v>
      </c>
      <c r="H43" s="147" t="str">
        <f>Effectif!Z44</f>
        <v>Oui</v>
      </c>
      <c r="I43" s="146">
        <f>Effectif!AB44</f>
        <v>44247</v>
      </c>
      <c r="J43" s="159" t="str">
        <f>Effectif!AD44</f>
        <v>Oui</v>
      </c>
      <c r="K43" s="1"/>
    </row>
    <row r="44" spans="1:11" x14ac:dyDescent="0.25">
      <c r="A44" s="141" t="str">
        <f>Effectif!C45</f>
        <v>BIEF Arthur</v>
      </c>
      <c r="B44" s="142">
        <f>Effectif!D45</f>
        <v>37986</v>
      </c>
      <c r="C44" s="143" t="str">
        <f>Effectif!G45</f>
        <v>Malien</v>
      </c>
      <c r="D44" s="142">
        <f>Effectif!M45</f>
        <v>44153</v>
      </c>
      <c r="E44" s="143" t="str">
        <f>Effectif!N45</f>
        <v>Semi_autonomie</v>
      </c>
      <c r="F44" s="143">
        <f>Effectif!R45</f>
        <v>1</v>
      </c>
      <c r="G44" s="143">
        <f>Effectif!S45</f>
        <v>0</v>
      </c>
      <c r="H44" s="143" t="str">
        <f>Effectif!Z45</f>
        <v>Oui</v>
      </c>
      <c r="I44" s="142">
        <f>Effectif!AB45</f>
        <v>44211</v>
      </c>
      <c r="J44" s="156" t="str">
        <f>Effectif!AD45</f>
        <v>Oui</v>
      </c>
      <c r="K44" s="1"/>
    </row>
    <row r="45" spans="1:11" x14ac:dyDescent="0.25">
      <c r="A45" s="145" t="str">
        <f>Effectif!C46</f>
        <v>BIEF Fred</v>
      </c>
      <c r="B45" s="146">
        <f>Effectif!D46</f>
        <v>37621</v>
      </c>
      <c r="C45" s="147" t="str">
        <f>Effectif!G46</f>
        <v>Afghan</v>
      </c>
      <c r="D45" s="146">
        <f>Effectif!M46</f>
        <v>43508</v>
      </c>
      <c r="E45" s="147" t="str">
        <f>Effectif!N46</f>
        <v>Collectif</v>
      </c>
      <c r="F45" s="147">
        <f>Effectif!R46</f>
        <v>1</v>
      </c>
      <c r="G45" s="147">
        <f>Effectif!S46</f>
        <v>0</v>
      </c>
      <c r="H45" s="147" t="str">
        <f>Effectif!Z46</f>
        <v>Oui</v>
      </c>
      <c r="I45" s="146">
        <f>Effectif!AB46</f>
        <v>44126</v>
      </c>
      <c r="J45" s="159" t="str">
        <f>Effectif!AD46</f>
        <v>Oui</v>
      </c>
      <c r="K45" s="1"/>
    </row>
    <row r="46" spans="1:11" x14ac:dyDescent="0.25">
      <c r="A46" s="141" t="str">
        <f>Effectif!C47</f>
        <v>BIEF Henri</v>
      </c>
      <c r="B46" s="142">
        <f>Effectif!D47</f>
        <v>37965</v>
      </c>
      <c r="C46" s="143" t="str">
        <f>Effectif!G47</f>
        <v>Bangladais</v>
      </c>
      <c r="D46" s="142">
        <f>Effectif!M47</f>
        <v>43825</v>
      </c>
      <c r="E46" s="143" t="str">
        <f>Effectif!N47</f>
        <v>Collectif</v>
      </c>
      <c r="F46" s="143">
        <f>Effectif!R47</f>
        <v>1</v>
      </c>
      <c r="G46" s="143">
        <f>Effectif!S47</f>
        <v>0</v>
      </c>
      <c r="H46" s="143" t="str">
        <f>Effectif!Z47</f>
        <v>Oui</v>
      </c>
      <c r="I46" s="142">
        <f>Effectif!AB47</f>
        <v>44103</v>
      </c>
      <c r="J46" s="156" t="str">
        <f>Effectif!AD47</f>
        <v>Non</v>
      </c>
      <c r="K46" s="1"/>
    </row>
    <row r="47" spans="1:11" x14ac:dyDescent="0.25">
      <c r="A47" s="145" t="str">
        <f>Effectif!C48</f>
        <v>BIEF Pierre</v>
      </c>
      <c r="B47" s="146">
        <f>Effectif!D48</f>
        <v>37719</v>
      </c>
      <c r="C47" s="147" t="str">
        <f>Effectif!G48</f>
        <v>Pakistanais</v>
      </c>
      <c r="D47" s="146">
        <f>Effectif!M48</f>
        <v>43833</v>
      </c>
      <c r="E47" s="147" t="str">
        <f>Effectif!N48</f>
        <v>Collectif</v>
      </c>
      <c r="F47" s="147">
        <f>Effectif!R48</f>
        <v>1</v>
      </c>
      <c r="G47" s="147">
        <f>Effectif!S48</f>
        <v>0</v>
      </c>
      <c r="H47" s="147" t="str">
        <f>Effectif!Z48</f>
        <v>Non</v>
      </c>
      <c r="I47" s="146">
        <f>Effectif!AB48</f>
        <v>0</v>
      </c>
      <c r="J47" s="159" t="str">
        <f>Effectif!AD48</f>
        <v>Oui</v>
      </c>
      <c r="K47" s="1"/>
    </row>
    <row r="48" spans="1:11" x14ac:dyDescent="0.25">
      <c r="A48" s="141" t="str">
        <f>Effectif!C49</f>
        <v>BIEF Jacques</v>
      </c>
      <c r="B48" s="142">
        <f>Effectif!D49</f>
        <v>37623</v>
      </c>
      <c r="C48" s="143" t="str">
        <f>Effectif!G49</f>
        <v>Malien</v>
      </c>
      <c r="D48" s="142">
        <f>Effectif!M49</f>
        <v>43515</v>
      </c>
      <c r="E48" s="143" t="str">
        <f>Effectif!N49</f>
        <v>Semi_autonomie</v>
      </c>
      <c r="F48" s="143">
        <f>Effectif!R49</f>
        <v>1</v>
      </c>
      <c r="G48" s="143">
        <f>Effectif!S49</f>
        <v>0</v>
      </c>
      <c r="H48" s="143" t="str">
        <f>Effectif!Z49</f>
        <v>Oui</v>
      </c>
      <c r="I48" s="142">
        <f>Effectif!AB49</f>
        <v>44211</v>
      </c>
      <c r="J48" s="156" t="str">
        <f>Effectif!AD49</f>
        <v>Oui</v>
      </c>
      <c r="K48" s="1"/>
    </row>
    <row r="49" spans="1:11" x14ac:dyDescent="0.25">
      <c r="A49" s="145" t="str">
        <f>Effectif!C50</f>
        <v>BIEF Jose</v>
      </c>
      <c r="B49" s="146">
        <f>Effectif!D50</f>
        <v>37658</v>
      </c>
      <c r="C49" s="147" t="str">
        <f>Effectif!G50</f>
        <v>Malien</v>
      </c>
      <c r="D49" s="146">
        <f>Effectif!M50</f>
        <v>0</v>
      </c>
      <c r="E49" s="147" t="str">
        <f>Effectif!N50</f>
        <v>Collectif</v>
      </c>
      <c r="F49" s="147">
        <f>Effectif!R50</f>
        <v>1</v>
      </c>
      <c r="G49" s="147">
        <f>Effectif!S50</f>
        <v>0</v>
      </c>
      <c r="H49" s="147" t="str">
        <f>Effectif!Z50</f>
        <v>Non</v>
      </c>
      <c r="I49" s="146">
        <f>Effectif!AB50</f>
        <v>0</v>
      </c>
      <c r="J49" s="159" t="str">
        <f>Effectif!AD50</f>
        <v>Non</v>
      </c>
      <c r="K49" s="1"/>
    </row>
    <row r="50" spans="1:11" x14ac:dyDescent="0.25">
      <c r="A50" s="141" t="str">
        <f>Effectif!C51</f>
        <v>BIEF Jules</v>
      </c>
      <c r="B50" s="142">
        <f>Effectif!D51</f>
        <v>37621</v>
      </c>
      <c r="C50" s="143" t="str">
        <f>Effectif!G51</f>
        <v>Burkinais</v>
      </c>
      <c r="D50" s="142">
        <f>Effectif!M51</f>
        <v>43434</v>
      </c>
      <c r="E50" s="143" t="str">
        <f>Effectif!N51</f>
        <v>Semi_autonomie</v>
      </c>
      <c r="F50" s="143">
        <f>Effectif!R51</f>
        <v>1</v>
      </c>
      <c r="G50" s="143">
        <f>Effectif!S51</f>
        <v>0</v>
      </c>
      <c r="H50" s="143" t="str">
        <f>Effectif!Z51</f>
        <v>Oui</v>
      </c>
      <c r="I50" s="142">
        <f>Effectif!AB51</f>
        <v>44148</v>
      </c>
      <c r="J50" s="156" t="str">
        <f>Effectif!AD51</f>
        <v>Oui</v>
      </c>
      <c r="K50" s="1"/>
    </row>
    <row r="51" spans="1:11" x14ac:dyDescent="0.25">
      <c r="A51" s="145" t="str">
        <f>Effectif!C52</f>
        <v>BIEF Paul</v>
      </c>
      <c r="B51" s="146">
        <f>Effectif!D52</f>
        <v>37622</v>
      </c>
      <c r="C51" s="147" t="str">
        <f>Effectif!G52</f>
        <v>Afghan</v>
      </c>
      <c r="D51" s="146">
        <f>Effectif!M52</f>
        <v>43495</v>
      </c>
      <c r="E51" s="147" t="str">
        <f>Effectif!N52</f>
        <v>Semi_autonomie</v>
      </c>
      <c r="F51" s="147">
        <f>Effectif!R52</f>
        <v>1</v>
      </c>
      <c r="G51" s="147">
        <f>Effectif!S52</f>
        <v>0</v>
      </c>
      <c r="H51" s="147" t="str">
        <f>Effectif!Z52</f>
        <v>Oui</v>
      </c>
      <c r="I51" s="146">
        <f>Effectif!AB52</f>
        <v>44251</v>
      </c>
      <c r="J51" s="159" t="str">
        <f>Effectif!AD52</f>
        <v>Oui</v>
      </c>
      <c r="K51" s="1"/>
    </row>
    <row r="52" spans="1:11" x14ac:dyDescent="0.25">
      <c r="A52" s="141" t="str">
        <f>Effectif!C53</f>
        <v>BIEF Edouard</v>
      </c>
      <c r="B52" s="142">
        <f>Effectif!D53</f>
        <v>37443</v>
      </c>
      <c r="C52" s="143" t="str">
        <f>Effectif!G53</f>
        <v>Guinéen</v>
      </c>
      <c r="D52" s="142">
        <f>Effectif!M53</f>
        <v>43434</v>
      </c>
      <c r="E52" s="143" t="str">
        <f>Effectif!N53</f>
        <v>Collectif</v>
      </c>
      <c r="F52" s="143">
        <f>Effectif!R53</f>
        <v>1</v>
      </c>
      <c r="G52" s="143">
        <f>Effectif!S53</f>
        <v>0</v>
      </c>
      <c r="H52" s="143" t="str">
        <f>Effectif!Z53</f>
        <v>Oui</v>
      </c>
      <c r="I52" s="142">
        <f>Effectif!AB53</f>
        <v>44166</v>
      </c>
      <c r="J52" s="156" t="str">
        <f>Effectif!AD53</f>
        <v>Non</v>
      </c>
      <c r="K52" s="1"/>
    </row>
    <row r="53" spans="1:11" x14ac:dyDescent="0.25">
      <c r="A53" s="145" t="str">
        <f>Effectif!C54</f>
        <v>BIEF Simon</v>
      </c>
      <c r="B53" s="146">
        <f>Effectif!D54</f>
        <v>37386</v>
      </c>
      <c r="C53" s="147" t="str">
        <f>Effectif!G54</f>
        <v>Gambien</v>
      </c>
      <c r="D53" s="146">
        <f>Effectif!M54</f>
        <v>43445</v>
      </c>
      <c r="E53" s="147" t="str">
        <f>Effectif!N54</f>
        <v>Semi_autonomie</v>
      </c>
      <c r="F53" s="147">
        <f>Effectif!R54</f>
        <v>1</v>
      </c>
      <c r="G53" s="147">
        <f>Effectif!S54</f>
        <v>0</v>
      </c>
      <c r="H53" s="147" t="str">
        <f>Effectif!Z54</f>
        <v>Oui</v>
      </c>
      <c r="I53" s="146">
        <f>Effectif!AB54</f>
        <v>44138</v>
      </c>
      <c r="J53" s="159" t="str">
        <f>Effectif!AD54</f>
        <v>Oui</v>
      </c>
      <c r="K53" s="1"/>
    </row>
    <row r="54" spans="1:11" x14ac:dyDescent="0.25">
      <c r="A54" s="141" t="str">
        <f>Effectif!C55</f>
        <v>BIEF Matthieu</v>
      </c>
      <c r="B54" s="142">
        <f>Effectif!D55</f>
        <v>37531</v>
      </c>
      <c r="C54" s="143" t="str">
        <f>Effectif!G55</f>
        <v>Guinéen</v>
      </c>
      <c r="D54" s="142">
        <f>Effectif!M55</f>
        <v>43509</v>
      </c>
      <c r="E54" s="143" t="str">
        <f>Effectif!N55</f>
        <v>Collectif</v>
      </c>
      <c r="F54" s="143">
        <f>Effectif!R55</f>
        <v>1</v>
      </c>
      <c r="G54" s="143">
        <f>Effectif!S55</f>
        <v>0</v>
      </c>
      <c r="H54" s="143" t="str">
        <f>Effectif!Z55</f>
        <v>Oui</v>
      </c>
      <c r="I54" s="142">
        <f>Effectif!AB55</f>
        <v>43777</v>
      </c>
      <c r="J54" s="156" t="str">
        <f>Effectif!AD55</f>
        <v>Non</v>
      </c>
      <c r="K54" s="1"/>
    </row>
    <row r="55" spans="1:11" x14ac:dyDescent="0.25">
      <c r="A55" s="145" t="str">
        <f>Effectif!C56</f>
        <v>BIEF Andre</v>
      </c>
      <c r="B55" s="146">
        <f>Effectif!D56</f>
        <v>37659</v>
      </c>
      <c r="C55" s="147" t="str">
        <f>Effectif!G56</f>
        <v>Malien</v>
      </c>
      <c r="D55" s="146">
        <f>Effectif!M56</f>
        <v>43812</v>
      </c>
      <c r="E55" s="147" t="str">
        <f>Effectif!N56</f>
        <v>Collectif</v>
      </c>
      <c r="F55" s="147">
        <f>Effectif!R56</f>
        <v>1</v>
      </c>
      <c r="G55" s="147">
        <f>Effectif!S56</f>
        <v>0</v>
      </c>
      <c r="H55" s="147" t="str">
        <f>Effectif!Z56</f>
        <v>Oui</v>
      </c>
      <c r="I55" s="146">
        <f>Effectif!AB56</f>
        <v>44217</v>
      </c>
      <c r="J55" s="159" t="str">
        <f>Effectif!AD56</f>
        <v>Oui</v>
      </c>
      <c r="K55" s="1"/>
    </row>
    <row r="56" spans="1:11" x14ac:dyDescent="0.25">
      <c r="A56" s="141" t="str">
        <f>Effectif!C57</f>
        <v>BIEF Arthur</v>
      </c>
      <c r="B56" s="142">
        <f>Effectif!D57</f>
        <v>37226</v>
      </c>
      <c r="C56" s="143" t="str">
        <f>Effectif!G57</f>
        <v>Malien</v>
      </c>
      <c r="D56" s="142">
        <f>Effectif!M57</f>
        <v>43434</v>
      </c>
      <c r="E56" s="143" t="str">
        <f>Effectif!N57</f>
        <v>Collectif</v>
      </c>
      <c r="F56" s="143">
        <f>Effectif!R57</f>
        <v>1</v>
      </c>
      <c r="G56" s="143">
        <f>Effectif!S57</f>
        <v>0</v>
      </c>
      <c r="H56" s="143" t="str">
        <f>Effectif!Z57</f>
        <v>Oui</v>
      </c>
      <c r="I56" s="142">
        <f>Effectif!AB57</f>
        <v>44195</v>
      </c>
      <c r="J56" s="156" t="str">
        <f>Effectif!AD57</f>
        <v>Oui</v>
      </c>
      <c r="K56" s="1"/>
    </row>
    <row r="57" spans="1:11" x14ac:dyDescent="0.25">
      <c r="A57" s="145" t="str">
        <f>Effectif!C58</f>
        <v>BIEF Fred</v>
      </c>
      <c r="B57" s="146">
        <f>Effectif!D58</f>
        <v>37446</v>
      </c>
      <c r="C57" s="147" t="str">
        <f>Effectif!G58</f>
        <v>Malien</v>
      </c>
      <c r="D57" s="146">
        <f>Effectif!M58</f>
        <v>43434</v>
      </c>
      <c r="E57" s="147" t="str">
        <f>Effectif!N58</f>
        <v>Semi_autonomie</v>
      </c>
      <c r="F57" s="147">
        <f>Effectif!R58</f>
        <v>1</v>
      </c>
      <c r="G57" s="147">
        <f>Effectif!S58</f>
        <v>0</v>
      </c>
      <c r="H57" s="147" t="str">
        <f>Effectif!Z58</f>
        <v>Oui</v>
      </c>
      <c r="I57" s="146">
        <f>Effectif!AB58</f>
        <v>44037</v>
      </c>
      <c r="J57" s="159" t="str">
        <f>Effectif!AD58</f>
        <v>Oui</v>
      </c>
      <c r="K57" s="1"/>
    </row>
    <row r="58" spans="1:11" x14ac:dyDescent="0.25">
      <c r="A58" s="141" t="str">
        <f>Effectif!C59</f>
        <v>BIEF Henri</v>
      </c>
      <c r="B58" s="142">
        <f>Effectif!D59</f>
        <v>37749</v>
      </c>
      <c r="C58" s="143" t="str">
        <f>Effectif!G59</f>
        <v>Malien</v>
      </c>
      <c r="D58" s="142">
        <f>Effectif!M59</f>
        <v>43709</v>
      </c>
      <c r="E58" s="143" t="str">
        <f>Effectif!N59</f>
        <v>Collectif</v>
      </c>
      <c r="F58" s="143">
        <f>Effectif!R59</f>
        <v>1</v>
      </c>
      <c r="G58" s="143">
        <f>Effectif!S59</f>
        <v>0</v>
      </c>
      <c r="H58" s="143" t="str">
        <f>Effectif!Z59</f>
        <v>Oui</v>
      </c>
      <c r="I58" s="142">
        <f>Effectif!AB59</f>
        <v>44251</v>
      </c>
      <c r="J58" s="156" t="str">
        <f>Effectif!AD59</f>
        <v>Non</v>
      </c>
      <c r="K58" s="1"/>
    </row>
    <row r="59" spans="1:11" x14ac:dyDescent="0.25">
      <c r="A59" s="145" t="str">
        <f>Effectif!C60</f>
        <v>BIEF Pierre</v>
      </c>
      <c r="B59" s="146">
        <f>Effectif!D60</f>
        <v>37685</v>
      </c>
      <c r="C59" s="147" t="str">
        <f>Effectif!G60</f>
        <v>Guinéen</v>
      </c>
      <c r="D59" s="146">
        <f>Effectif!M60</f>
        <v>43434</v>
      </c>
      <c r="E59" s="147" t="str">
        <f>Effectif!N60</f>
        <v>Collectif</v>
      </c>
      <c r="F59" s="147">
        <f>Effectif!R60</f>
        <v>1</v>
      </c>
      <c r="G59" s="147">
        <f>Effectif!S60</f>
        <v>0</v>
      </c>
      <c r="H59" s="147" t="str">
        <f>Effectif!Z60</f>
        <v>Oui</v>
      </c>
      <c r="I59" s="146">
        <f>Effectif!AB60</f>
        <v>43727</v>
      </c>
      <c r="J59" s="159" t="str">
        <f>Effectif!AD60</f>
        <v>Non</v>
      </c>
      <c r="K59" s="1"/>
    </row>
    <row r="60" spans="1:11" x14ac:dyDescent="0.25">
      <c r="A60" s="141" t="str">
        <f>Effectif!C61</f>
        <v>BIEF Jacques</v>
      </c>
      <c r="B60" s="142">
        <f>Effectif!D61</f>
        <v>37925</v>
      </c>
      <c r="C60" s="143" t="str">
        <f>Effectif!G61</f>
        <v>Bangladais</v>
      </c>
      <c r="D60" s="142">
        <f>Effectif!M61</f>
        <v>43839</v>
      </c>
      <c r="E60" s="143" t="str">
        <f>Effectif!N61</f>
        <v>Collectif</v>
      </c>
      <c r="F60" s="143">
        <f>Effectif!R61</f>
        <v>1</v>
      </c>
      <c r="G60" s="143">
        <f>Effectif!S61</f>
        <v>0</v>
      </c>
      <c r="H60" s="143" t="str">
        <f>Effectif!Z61</f>
        <v>Oui</v>
      </c>
      <c r="I60" s="142">
        <f>Effectif!AB61</f>
        <v>44173</v>
      </c>
      <c r="J60" s="156" t="str">
        <f>Effectif!AD61</f>
        <v>Non</v>
      </c>
      <c r="K60" s="1"/>
    </row>
    <row r="61" spans="1:11" x14ac:dyDescent="0.25">
      <c r="A61" s="145" t="str">
        <f>Effectif!C62</f>
        <v>BIEF Jose</v>
      </c>
      <c r="B61" s="146">
        <f>Effectif!D62</f>
        <v>37258</v>
      </c>
      <c r="C61" s="147" t="str">
        <f>Effectif!G62</f>
        <v>Malien</v>
      </c>
      <c r="D61" s="146">
        <f>Effectif!M62</f>
        <v>43434</v>
      </c>
      <c r="E61" s="147" t="str">
        <f>Effectif!N62</f>
        <v>Collectif</v>
      </c>
      <c r="F61" s="147">
        <f>Effectif!R62</f>
        <v>1</v>
      </c>
      <c r="G61" s="147">
        <f>Effectif!S62</f>
        <v>0</v>
      </c>
      <c r="H61" s="147" t="str">
        <f>Effectif!Z62</f>
        <v>Oui</v>
      </c>
      <c r="I61" s="146">
        <f>Effectif!AB62</f>
        <v>44127</v>
      </c>
      <c r="J61" s="159" t="str">
        <f>Effectif!AD62</f>
        <v>Oui</v>
      </c>
      <c r="K61" s="1"/>
    </row>
    <row r="62" spans="1:11" x14ac:dyDescent="0.25">
      <c r="A62" s="141" t="str">
        <f>Effectif!C63</f>
        <v>BIEF Jules</v>
      </c>
      <c r="B62" s="142">
        <f>Effectif!D63</f>
        <v>38352</v>
      </c>
      <c r="C62" s="143" t="str">
        <f>Effectif!G63</f>
        <v>Afghan</v>
      </c>
      <c r="D62" s="142">
        <f>Effectif!M63</f>
        <v>43710</v>
      </c>
      <c r="E62" s="143" t="str">
        <f>Effectif!N63</f>
        <v>Collectif</v>
      </c>
      <c r="F62" s="143">
        <f>Effectif!R63</f>
        <v>1</v>
      </c>
      <c r="G62" s="143">
        <f>Effectif!S63</f>
        <v>0</v>
      </c>
      <c r="H62" s="143" t="str">
        <f>Effectif!Z63</f>
        <v>Oui</v>
      </c>
      <c r="I62" s="142">
        <f>Effectif!AB63</f>
        <v>44093</v>
      </c>
      <c r="J62" s="156" t="str">
        <f>Effectif!AD63</f>
        <v>Non</v>
      </c>
      <c r="K62" s="1"/>
    </row>
    <row r="63" spans="1:11" x14ac:dyDescent="0.25">
      <c r="A63" s="145">
        <f>Effectif!C64</f>
        <v>0</v>
      </c>
      <c r="B63" s="146">
        <f>Effectif!D64</f>
        <v>0</v>
      </c>
      <c r="C63" s="147">
        <f>Effectif!G64</f>
        <v>0</v>
      </c>
      <c r="D63" s="146">
        <f>Effectif!M64</f>
        <v>0</v>
      </c>
      <c r="E63" s="147">
        <f>Effectif!N64</f>
        <v>0</v>
      </c>
      <c r="F63" s="147">
        <f>Effectif!R64</f>
        <v>1</v>
      </c>
      <c r="G63" s="147">
        <f>Effectif!S64</f>
        <v>0</v>
      </c>
      <c r="H63" s="147">
        <f>Effectif!Z64</f>
        <v>0</v>
      </c>
      <c r="I63" s="146">
        <f>Effectif!AB64</f>
        <v>0</v>
      </c>
      <c r="J63" s="159">
        <f>Effectif!AD64</f>
        <v>0</v>
      </c>
    </row>
    <row r="64" spans="1:11" ht="15.75" thickBot="1" x14ac:dyDescent="0.3">
      <c r="A64" s="160">
        <f>Effectif!C65</f>
        <v>0</v>
      </c>
      <c r="B64" s="161">
        <f>Effectif!D65</f>
        <v>0</v>
      </c>
      <c r="C64" s="162">
        <f>Effectif!G65</f>
        <v>0</v>
      </c>
      <c r="D64" s="161">
        <f>Effectif!M65</f>
        <v>0</v>
      </c>
      <c r="E64" s="162">
        <f>Effectif!N65</f>
        <v>0</v>
      </c>
      <c r="F64" s="162">
        <f>Effectif!R65</f>
        <v>1</v>
      </c>
      <c r="G64" s="162">
        <f>Effectif!S65</f>
        <v>0</v>
      </c>
      <c r="H64" s="162">
        <f>Effectif!Z65</f>
        <v>0</v>
      </c>
      <c r="I64" s="161">
        <f>Effectif!AB65</f>
        <v>0</v>
      </c>
      <c r="J64" s="165">
        <f>Effectif!AD65</f>
        <v>0</v>
      </c>
    </row>
  </sheetData>
  <sheetProtection selectLockedCells="1" selectUnlockedCells="1"/>
  <printOptions horizontalCentered="1"/>
  <pageMargins left="0.70866141732283472" right="0.70866141732283472" top="0.74803149606299213" bottom="0.74803149606299213" header="0.31496062992125984" footer="0.31496062992125984"/>
  <pageSetup paperSize="8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63"/>
  <sheetViews>
    <sheetView workbookViewId="0">
      <selection activeCell="D2" sqref="D2:D63"/>
    </sheetView>
  </sheetViews>
  <sheetFormatPr baseColWidth="10" defaultColWidth="11.42578125" defaultRowHeight="15" x14ac:dyDescent="0.25"/>
  <cols>
    <col min="1" max="1" width="42.85546875" style="16" bestFit="1" customWidth="1"/>
    <col min="2" max="2" width="14.85546875" style="4" bestFit="1" customWidth="1"/>
    <col min="3" max="3" width="19.42578125" style="1" bestFit="1" customWidth="1"/>
    <col min="4" max="4" width="17.7109375" style="1" bestFit="1" customWidth="1"/>
    <col min="5" max="5" width="12.85546875" style="1" bestFit="1" customWidth="1"/>
    <col min="6" max="16384" width="11.42578125" style="1"/>
  </cols>
  <sheetData>
    <row r="1" spans="1:5" s="32" customFormat="1" ht="31.5" x14ac:dyDescent="0.25">
      <c r="A1" s="138" t="s">
        <v>113</v>
      </c>
      <c r="B1" s="139" t="s">
        <v>2</v>
      </c>
      <c r="C1" s="139" t="s">
        <v>145</v>
      </c>
      <c r="D1" s="139" t="s">
        <v>49</v>
      </c>
      <c r="E1" s="140" t="s">
        <v>50</v>
      </c>
    </row>
    <row r="2" spans="1:5" x14ac:dyDescent="0.25">
      <c r="A2" s="141" t="str">
        <f>Effectif!C3</f>
        <v>BIEF Jules</v>
      </c>
      <c r="B2" s="142">
        <f>Effectif!D3</f>
        <v>38186</v>
      </c>
      <c r="C2" s="143" t="str">
        <f>Effectif!N3</f>
        <v>Collectif</v>
      </c>
      <c r="D2" s="149" t="str">
        <f>Effectif!AE3</f>
        <v>Néant</v>
      </c>
      <c r="E2" s="144" t="str">
        <f>Effectif!AF3</f>
        <v>Néant</v>
      </c>
    </row>
    <row r="3" spans="1:5" x14ac:dyDescent="0.25">
      <c r="A3" s="145" t="str">
        <f>Effectif!C4</f>
        <v>BIEF Paul</v>
      </c>
      <c r="B3" s="146">
        <f>Effectif!D4</f>
        <v>37874</v>
      </c>
      <c r="C3" s="147" t="str">
        <f>Effectif!N4</f>
        <v>Collectif</v>
      </c>
      <c r="D3" s="149" t="str">
        <f>Effectif!AE4</f>
        <v>Néant</v>
      </c>
      <c r="E3" s="148" t="str">
        <f>Effectif!AF4</f>
        <v>Néant</v>
      </c>
    </row>
    <row r="4" spans="1:5" x14ac:dyDescent="0.25">
      <c r="A4" s="141" t="str">
        <f>Effectif!C5</f>
        <v>BIEF Edouard</v>
      </c>
      <c r="B4" s="142">
        <f>Effectif!D5</f>
        <v>37940</v>
      </c>
      <c r="C4" s="143" t="str">
        <f>Effectif!N5</f>
        <v>Collectif</v>
      </c>
      <c r="D4" s="149" t="str">
        <f>Effectif!AE5</f>
        <v>Néant</v>
      </c>
      <c r="E4" s="144" t="str">
        <f>Effectif!AF5</f>
        <v>Néant</v>
      </c>
    </row>
    <row r="5" spans="1:5" x14ac:dyDescent="0.25">
      <c r="A5" s="145" t="str">
        <f>Effectif!C6</f>
        <v>BIEF Simon</v>
      </c>
      <c r="B5" s="146">
        <f>Effectif!D6</f>
        <v>37726</v>
      </c>
      <c r="C5" s="147" t="str">
        <f>Effectif!N6</f>
        <v>Collectif</v>
      </c>
      <c r="D5" s="149" t="str">
        <f>Effectif!AE6</f>
        <v>Néant</v>
      </c>
      <c r="E5" s="148" t="str">
        <f>Effectif!AF6</f>
        <v>Néant</v>
      </c>
    </row>
    <row r="6" spans="1:5" x14ac:dyDescent="0.25">
      <c r="A6" s="141" t="str">
        <f>Effectif!C7</f>
        <v>BIEF Matthieu</v>
      </c>
      <c r="B6" s="142">
        <f>Effectif!D7</f>
        <v>37924</v>
      </c>
      <c r="C6" s="143" t="str">
        <f>Effectif!N7</f>
        <v>Collectif</v>
      </c>
      <c r="D6" s="149" t="str">
        <f>Effectif!AE7</f>
        <v>Néant</v>
      </c>
      <c r="E6" s="144" t="str">
        <f>Effectif!AF7</f>
        <v>Néant</v>
      </c>
    </row>
    <row r="7" spans="1:5" x14ac:dyDescent="0.25">
      <c r="A7" s="145" t="str">
        <f>Effectif!C8</f>
        <v>BIEF Andre</v>
      </c>
      <c r="B7" s="146">
        <f>Effectif!D8</f>
        <v>38144</v>
      </c>
      <c r="C7" s="147" t="str">
        <f>Effectif!N8</f>
        <v>Collectif</v>
      </c>
      <c r="D7" s="149" t="str">
        <f>Effectif!AE8</f>
        <v>Néant</v>
      </c>
      <c r="E7" s="148" t="str">
        <f>Effectif!AF8</f>
        <v>Néant</v>
      </c>
    </row>
    <row r="8" spans="1:5" x14ac:dyDescent="0.25">
      <c r="A8" s="141" t="str">
        <f>Effectif!C9</f>
        <v>BIEF Arthur</v>
      </c>
      <c r="B8" s="142">
        <f>Effectif!D9</f>
        <v>37754</v>
      </c>
      <c r="C8" s="143" t="str">
        <f>Effectif!N9</f>
        <v>Collectif</v>
      </c>
      <c r="D8" s="149" t="str">
        <f>Effectif!AE9</f>
        <v>Néant</v>
      </c>
      <c r="E8" s="144" t="str">
        <f>Effectif!AF9</f>
        <v>Néant</v>
      </c>
    </row>
    <row r="9" spans="1:5" x14ac:dyDescent="0.25">
      <c r="A9" s="145" t="str">
        <f>Effectif!C10</f>
        <v>BIEF Fred</v>
      </c>
      <c r="B9" s="146">
        <f>Effectif!D10</f>
        <v>37583</v>
      </c>
      <c r="C9" s="147" t="str">
        <f>Effectif!N10</f>
        <v>Collectif</v>
      </c>
      <c r="D9" s="149" t="str">
        <f>Effectif!AE10</f>
        <v>Néant</v>
      </c>
      <c r="E9" s="148" t="str">
        <f>Effectif!AF10</f>
        <v>Néant</v>
      </c>
    </row>
    <row r="10" spans="1:5" x14ac:dyDescent="0.25">
      <c r="A10" s="141" t="str">
        <f>Effectif!C11</f>
        <v>BIEF Henri</v>
      </c>
      <c r="B10" s="142">
        <f>Effectif!D11</f>
        <v>37605</v>
      </c>
      <c r="C10" s="143" t="str">
        <f>Effectif!N11</f>
        <v>Collectif</v>
      </c>
      <c r="D10" s="149" t="str">
        <f>Effectif!AE11</f>
        <v>Néant</v>
      </c>
      <c r="E10" s="144" t="str">
        <f>Effectif!AF11</f>
        <v>Néant</v>
      </c>
    </row>
    <row r="11" spans="1:5" x14ac:dyDescent="0.25">
      <c r="A11" s="145" t="str">
        <f>Effectif!C12</f>
        <v>BIEF Pierre</v>
      </c>
      <c r="B11" s="146">
        <f>Effectif!D12</f>
        <v>38079</v>
      </c>
      <c r="C11" s="147" t="str">
        <f>Effectif!N12</f>
        <v>Collectif</v>
      </c>
      <c r="D11" s="149" t="str">
        <f>Effectif!AE12</f>
        <v>Néant</v>
      </c>
      <c r="E11" s="148" t="str">
        <f>Effectif!AF12</f>
        <v>Néant</v>
      </c>
    </row>
    <row r="12" spans="1:5" x14ac:dyDescent="0.25">
      <c r="A12" s="141" t="str">
        <f>Effectif!C13</f>
        <v>BIEF Jacques</v>
      </c>
      <c r="B12" s="142">
        <f>Effectif!D13</f>
        <v>37600</v>
      </c>
      <c r="C12" s="143" t="str">
        <f>Effectif!N13</f>
        <v>Collectif</v>
      </c>
      <c r="D12" s="149" t="str">
        <f>Effectif!AE13</f>
        <v>Néant</v>
      </c>
      <c r="E12" s="144" t="str">
        <f>Effectif!AF13</f>
        <v>Néant</v>
      </c>
    </row>
    <row r="13" spans="1:5" x14ac:dyDescent="0.25">
      <c r="A13" s="145" t="str">
        <f>Effectif!C14</f>
        <v>BIEF Jose</v>
      </c>
      <c r="B13" s="146">
        <f>Effectif!D14</f>
        <v>37539</v>
      </c>
      <c r="C13" s="147" t="str">
        <f>Effectif!N14</f>
        <v>Semi_autonomie</v>
      </c>
      <c r="D13" s="149" t="str">
        <f>Effectif!AE14</f>
        <v>Néant</v>
      </c>
      <c r="E13" s="148" t="str">
        <f>Effectif!AF14</f>
        <v>Néant</v>
      </c>
    </row>
    <row r="14" spans="1:5" x14ac:dyDescent="0.25">
      <c r="A14" s="141" t="str">
        <f>Effectif!C15</f>
        <v>BIEF Jules</v>
      </c>
      <c r="B14" s="142">
        <f>Effectif!D15</f>
        <v>38040</v>
      </c>
      <c r="C14" s="143" t="str">
        <f>Effectif!N15</f>
        <v>Collectif</v>
      </c>
      <c r="D14" s="149" t="str">
        <f>Effectif!AE15</f>
        <v>Néant</v>
      </c>
      <c r="E14" s="144" t="str">
        <f>Effectif!AF15</f>
        <v>Néant</v>
      </c>
    </row>
    <row r="15" spans="1:5" x14ac:dyDescent="0.25">
      <c r="A15" s="145" t="str">
        <f>Effectif!C16</f>
        <v>BIEF Paul</v>
      </c>
      <c r="B15" s="146">
        <f>Effectif!D16</f>
        <v>37939</v>
      </c>
      <c r="C15" s="147" t="str">
        <f>Effectif!N16</f>
        <v>Collectif</v>
      </c>
      <c r="D15" s="149" t="str">
        <f>Effectif!AE16</f>
        <v>Néant</v>
      </c>
      <c r="E15" s="148" t="str">
        <f>Effectif!AF16</f>
        <v>Néant</v>
      </c>
    </row>
    <row r="16" spans="1:5" x14ac:dyDescent="0.25">
      <c r="A16" s="141" t="str">
        <f>Effectif!C17</f>
        <v>BIEF Edouard</v>
      </c>
      <c r="B16" s="142">
        <f>Effectif!D17</f>
        <v>37965</v>
      </c>
      <c r="C16" s="143" t="str">
        <f>Effectif!N17</f>
        <v>Collectif</v>
      </c>
      <c r="D16" s="149" t="str">
        <f>Effectif!AE17</f>
        <v>Néant</v>
      </c>
      <c r="E16" s="144" t="str">
        <f>Effectif!AF17</f>
        <v>Néant</v>
      </c>
    </row>
    <row r="17" spans="1:5" x14ac:dyDescent="0.25">
      <c r="A17" s="145" t="str">
        <f>Effectif!C18</f>
        <v>BIEF Simon</v>
      </c>
      <c r="B17" s="146">
        <f>Effectif!D18</f>
        <v>37987</v>
      </c>
      <c r="C17" s="147" t="str">
        <f>Effectif!N18</f>
        <v>Collectif</v>
      </c>
      <c r="D17" s="149" t="str">
        <f>Effectif!AE18</f>
        <v>Néant</v>
      </c>
      <c r="E17" s="148" t="str">
        <f>Effectif!AF18</f>
        <v>Néant</v>
      </c>
    </row>
    <row r="18" spans="1:5" x14ac:dyDescent="0.25">
      <c r="A18" s="141" t="str">
        <f>Effectif!C19</f>
        <v>BIEF Matthieu</v>
      </c>
      <c r="B18" s="142">
        <f>Effectif!D19</f>
        <v>37621</v>
      </c>
      <c r="C18" s="143" t="str">
        <f>Effectif!N19</f>
        <v>Collectif</v>
      </c>
      <c r="D18" s="149" t="str">
        <f>Effectif!AE19</f>
        <v>Néant</v>
      </c>
      <c r="E18" s="144" t="str">
        <f>Effectif!AF19</f>
        <v>Néant</v>
      </c>
    </row>
    <row r="19" spans="1:5" x14ac:dyDescent="0.25">
      <c r="A19" s="145" t="str">
        <f>Effectif!C20</f>
        <v>BIEF Andre</v>
      </c>
      <c r="B19" s="146">
        <f>Effectif!D20</f>
        <v>37868</v>
      </c>
      <c r="C19" s="147" t="str">
        <f>Effectif!N20</f>
        <v>Semi_autonomie</v>
      </c>
      <c r="D19" s="149" t="str">
        <f>Effectif!AE20</f>
        <v>Néant</v>
      </c>
      <c r="E19" s="148" t="str">
        <f>Effectif!AF20</f>
        <v>Néant</v>
      </c>
    </row>
    <row r="20" spans="1:5" x14ac:dyDescent="0.25">
      <c r="A20" s="141" t="str">
        <f>Effectif!C21</f>
        <v>BIEF Arthur</v>
      </c>
      <c r="B20" s="142">
        <f>Effectif!D21</f>
        <v>37194</v>
      </c>
      <c r="C20" s="143" t="str">
        <f>Effectif!N21</f>
        <v>Semi_autonomie</v>
      </c>
      <c r="D20" s="149" t="str">
        <f>Effectif!AE21</f>
        <v>Néant</v>
      </c>
      <c r="E20" s="144" t="str">
        <f>Effectif!AF21</f>
        <v>Néant</v>
      </c>
    </row>
    <row r="21" spans="1:5" x14ac:dyDescent="0.25">
      <c r="A21" s="145" t="str">
        <f>Effectif!C22</f>
        <v>BIEF Fred</v>
      </c>
      <c r="B21" s="146">
        <f>Effectif!D22</f>
        <v>37335</v>
      </c>
      <c r="C21" s="147" t="str">
        <f>Effectif!N22</f>
        <v>Collectif</v>
      </c>
      <c r="D21" s="149" t="str">
        <f>Effectif!AE22</f>
        <v>Néant</v>
      </c>
      <c r="E21" s="148" t="str">
        <f>Effectif!AF22</f>
        <v>Néant</v>
      </c>
    </row>
    <row r="22" spans="1:5" x14ac:dyDescent="0.25">
      <c r="A22" s="141" t="str">
        <f>Effectif!C23</f>
        <v>BIEF Henri</v>
      </c>
      <c r="B22" s="142">
        <f>Effectif!D23</f>
        <v>38195</v>
      </c>
      <c r="C22" s="143" t="str">
        <f>Effectif!N23</f>
        <v>Collectif</v>
      </c>
      <c r="D22" s="149" t="str">
        <f>Effectif!AE23</f>
        <v>Néant</v>
      </c>
      <c r="E22" s="144" t="str">
        <f>Effectif!AF23</f>
        <v>Néant</v>
      </c>
    </row>
    <row r="23" spans="1:5" x14ac:dyDescent="0.25">
      <c r="A23" s="145" t="str">
        <f>Effectif!C24</f>
        <v>BIEF Pierre</v>
      </c>
      <c r="B23" s="146">
        <f>Effectif!D24</f>
        <v>37855</v>
      </c>
      <c r="C23" s="147" t="str">
        <f>Effectif!N24</f>
        <v>Collectif</v>
      </c>
      <c r="D23" s="149" t="str">
        <f>Effectif!AE24</f>
        <v>Néant</v>
      </c>
      <c r="E23" s="148" t="str">
        <f>Effectif!AF24</f>
        <v>Néant</v>
      </c>
    </row>
    <row r="24" spans="1:5" x14ac:dyDescent="0.25">
      <c r="A24" s="141" t="str">
        <f>Effectif!C25</f>
        <v>BIEF Jacques</v>
      </c>
      <c r="B24" s="142">
        <f>Effectif!D25</f>
        <v>37786</v>
      </c>
      <c r="C24" s="143" t="str">
        <f>Effectif!N25</f>
        <v>Collectif</v>
      </c>
      <c r="D24" s="149" t="str">
        <f>Effectif!AE25</f>
        <v>Néant</v>
      </c>
      <c r="E24" s="144" t="str">
        <f>Effectif!AF25</f>
        <v>Néant</v>
      </c>
    </row>
    <row r="25" spans="1:5" x14ac:dyDescent="0.25">
      <c r="A25" s="145" t="str">
        <f>Effectif!C26</f>
        <v>BIEF Jose</v>
      </c>
      <c r="B25" s="146">
        <f>Effectif!D26</f>
        <v>38308</v>
      </c>
      <c r="C25" s="147" t="str">
        <f>Effectif!N26</f>
        <v>Collectif</v>
      </c>
      <c r="D25" s="149" t="str">
        <f>Effectif!AE26</f>
        <v>Néant</v>
      </c>
      <c r="E25" s="148" t="str">
        <f>Effectif!AF26</f>
        <v>Néant</v>
      </c>
    </row>
    <row r="26" spans="1:5" x14ac:dyDescent="0.25">
      <c r="A26" s="141" t="str">
        <f>Effectif!C27</f>
        <v>BIEF Jules</v>
      </c>
      <c r="B26" s="142">
        <f>Effectif!D27</f>
        <v>38085</v>
      </c>
      <c r="C26" s="143" t="str">
        <f>Effectif!N27</f>
        <v>Collectif</v>
      </c>
      <c r="D26" s="149" t="str">
        <f>Effectif!AE27</f>
        <v>Néant</v>
      </c>
      <c r="E26" s="144" t="str">
        <f>Effectif!AF27</f>
        <v>Néant</v>
      </c>
    </row>
    <row r="27" spans="1:5" x14ac:dyDescent="0.25">
      <c r="A27" s="145" t="str">
        <f>Effectif!C28</f>
        <v>BIEF Paul</v>
      </c>
      <c r="B27" s="146">
        <f>Effectif!D28</f>
        <v>38011</v>
      </c>
      <c r="C27" s="147" t="str">
        <f>Effectif!N28</f>
        <v>Collectif</v>
      </c>
      <c r="D27" s="149" t="str">
        <f>Effectif!AE28</f>
        <v>Néant</v>
      </c>
      <c r="E27" s="148" t="str">
        <f>Effectif!AF28</f>
        <v>Néant</v>
      </c>
    </row>
    <row r="28" spans="1:5" x14ac:dyDescent="0.25">
      <c r="A28" s="141" t="str">
        <f>Effectif!C29</f>
        <v>BIEF Edouard</v>
      </c>
      <c r="B28" s="142">
        <f>Effectif!D29</f>
        <v>37321</v>
      </c>
      <c r="C28" s="143" t="str">
        <f>Effectif!N29</f>
        <v>Semi_autonomie</v>
      </c>
      <c r="D28" s="149" t="str">
        <f>Effectif!AE29</f>
        <v>Néant</v>
      </c>
      <c r="E28" s="144" t="str">
        <f>Effectif!AF29</f>
        <v>Néant</v>
      </c>
    </row>
    <row r="29" spans="1:5" x14ac:dyDescent="0.25">
      <c r="A29" s="145" t="str">
        <f>Effectif!C30</f>
        <v>BIEF Simon</v>
      </c>
      <c r="B29" s="146">
        <f>Effectif!D30</f>
        <v>37377</v>
      </c>
      <c r="C29" s="147" t="str">
        <f>Effectif!N30</f>
        <v>Collectif</v>
      </c>
      <c r="D29" s="149" t="str">
        <f>Effectif!AE30</f>
        <v>Néant</v>
      </c>
      <c r="E29" s="148" t="str">
        <f>Effectif!AF30</f>
        <v>Néant</v>
      </c>
    </row>
    <row r="30" spans="1:5" x14ac:dyDescent="0.25">
      <c r="A30" s="141" t="str">
        <f>Effectif!C31</f>
        <v>BIEF Matthieu</v>
      </c>
      <c r="B30" s="142">
        <f>Effectif!D31</f>
        <v>37746</v>
      </c>
      <c r="C30" s="143" t="str">
        <f>Effectif!N31</f>
        <v>Collectif</v>
      </c>
      <c r="D30" s="149" t="str">
        <f>Effectif!AE31</f>
        <v>Néant</v>
      </c>
      <c r="E30" s="144" t="str">
        <f>Effectif!AF31</f>
        <v>Néant</v>
      </c>
    </row>
    <row r="31" spans="1:5" x14ac:dyDescent="0.25">
      <c r="A31" s="145" t="str">
        <f>Effectif!C32</f>
        <v>BIEF Andre</v>
      </c>
      <c r="B31" s="146">
        <f>Effectif!D32</f>
        <v>37235</v>
      </c>
      <c r="C31" s="147" t="str">
        <f>Effectif!N32</f>
        <v>Semi_autonomie</v>
      </c>
      <c r="D31" s="149" t="str">
        <f>Effectif!AE32</f>
        <v>Néant</v>
      </c>
      <c r="E31" s="148" t="str">
        <f>Effectif!AF32</f>
        <v>Néant</v>
      </c>
    </row>
    <row r="32" spans="1:5" x14ac:dyDescent="0.25">
      <c r="A32" s="141" t="str">
        <f>Effectif!C33</f>
        <v>BIEF Arthur</v>
      </c>
      <c r="B32" s="142">
        <f>Effectif!D33</f>
        <v>37986</v>
      </c>
      <c r="C32" s="143" t="str">
        <f>Effectif!N33</f>
        <v>Collectif</v>
      </c>
      <c r="D32" s="149" t="str">
        <f>Effectif!AE33</f>
        <v>Néant</v>
      </c>
      <c r="E32" s="144" t="str">
        <f>Effectif!AF33</f>
        <v>Néant</v>
      </c>
    </row>
    <row r="33" spans="1:5" x14ac:dyDescent="0.25">
      <c r="A33" s="145" t="str">
        <f>Effectif!C34</f>
        <v>BIEF Fred</v>
      </c>
      <c r="B33" s="146">
        <f>Effectif!D34</f>
        <v>37879</v>
      </c>
      <c r="C33" s="147" t="str">
        <f>Effectif!N34</f>
        <v>Collectif</v>
      </c>
      <c r="D33" s="149" t="str">
        <f>Effectif!AE34</f>
        <v>Néant</v>
      </c>
      <c r="E33" s="148" t="str">
        <f>Effectif!AF34</f>
        <v>Néant</v>
      </c>
    </row>
    <row r="34" spans="1:5" x14ac:dyDescent="0.25">
      <c r="A34" s="141" t="str">
        <f>Effectif!C35</f>
        <v>BIEF Henri</v>
      </c>
      <c r="B34" s="142">
        <f>Effectif!D35</f>
        <v>38157</v>
      </c>
      <c r="C34" s="143" t="str">
        <f>Effectif!N35</f>
        <v>Collectif</v>
      </c>
      <c r="D34" s="149" t="str">
        <f>Effectif!AE35</f>
        <v>Néant</v>
      </c>
      <c r="E34" s="144" t="str">
        <f>Effectif!AF35</f>
        <v>Néant</v>
      </c>
    </row>
    <row r="35" spans="1:5" x14ac:dyDescent="0.25">
      <c r="A35" s="145" t="str">
        <f>Effectif!C36</f>
        <v>BIEF Pierre</v>
      </c>
      <c r="B35" s="146">
        <f>Effectif!D36</f>
        <v>37683</v>
      </c>
      <c r="C35" s="147" t="str">
        <f>Effectif!N36</f>
        <v>Semi_autonomie</v>
      </c>
      <c r="D35" s="149" t="str">
        <f>Effectif!AE36</f>
        <v>Néant</v>
      </c>
      <c r="E35" s="148" t="str">
        <f>Effectif!AF36</f>
        <v>Néant</v>
      </c>
    </row>
    <row r="36" spans="1:5" x14ac:dyDescent="0.25">
      <c r="A36" s="141" t="str">
        <f>Effectif!C37</f>
        <v>BIEF Jacques</v>
      </c>
      <c r="B36" s="142">
        <f>Effectif!D37</f>
        <v>38228</v>
      </c>
      <c r="C36" s="143" t="str">
        <f>Effectif!N37</f>
        <v>Collectif</v>
      </c>
      <c r="D36" s="149" t="str">
        <f>Effectif!AE37</f>
        <v>Néant</v>
      </c>
      <c r="E36" s="144" t="str">
        <f>Effectif!AF37</f>
        <v>Néant</v>
      </c>
    </row>
    <row r="37" spans="1:5" x14ac:dyDescent="0.25">
      <c r="A37" s="145" t="str">
        <f>Effectif!C38</f>
        <v>BIEF Jose</v>
      </c>
      <c r="B37" s="146">
        <f>Effectif!D38</f>
        <v>37613</v>
      </c>
      <c r="C37" s="147" t="str">
        <f>Effectif!N38</f>
        <v>Collectif</v>
      </c>
      <c r="D37" s="149" t="str">
        <f>Effectif!AE38</f>
        <v>Néant</v>
      </c>
      <c r="E37" s="148" t="str">
        <f>Effectif!AF38</f>
        <v>Néant</v>
      </c>
    </row>
    <row r="38" spans="1:5" x14ac:dyDescent="0.25">
      <c r="A38" s="141" t="str">
        <f>Effectif!C39</f>
        <v>BIEF Jules</v>
      </c>
      <c r="B38" s="142">
        <f>Effectif!D39</f>
        <v>37818</v>
      </c>
      <c r="C38" s="143" t="str">
        <f>Effectif!N39</f>
        <v>Collectif</v>
      </c>
      <c r="D38" s="149" t="str">
        <f>Effectif!AE39</f>
        <v>Néant</v>
      </c>
      <c r="E38" s="144" t="str">
        <f>Effectif!AF39</f>
        <v>Néant</v>
      </c>
    </row>
    <row r="39" spans="1:5" x14ac:dyDescent="0.25">
      <c r="A39" s="145" t="str">
        <f>Effectif!C40</f>
        <v>BIEF Paul</v>
      </c>
      <c r="B39" s="146">
        <f>Effectif!D40</f>
        <v>37249</v>
      </c>
      <c r="C39" s="147" t="str">
        <f>Effectif!N40</f>
        <v>Collectif</v>
      </c>
      <c r="D39" s="149" t="str">
        <f>Effectif!AE40</f>
        <v>Néant</v>
      </c>
      <c r="E39" s="148" t="str">
        <f>Effectif!AF40</f>
        <v>Néant</v>
      </c>
    </row>
    <row r="40" spans="1:5" x14ac:dyDescent="0.25">
      <c r="A40" s="141" t="str">
        <f>Effectif!C41</f>
        <v>BIEF Edouard</v>
      </c>
      <c r="B40" s="142">
        <f>Effectif!D41</f>
        <v>37427</v>
      </c>
      <c r="C40" s="143" t="str">
        <f>Effectif!N41</f>
        <v>Collectif</v>
      </c>
      <c r="D40" s="149" t="str">
        <f>Effectif!AE41</f>
        <v>Néant</v>
      </c>
      <c r="E40" s="144" t="str">
        <f>Effectif!AF41</f>
        <v>Néant</v>
      </c>
    </row>
    <row r="41" spans="1:5" x14ac:dyDescent="0.25">
      <c r="A41" s="145" t="str">
        <f>Effectif!C42</f>
        <v>BIEF Simon</v>
      </c>
      <c r="B41" s="146">
        <f>Effectif!D42</f>
        <v>37236</v>
      </c>
      <c r="C41" s="147" t="str">
        <f>Effectif!N42</f>
        <v>Collectif</v>
      </c>
      <c r="D41" s="149" t="str">
        <f>Effectif!AE42</f>
        <v>Néant</v>
      </c>
      <c r="E41" s="148" t="str">
        <f>Effectif!AF42</f>
        <v>Néant</v>
      </c>
    </row>
    <row r="42" spans="1:5" x14ac:dyDescent="0.25">
      <c r="A42" s="141" t="str">
        <f>Effectif!C43</f>
        <v>BIEF Matthieu</v>
      </c>
      <c r="B42" s="142">
        <f>Effectif!D43</f>
        <v>37210</v>
      </c>
      <c r="C42" s="143" t="str">
        <f>Effectif!N43</f>
        <v>Semi_autonomie</v>
      </c>
      <c r="D42" s="149" t="str">
        <f>Effectif!AE43</f>
        <v>Néant</v>
      </c>
      <c r="E42" s="144" t="str">
        <f>Effectif!AF43</f>
        <v>Néant</v>
      </c>
    </row>
    <row r="43" spans="1:5" x14ac:dyDescent="0.25">
      <c r="A43" s="145" t="str">
        <f>Effectif!C44</f>
        <v>BIEF Andre</v>
      </c>
      <c r="B43" s="146">
        <f>Effectif!D44</f>
        <v>37149</v>
      </c>
      <c r="C43" s="147" t="str">
        <f>Effectif!N44</f>
        <v>Collectif</v>
      </c>
      <c r="D43" s="149" t="str">
        <f>Effectif!AE44</f>
        <v>Néant</v>
      </c>
      <c r="E43" s="148" t="str">
        <f>Effectif!AF44</f>
        <v>Néant</v>
      </c>
    </row>
    <row r="44" spans="1:5" x14ac:dyDescent="0.25">
      <c r="A44" s="141" t="str">
        <f>Effectif!C45</f>
        <v>BIEF Arthur</v>
      </c>
      <c r="B44" s="142">
        <f>Effectif!D45</f>
        <v>37986</v>
      </c>
      <c r="C44" s="143" t="str">
        <f>Effectif!N45</f>
        <v>Semi_autonomie</v>
      </c>
      <c r="D44" s="149" t="str">
        <f>Effectif!AE45</f>
        <v>Néant</v>
      </c>
      <c r="E44" s="144" t="str">
        <f>Effectif!AF45</f>
        <v>Néant</v>
      </c>
    </row>
    <row r="45" spans="1:5" x14ac:dyDescent="0.25">
      <c r="A45" s="145" t="str">
        <f>Effectif!C46</f>
        <v>BIEF Fred</v>
      </c>
      <c r="B45" s="146">
        <f>Effectif!D46</f>
        <v>37621</v>
      </c>
      <c r="C45" s="147" t="str">
        <f>Effectif!N46</f>
        <v>Collectif</v>
      </c>
      <c r="D45" s="149" t="str">
        <f>Effectif!AE46</f>
        <v>Néant</v>
      </c>
      <c r="E45" s="148" t="str">
        <f>Effectif!AF46</f>
        <v>Néant</v>
      </c>
    </row>
    <row r="46" spans="1:5" x14ac:dyDescent="0.25">
      <c r="A46" s="141" t="str">
        <f>Effectif!C47</f>
        <v>BIEF Henri</v>
      </c>
      <c r="B46" s="142">
        <f>Effectif!D47</f>
        <v>37965</v>
      </c>
      <c r="C46" s="143" t="str">
        <f>Effectif!N47</f>
        <v>Collectif</v>
      </c>
      <c r="D46" s="149" t="str">
        <f>Effectif!AE47</f>
        <v>Néant</v>
      </c>
      <c r="E46" s="144" t="str">
        <f>Effectif!AF47</f>
        <v>Néant</v>
      </c>
    </row>
    <row r="47" spans="1:5" x14ac:dyDescent="0.25">
      <c r="A47" s="145" t="str">
        <f>Effectif!C48</f>
        <v>BIEF Pierre</v>
      </c>
      <c r="B47" s="146">
        <f>Effectif!D48</f>
        <v>37719</v>
      </c>
      <c r="C47" s="147" t="str">
        <f>Effectif!N48</f>
        <v>Collectif</v>
      </c>
      <c r="D47" s="149" t="str">
        <f>Effectif!AE48</f>
        <v>Néant</v>
      </c>
      <c r="E47" s="148" t="str">
        <f>Effectif!AF48</f>
        <v>Néant</v>
      </c>
    </row>
    <row r="48" spans="1:5" x14ac:dyDescent="0.25">
      <c r="A48" s="141" t="str">
        <f>Effectif!C49</f>
        <v>BIEF Jacques</v>
      </c>
      <c r="B48" s="142">
        <f>Effectif!D49</f>
        <v>37623</v>
      </c>
      <c r="C48" s="143" t="str">
        <f>Effectif!N49</f>
        <v>Semi_autonomie</v>
      </c>
      <c r="D48" s="149" t="str">
        <f>Effectif!AE49</f>
        <v>Néant</v>
      </c>
      <c r="E48" s="144" t="str">
        <f>Effectif!AF49</f>
        <v>Néant</v>
      </c>
    </row>
    <row r="49" spans="1:5" x14ac:dyDescent="0.25">
      <c r="A49" s="145" t="str">
        <f>Effectif!C50</f>
        <v>BIEF Jose</v>
      </c>
      <c r="B49" s="146">
        <f>Effectif!D50</f>
        <v>37658</v>
      </c>
      <c r="C49" s="147" t="str">
        <f>Effectif!N50</f>
        <v>Collectif</v>
      </c>
      <c r="D49" s="149" t="str">
        <f>Effectif!AE50</f>
        <v>Néant</v>
      </c>
      <c r="E49" s="148" t="str">
        <f>Effectif!AF50</f>
        <v>Néant</v>
      </c>
    </row>
    <row r="50" spans="1:5" x14ac:dyDescent="0.25">
      <c r="A50" s="141" t="str">
        <f>Effectif!C51</f>
        <v>BIEF Jules</v>
      </c>
      <c r="B50" s="142">
        <f>Effectif!D51</f>
        <v>37621</v>
      </c>
      <c r="C50" s="143" t="str">
        <f>Effectif!N51</f>
        <v>Semi_autonomie</v>
      </c>
      <c r="D50" s="149" t="str">
        <f>Effectif!AE51</f>
        <v>Néant</v>
      </c>
      <c r="E50" s="144" t="str">
        <f>Effectif!AF51</f>
        <v>Néant</v>
      </c>
    </row>
    <row r="51" spans="1:5" x14ac:dyDescent="0.25">
      <c r="A51" s="145" t="str">
        <f>Effectif!C52</f>
        <v>BIEF Paul</v>
      </c>
      <c r="B51" s="146">
        <f>Effectif!D52</f>
        <v>37622</v>
      </c>
      <c r="C51" s="147" t="str">
        <f>Effectif!N52</f>
        <v>Semi_autonomie</v>
      </c>
      <c r="D51" s="149" t="str">
        <f>Effectif!AE52</f>
        <v>Néant</v>
      </c>
      <c r="E51" s="148" t="str">
        <f>Effectif!AF52</f>
        <v>Néant</v>
      </c>
    </row>
    <row r="52" spans="1:5" x14ac:dyDescent="0.25">
      <c r="A52" s="141" t="str">
        <f>Effectif!C53</f>
        <v>BIEF Edouard</v>
      </c>
      <c r="B52" s="142">
        <f>Effectif!D53</f>
        <v>37443</v>
      </c>
      <c r="C52" s="143" t="str">
        <f>Effectif!N53</f>
        <v>Collectif</v>
      </c>
      <c r="D52" s="149" t="str">
        <f>Effectif!AE53</f>
        <v>Néant</v>
      </c>
      <c r="E52" s="144" t="str">
        <f>Effectif!AF53</f>
        <v>Néant</v>
      </c>
    </row>
    <row r="53" spans="1:5" x14ac:dyDescent="0.25">
      <c r="A53" s="145" t="str">
        <f>Effectif!C54</f>
        <v>BIEF Simon</v>
      </c>
      <c r="B53" s="146">
        <f>Effectif!D54</f>
        <v>37386</v>
      </c>
      <c r="C53" s="147" t="str">
        <f>Effectif!N54</f>
        <v>Semi_autonomie</v>
      </c>
      <c r="D53" s="149" t="str">
        <f>Effectif!AE54</f>
        <v>Néant</v>
      </c>
      <c r="E53" s="148" t="str">
        <f>Effectif!AF54</f>
        <v>Néant</v>
      </c>
    </row>
    <row r="54" spans="1:5" x14ac:dyDescent="0.25">
      <c r="A54" s="141" t="str">
        <f>Effectif!C55</f>
        <v>BIEF Matthieu</v>
      </c>
      <c r="B54" s="142">
        <f>Effectif!D55</f>
        <v>37531</v>
      </c>
      <c r="C54" s="143" t="str">
        <f>Effectif!N55</f>
        <v>Collectif</v>
      </c>
      <c r="D54" s="149" t="str">
        <f>Effectif!AE55</f>
        <v>Néant</v>
      </c>
      <c r="E54" s="144" t="str">
        <f>Effectif!AF55</f>
        <v>Néant</v>
      </c>
    </row>
    <row r="55" spans="1:5" x14ac:dyDescent="0.25">
      <c r="A55" s="145" t="str">
        <f>Effectif!C56</f>
        <v>BIEF Andre</v>
      </c>
      <c r="B55" s="146">
        <f>Effectif!D56</f>
        <v>37659</v>
      </c>
      <c r="C55" s="147" t="str">
        <f>Effectif!N56</f>
        <v>Collectif</v>
      </c>
      <c r="D55" s="149" t="str">
        <f>Effectif!AE56</f>
        <v>Néant</v>
      </c>
      <c r="E55" s="148" t="str">
        <f>Effectif!AF56</f>
        <v>Néant</v>
      </c>
    </row>
    <row r="56" spans="1:5" x14ac:dyDescent="0.25">
      <c r="A56" s="141" t="str">
        <f>Effectif!C57</f>
        <v>BIEF Arthur</v>
      </c>
      <c r="B56" s="142">
        <f>Effectif!D57</f>
        <v>37226</v>
      </c>
      <c r="C56" s="143" t="str">
        <f>Effectif!N57</f>
        <v>Collectif</v>
      </c>
      <c r="D56" s="149" t="str">
        <f>Effectif!AE57</f>
        <v>Néant</v>
      </c>
      <c r="E56" s="144" t="str">
        <f>Effectif!AF57</f>
        <v>Néant</v>
      </c>
    </row>
    <row r="57" spans="1:5" x14ac:dyDescent="0.25">
      <c r="A57" s="145" t="str">
        <f>Effectif!C58</f>
        <v>BIEF Fred</v>
      </c>
      <c r="B57" s="146">
        <f>Effectif!D58</f>
        <v>37446</v>
      </c>
      <c r="C57" s="147" t="str">
        <f>Effectif!N58</f>
        <v>Semi_autonomie</v>
      </c>
      <c r="D57" s="149" t="str">
        <f>Effectif!AE58</f>
        <v>Néant</v>
      </c>
      <c r="E57" s="148" t="str">
        <f>Effectif!AF58</f>
        <v>Néant</v>
      </c>
    </row>
    <row r="58" spans="1:5" x14ac:dyDescent="0.25">
      <c r="A58" s="141" t="str">
        <f>Effectif!C59</f>
        <v>BIEF Henri</v>
      </c>
      <c r="B58" s="142">
        <f>Effectif!D59</f>
        <v>37749</v>
      </c>
      <c r="C58" s="143" t="str">
        <f>Effectif!N59</f>
        <v>Collectif</v>
      </c>
      <c r="D58" s="149" t="str">
        <f>Effectif!AE59</f>
        <v>Néant</v>
      </c>
      <c r="E58" s="144" t="str">
        <f>Effectif!AF59</f>
        <v>Néant</v>
      </c>
    </row>
    <row r="59" spans="1:5" x14ac:dyDescent="0.25">
      <c r="A59" s="145" t="str">
        <f>Effectif!C60</f>
        <v>BIEF Pierre</v>
      </c>
      <c r="B59" s="146">
        <f>Effectif!D60</f>
        <v>37685</v>
      </c>
      <c r="C59" s="147" t="str">
        <f>Effectif!N60</f>
        <v>Collectif</v>
      </c>
      <c r="D59" s="149" t="str">
        <f>Effectif!AE60</f>
        <v>Néant</v>
      </c>
      <c r="E59" s="148" t="str">
        <f>Effectif!AF60</f>
        <v>Néant</v>
      </c>
    </row>
    <row r="60" spans="1:5" x14ac:dyDescent="0.25">
      <c r="A60" s="141" t="str">
        <f>Effectif!C61</f>
        <v>BIEF Jacques</v>
      </c>
      <c r="B60" s="142">
        <f>Effectif!D61</f>
        <v>37925</v>
      </c>
      <c r="C60" s="143" t="str">
        <f>Effectif!N61</f>
        <v>Collectif</v>
      </c>
      <c r="D60" s="149" t="str">
        <f>Effectif!AE61</f>
        <v>Néant</v>
      </c>
      <c r="E60" s="144" t="str">
        <f>Effectif!AF61</f>
        <v>Néant</v>
      </c>
    </row>
    <row r="61" spans="1:5" x14ac:dyDescent="0.25">
      <c r="A61" s="145" t="str">
        <f>Effectif!C62</f>
        <v>BIEF Jose</v>
      </c>
      <c r="B61" s="146">
        <f>Effectif!D62</f>
        <v>37258</v>
      </c>
      <c r="C61" s="147" t="str">
        <f>Effectif!N62</f>
        <v>Collectif</v>
      </c>
      <c r="D61" s="149" t="str">
        <f>Effectif!AE62</f>
        <v>Néant</v>
      </c>
      <c r="E61" s="148" t="str">
        <f>Effectif!AF62</f>
        <v>Néant</v>
      </c>
    </row>
    <row r="62" spans="1:5" x14ac:dyDescent="0.25">
      <c r="A62" s="141" t="str">
        <f>Effectif!C63</f>
        <v>BIEF Jules</v>
      </c>
      <c r="B62" s="142">
        <f>Effectif!D63</f>
        <v>38352</v>
      </c>
      <c r="C62" s="143" t="str">
        <f>Effectif!N63</f>
        <v>Collectif</v>
      </c>
      <c r="D62" s="149" t="str">
        <f>Effectif!AE63</f>
        <v>Néant</v>
      </c>
      <c r="E62" s="144" t="str">
        <f>Effectif!AF63</f>
        <v>Néant</v>
      </c>
    </row>
    <row r="63" spans="1:5" ht="15.75" thickBot="1" x14ac:dyDescent="0.3">
      <c r="A63" s="150">
        <f>Effectif!C64</f>
        <v>0</v>
      </c>
      <c r="B63" s="151">
        <f>Effectif!D64</f>
        <v>0</v>
      </c>
      <c r="C63" s="152">
        <f>Effectif!N64</f>
        <v>0</v>
      </c>
      <c r="D63" s="149" t="str">
        <f>Effectif!AE64</f>
        <v>Néant</v>
      </c>
      <c r="E63" s="153" t="str">
        <f>Effectif!AF64</f>
        <v>Néant</v>
      </c>
    </row>
  </sheetData>
  <sheetProtection selectLockedCells="1" selectUnlockedCells="1"/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R65"/>
  <sheetViews>
    <sheetView workbookViewId="0">
      <selection activeCell="F1" sqref="F1:F1048576"/>
    </sheetView>
  </sheetViews>
  <sheetFormatPr baseColWidth="10" defaultRowHeight="15" x14ac:dyDescent="0.25"/>
  <cols>
    <col min="1" max="1" width="42.5703125" style="30" bestFit="1" customWidth="1"/>
    <col min="2" max="2" width="14.140625" style="1" bestFit="1" customWidth="1"/>
    <col min="3" max="3" width="9" style="1" bestFit="1" customWidth="1"/>
    <col min="4" max="4" width="16.7109375" style="1" bestFit="1" customWidth="1"/>
    <col min="5" max="5" width="13.85546875" style="1" customWidth="1"/>
    <col min="6" max="6" width="18.140625" style="1" bestFit="1" customWidth="1"/>
    <col min="7" max="7" width="19.85546875" style="1" bestFit="1" customWidth="1"/>
    <col min="8" max="8" width="15" style="1" bestFit="1" customWidth="1"/>
    <col min="9" max="9" width="25" style="1" bestFit="1" customWidth="1"/>
    <col min="10" max="10" width="22.42578125" style="1" bestFit="1" customWidth="1"/>
    <col min="11" max="13" width="11.140625" style="1" customWidth="1"/>
    <col min="14" max="14" width="14.28515625" style="1" bestFit="1" customWidth="1"/>
    <col min="15" max="15" width="20.42578125" style="1" bestFit="1" customWidth="1"/>
    <col min="16" max="16" width="21.28515625" style="1" bestFit="1" customWidth="1"/>
    <col min="17" max="17" width="18.85546875" style="1" bestFit="1" customWidth="1"/>
    <col min="18" max="18" width="16.85546875" style="1" bestFit="1" customWidth="1"/>
    <col min="19" max="16384" width="11.42578125" style="1"/>
  </cols>
  <sheetData>
    <row r="1" spans="1:18" s="42" customFormat="1" ht="30.75" thickTop="1" x14ac:dyDescent="0.25">
      <c r="A1" s="169" t="s">
        <v>113</v>
      </c>
      <c r="B1" s="170" t="s">
        <v>2</v>
      </c>
      <c r="C1" s="170" t="s">
        <v>3</v>
      </c>
      <c r="D1" s="170" t="s">
        <v>133</v>
      </c>
      <c r="E1" s="170" t="s">
        <v>21</v>
      </c>
      <c r="F1" s="170" t="s">
        <v>145</v>
      </c>
      <c r="G1" s="170" t="s">
        <v>16</v>
      </c>
      <c r="H1" s="170" t="s">
        <v>4</v>
      </c>
      <c r="I1" s="170" t="s">
        <v>148</v>
      </c>
      <c r="J1" s="170" t="s">
        <v>38</v>
      </c>
      <c r="K1" s="170" t="s">
        <v>131</v>
      </c>
      <c r="L1" s="170" t="s">
        <v>12</v>
      </c>
      <c r="M1" s="170" t="s">
        <v>35</v>
      </c>
      <c r="N1" s="170" t="s">
        <v>11</v>
      </c>
      <c r="O1" s="170" t="s">
        <v>116</v>
      </c>
      <c r="P1" s="170" t="s">
        <v>25</v>
      </c>
      <c r="Q1" s="170" t="s">
        <v>39</v>
      </c>
      <c r="R1" s="172" t="s">
        <v>86</v>
      </c>
    </row>
    <row r="2" spans="1:18" x14ac:dyDescent="0.25">
      <c r="A2" s="173" t="str">
        <f>Effectif!C3</f>
        <v>BIEF Jules</v>
      </c>
      <c r="B2" s="175">
        <f>Effectif!D3</f>
        <v>38186</v>
      </c>
      <c r="C2" s="176">
        <f ca="1">Effectif!E3</f>
        <v>15</v>
      </c>
      <c r="D2" s="176" t="str">
        <f>Effectif!G3</f>
        <v>Tunisien</v>
      </c>
      <c r="E2" s="175">
        <f>Effectif!J3</f>
        <v>43866</v>
      </c>
      <c r="F2" s="176" t="str">
        <f>Effectif!N3</f>
        <v>Collectif</v>
      </c>
      <c r="G2" s="175" t="str">
        <f>Effectif!O3</f>
        <v>Educ59</v>
      </c>
      <c r="H2" s="176">
        <f>Effectif!R3</f>
        <v>1</v>
      </c>
      <c r="I2" s="175" t="str">
        <f>Effectif!U3</f>
        <v>Ordonnance de placement</v>
      </c>
      <c r="J2" s="175">
        <f>Effectif!V3</f>
        <v>0</v>
      </c>
      <c r="K2" s="176" t="str">
        <f>Effectif!AH3</f>
        <v>Non</v>
      </c>
      <c r="L2" s="176" t="str">
        <f>Effectif!AI3</f>
        <v>Non</v>
      </c>
      <c r="M2" s="176" t="str">
        <f>Effectif!AJ3</f>
        <v>Non</v>
      </c>
      <c r="N2" s="176" t="str">
        <f>Effectif!AK3</f>
        <v>Non</v>
      </c>
      <c r="O2" s="176" t="str">
        <f>Effectif!AL3</f>
        <v>Inconnu</v>
      </c>
      <c r="P2" s="176">
        <f>Effectif!AO3</f>
        <v>0</v>
      </c>
      <c r="Q2" s="176">
        <f>Effectif!AR3</f>
        <v>0</v>
      </c>
      <c r="R2" s="196">
        <f>Effectif!AS3</f>
        <v>0</v>
      </c>
    </row>
    <row r="3" spans="1:18" x14ac:dyDescent="0.25">
      <c r="A3" s="178" t="str">
        <f>Effectif!C4</f>
        <v>BIEF Paul</v>
      </c>
      <c r="B3" s="180">
        <f>Effectif!D4</f>
        <v>37874</v>
      </c>
      <c r="C3" s="181">
        <f ca="1">Effectif!E4</f>
        <v>16</v>
      </c>
      <c r="D3" s="181" t="str">
        <f>Effectif!G4</f>
        <v>Bangladais</v>
      </c>
      <c r="E3" s="180">
        <f>Effectif!J4</f>
        <v>43678</v>
      </c>
      <c r="F3" s="181" t="str">
        <f>Effectif!N4</f>
        <v>Collectif</v>
      </c>
      <c r="G3" s="180" t="str">
        <f>Effectif!O4</f>
        <v>Educ58</v>
      </c>
      <c r="H3" s="181">
        <f>Effectif!R4</f>
        <v>1</v>
      </c>
      <c r="I3" s="180" t="str">
        <f>Effectif!U4</f>
        <v>Tutelle</v>
      </c>
      <c r="J3" s="180">
        <f>Effectif!V4</f>
        <v>0</v>
      </c>
      <c r="K3" s="181" t="str">
        <f>Effectif!AH4</f>
        <v>Non</v>
      </c>
      <c r="L3" s="181" t="str">
        <f>Effectif!AI4</f>
        <v>Non</v>
      </c>
      <c r="M3" s="181" t="str">
        <f>Effectif!AJ4</f>
        <v>Non</v>
      </c>
      <c r="N3" s="181" t="str">
        <f>Effectif!AK4</f>
        <v>Non</v>
      </c>
      <c r="O3" s="181" t="str">
        <f>Effectif!AL4</f>
        <v>Inconnu</v>
      </c>
      <c r="P3" s="181">
        <f>Effectif!AO4</f>
        <v>0</v>
      </c>
      <c r="Q3" s="181">
        <f>Effectif!AR4</f>
        <v>0</v>
      </c>
      <c r="R3" s="197">
        <f>Effectif!AS4</f>
        <v>0</v>
      </c>
    </row>
    <row r="4" spans="1:18" x14ac:dyDescent="0.25">
      <c r="A4" s="173" t="str">
        <f>Effectif!C5</f>
        <v>BIEF Edouard</v>
      </c>
      <c r="B4" s="175">
        <f>Effectif!D5</f>
        <v>37940</v>
      </c>
      <c r="C4" s="176">
        <f ca="1">Effectif!E5</f>
        <v>16</v>
      </c>
      <c r="D4" s="176" t="str">
        <f>Effectif!G5</f>
        <v>Bangladais</v>
      </c>
      <c r="E4" s="175">
        <f>Effectif!J5</f>
        <v>43815</v>
      </c>
      <c r="F4" s="176" t="str">
        <f>Effectif!N5</f>
        <v>Collectif</v>
      </c>
      <c r="G4" s="175" t="str">
        <f>Effectif!O5</f>
        <v>Educ57</v>
      </c>
      <c r="H4" s="176">
        <f>Effectif!R5</f>
        <v>1</v>
      </c>
      <c r="I4" s="175" t="str">
        <f>Effectif!U5</f>
        <v>Ordonnance de placement</v>
      </c>
      <c r="J4" s="175">
        <f>Effectif!V5</f>
        <v>0</v>
      </c>
      <c r="K4" s="176" t="str">
        <f>Effectif!AH5</f>
        <v>Oui</v>
      </c>
      <c r="L4" s="176" t="str">
        <f>Effectif!AI5</f>
        <v>Non</v>
      </c>
      <c r="M4" s="176" t="str">
        <f>Effectif!AJ5</f>
        <v>Non</v>
      </c>
      <c r="N4" s="176" t="str">
        <f>Effectif!AK5</f>
        <v>Non</v>
      </c>
      <c r="O4" s="176" t="str">
        <f>Effectif!AL5</f>
        <v>Inconnu</v>
      </c>
      <c r="P4" s="176">
        <f>Effectif!AO5</f>
        <v>0</v>
      </c>
      <c r="Q4" s="176">
        <f>Effectif!AR5</f>
        <v>0</v>
      </c>
      <c r="R4" s="196">
        <f>Effectif!AS5</f>
        <v>0</v>
      </c>
    </row>
    <row r="5" spans="1:18" x14ac:dyDescent="0.25">
      <c r="A5" s="178" t="str">
        <f>Effectif!C6</f>
        <v>BIEF Simon</v>
      </c>
      <c r="B5" s="180">
        <f>Effectif!D6</f>
        <v>37726</v>
      </c>
      <c r="C5" s="181">
        <f ca="1">Effectif!E6</f>
        <v>17</v>
      </c>
      <c r="D5" s="181" t="str">
        <f>Effectif!G6</f>
        <v>Bangladais</v>
      </c>
      <c r="E5" s="180">
        <f>Effectif!J6</f>
        <v>43466</v>
      </c>
      <c r="F5" s="181" t="str">
        <f>Effectif!N6</f>
        <v>Collectif</v>
      </c>
      <c r="G5" s="180" t="str">
        <f>Effectif!O6</f>
        <v>Educ56</v>
      </c>
      <c r="H5" s="181">
        <f>Effectif!R6</f>
        <v>1</v>
      </c>
      <c r="I5" s="180" t="str">
        <f>Effectif!U6</f>
        <v>Ordonnance de placement</v>
      </c>
      <c r="J5" s="180">
        <f>Effectif!V6</f>
        <v>0</v>
      </c>
      <c r="K5" s="181" t="str">
        <f>Effectif!AH6</f>
        <v>Oui</v>
      </c>
      <c r="L5" s="181" t="str">
        <f>Effectif!AI6</f>
        <v>Non</v>
      </c>
      <c r="M5" s="181" t="str">
        <f>Effectif!AJ6</f>
        <v>Non</v>
      </c>
      <c r="N5" s="181" t="str">
        <f>Effectif!AK6</f>
        <v>Non</v>
      </c>
      <c r="O5" s="181" t="str">
        <f>Effectif!AL6</f>
        <v>Inconnu</v>
      </c>
      <c r="P5" s="181">
        <f>Effectif!AO6</f>
        <v>0</v>
      </c>
      <c r="Q5" s="181">
        <f>Effectif!AR6</f>
        <v>0</v>
      </c>
      <c r="R5" s="197">
        <f>Effectif!AS6</f>
        <v>0</v>
      </c>
    </row>
    <row r="6" spans="1:18" x14ac:dyDescent="0.25">
      <c r="A6" s="173" t="str">
        <f>Effectif!C7</f>
        <v>BIEF Matthieu</v>
      </c>
      <c r="B6" s="175">
        <f>Effectif!D7</f>
        <v>37924</v>
      </c>
      <c r="C6" s="176">
        <f ca="1">Effectif!E7</f>
        <v>16</v>
      </c>
      <c r="D6" s="176" t="str">
        <f>Effectif!G7</f>
        <v>Bangladais</v>
      </c>
      <c r="E6" s="175">
        <f>Effectif!J7</f>
        <v>0</v>
      </c>
      <c r="F6" s="176" t="str">
        <f>Effectif!N7</f>
        <v>Collectif</v>
      </c>
      <c r="G6" s="175" t="str">
        <f>Effectif!O7</f>
        <v>Educ55</v>
      </c>
      <c r="H6" s="176">
        <f>Effectif!R7</f>
        <v>1</v>
      </c>
      <c r="I6" s="175" t="str">
        <f>Effectif!U7</f>
        <v>Ordonnance de placement</v>
      </c>
      <c r="J6" s="175">
        <f>Effectif!V7</f>
        <v>0</v>
      </c>
      <c r="K6" s="176" t="str">
        <f>Effectif!AH7</f>
        <v>Non</v>
      </c>
      <c r="L6" s="176" t="str">
        <f>Effectif!AI7</f>
        <v>Non</v>
      </c>
      <c r="M6" s="176" t="str">
        <f>Effectif!AJ7</f>
        <v>Non</v>
      </c>
      <c r="N6" s="176" t="str">
        <f>Effectif!AK7</f>
        <v>Non</v>
      </c>
      <c r="O6" s="176" t="str">
        <f>Effectif!AL7</f>
        <v>Inconnu</v>
      </c>
      <c r="P6" s="176">
        <f>Effectif!AO7</f>
        <v>0</v>
      </c>
      <c r="Q6" s="176">
        <f>Effectif!AR7</f>
        <v>0</v>
      </c>
      <c r="R6" s="196">
        <f>Effectif!AS7</f>
        <v>0</v>
      </c>
    </row>
    <row r="7" spans="1:18" x14ac:dyDescent="0.25">
      <c r="A7" s="178" t="str">
        <f>Effectif!C8</f>
        <v>BIEF Andre</v>
      </c>
      <c r="B7" s="180">
        <f>Effectif!D8</f>
        <v>38144</v>
      </c>
      <c r="C7" s="181">
        <f ca="1">Effectif!E8</f>
        <v>15</v>
      </c>
      <c r="D7" s="181" t="str">
        <f>Effectif!G8</f>
        <v>Bangladais</v>
      </c>
      <c r="E7" s="180">
        <f>Effectif!J8</f>
        <v>43734</v>
      </c>
      <c r="F7" s="181" t="str">
        <f>Effectif!N8</f>
        <v>Collectif</v>
      </c>
      <c r="G7" s="180" t="str">
        <f>Effectif!O8</f>
        <v>Educ54</v>
      </c>
      <c r="H7" s="181">
        <f>Effectif!R8</f>
        <v>1</v>
      </c>
      <c r="I7" s="180" t="str">
        <f>Effectif!U8</f>
        <v>Ordonnance de placement</v>
      </c>
      <c r="J7" s="180">
        <f>Effectif!V8</f>
        <v>0</v>
      </c>
      <c r="K7" s="181" t="str">
        <f>Effectif!AH8</f>
        <v>Oui</v>
      </c>
      <c r="L7" s="181" t="str">
        <f>Effectif!AI8</f>
        <v>Non</v>
      </c>
      <c r="M7" s="181" t="str">
        <f>Effectif!AJ8</f>
        <v>Non</v>
      </c>
      <c r="N7" s="181" t="str">
        <f>Effectif!AK8</f>
        <v>Non</v>
      </c>
      <c r="O7" s="181" t="str">
        <f>Effectif!AL8</f>
        <v>Inconnu</v>
      </c>
      <c r="P7" s="181">
        <f>Effectif!AO8</f>
        <v>0</v>
      </c>
      <c r="Q7" s="181" t="str">
        <f>Effectif!AR8</f>
        <v>J._JAURES</v>
      </c>
      <c r="R7" s="197" t="str">
        <f>Effectif!AS8</f>
        <v>3éme FLS</v>
      </c>
    </row>
    <row r="8" spans="1:18" x14ac:dyDescent="0.25">
      <c r="A8" s="173" t="str">
        <f>Effectif!C9</f>
        <v>BIEF Arthur</v>
      </c>
      <c r="B8" s="175">
        <f>Effectif!D9</f>
        <v>37754</v>
      </c>
      <c r="C8" s="176">
        <f ca="1">Effectif!E9</f>
        <v>16</v>
      </c>
      <c r="D8" s="176" t="str">
        <f>Effectif!G9</f>
        <v>Bangladais</v>
      </c>
      <c r="E8" s="175">
        <f>Effectif!J9</f>
        <v>43709</v>
      </c>
      <c r="F8" s="176" t="str">
        <f>Effectif!N9</f>
        <v>Collectif</v>
      </c>
      <c r="G8" s="175" t="str">
        <f>Effectif!O9</f>
        <v>Educ53</v>
      </c>
      <c r="H8" s="176">
        <f>Effectif!R9</f>
        <v>1</v>
      </c>
      <c r="I8" s="175" t="str">
        <f>Effectif!U9</f>
        <v>Ordonnance de placement</v>
      </c>
      <c r="J8" s="175">
        <f>Effectif!V9</f>
        <v>0</v>
      </c>
      <c r="K8" s="176" t="str">
        <f>Effectif!AH9</f>
        <v>Non</v>
      </c>
      <c r="L8" s="176" t="str">
        <f>Effectif!AI9</f>
        <v>Non</v>
      </c>
      <c r="M8" s="176" t="str">
        <f>Effectif!AJ9</f>
        <v>Non</v>
      </c>
      <c r="N8" s="176" t="str">
        <f>Effectif!AK9</f>
        <v>Non</v>
      </c>
      <c r="O8" s="176" t="str">
        <f>Effectif!AL9</f>
        <v>Inconnu</v>
      </c>
      <c r="P8" s="176">
        <f>Effectif!AO9</f>
        <v>0</v>
      </c>
      <c r="Q8" s="176">
        <f>Effectif!AR9</f>
        <v>0</v>
      </c>
      <c r="R8" s="196">
        <f>Effectif!AS9</f>
        <v>0</v>
      </c>
    </row>
    <row r="9" spans="1:18" x14ac:dyDescent="0.25">
      <c r="A9" s="178" t="str">
        <f>Effectif!C10</f>
        <v>BIEF Fred</v>
      </c>
      <c r="B9" s="180">
        <f>Effectif!D10</f>
        <v>37583</v>
      </c>
      <c r="C9" s="181">
        <f ca="1">Effectif!E10</f>
        <v>17</v>
      </c>
      <c r="D9" s="181" t="str">
        <f>Effectif!G10</f>
        <v>Arménien</v>
      </c>
      <c r="E9" s="180">
        <f>Effectif!J10</f>
        <v>43101</v>
      </c>
      <c r="F9" s="181" t="str">
        <f>Effectif!N10</f>
        <v>Collectif</v>
      </c>
      <c r="G9" s="180" t="str">
        <f>Effectif!O10</f>
        <v>Educ52</v>
      </c>
      <c r="H9" s="181">
        <f>Effectif!R10</f>
        <v>1</v>
      </c>
      <c r="I9" s="180" t="str">
        <f>Effectif!U10</f>
        <v>Ordonnance de placement</v>
      </c>
      <c r="J9" s="180">
        <f>Effectif!V10</f>
        <v>0</v>
      </c>
      <c r="K9" s="181" t="str">
        <f>Effectif!AH10</f>
        <v>Oui</v>
      </c>
      <c r="L9" s="181" t="str">
        <f>Effectif!AI10</f>
        <v>Non</v>
      </c>
      <c r="M9" s="181" t="str">
        <f>Effectif!AJ10</f>
        <v>Non</v>
      </c>
      <c r="N9" s="181" t="str">
        <f>Effectif!AK10</f>
        <v>Non</v>
      </c>
      <c r="O9" s="181" t="str">
        <f>Effectif!AL10</f>
        <v>Inconnu</v>
      </c>
      <c r="P9" s="181">
        <f>Effectif!AO10</f>
        <v>0</v>
      </c>
      <c r="Q9" s="181" t="str">
        <f>Effectif!AR10</f>
        <v>H._DUNANT</v>
      </c>
      <c r="R9" s="197" t="str">
        <f>Effectif!AS10</f>
        <v>3éme</v>
      </c>
    </row>
    <row r="10" spans="1:18" x14ac:dyDescent="0.25">
      <c r="A10" s="173" t="str">
        <f>Effectif!C11</f>
        <v>BIEF Henri</v>
      </c>
      <c r="B10" s="175">
        <f>Effectif!D11</f>
        <v>37605</v>
      </c>
      <c r="C10" s="176">
        <f ca="1">Effectif!E11</f>
        <v>17</v>
      </c>
      <c r="D10" s="176" t="str">
        <f>Effectif!G11</f>
        <v>Mauritanien</v>
      </c>
      <c r="E10" s="175">
        <f>Effectif!J11</f>
        <v>0</v>
      </c>
      <c r="F10" s="176" t="str">
        <f>Effectif!N11</f>
        <v>Collectif</v>
      </c>
      <c r="G10" s="175" t="str">
        <f>Effectif!O11</f>
        <v>Educ51</v>
      </c>
      <c r="H10" s="176">
        <f>Effectif!R11</f>
        <v>1</v>
      </c>
      <c r="I10" s="175" t="str">
        <f>Effectif!U11</f>
        <v>Ordonnance de placement</v>
      </c>
      <c r="J10" s="175">
        <f>Effectif!V11</f>
        <v>0</v>
      </c>
      <c r="K10" s="176" t="str">
        <f>Effectif!AH11</f>
        <v>Oui</v>
      </c>
      <c r="L10" s="176" t="str">
        <f>Effectif!AI11</f>
        <v>Non</v>
      </c>
      <c r="M10" s="176" t="str">
        <f>Effectif!AJ11</f>
        <v>Non</v>
      </c>
      <c r="N10" s="176" t="str">
        <f>Effectif!AK11</f>
        <v>Non</v>
      </c>
      <c r="O10" s="176" t="str">
        <f>Effectif!AL11</f>
        <v>Inconnu</v>
      </c>
      <c r="P10" s="176">
        <f>Effectif!AO11</f>
        <v>0</v>
      </c>
      <c r="Q10" s="176">
        <f>Effectif!AR11</f>
        <v>0</v>
      </c>
      <c r="R10" s="196">
        <f>Effectif!AS11</f>
        <v>0</v>
      </c>
    </row>
    <row r="11" spans="1:18" x14ac:dyDescent="0.25">
      <c r="A11" s="178" t="str">
        <f>Effectif!C12</f>
        <v>BIEF Pierre</v>
      </c>
      <c r="B11" s="180">
        <f>Effectif!D12</f>
        <v>38079</v>
      </c>
      <c r="C11" s="181">
        <f ca="1">Effectif!E12</f>
        <v>16</v>
      </c>
      <c r="D11" s="181" t="str">
        <f>Effectif!G12</f>
        <v>Guinéen</v>
      </c>
      <c r="E11" s="180">
        <f>Effectif!J12</f>
        <v>43374</v>
      </c>
      <c r="F11" s="181" t="str">
        <f>Effectif!N12</f>
        <v>Collectif</v>
      </c>
      <c r="G11" s="180" t="str">
        <f>Effectif!O12</f>
        <v>Educ50</v>
      </c>
      <c r="H11" s="181">
        <f>Effectif!R12</f>
        <v>1</v>
      </c>
      <c r="I11" s="180" t="str">
        <f>Effectif!U12</f>
        <v>Ordonnance de placement</v>
      </c>
      <c r="J11" s="180">
        <f>Effectif!V12</f>
        <v>0</v>
      </c>
      <c r="K11" s="181" t="str">
        <f>Effectif!AH12</f>
        <v>Oui</v>
      </c>
      <c r="L11" s="181" t="str">
        <f>Effectif!AI12</f>
        <v>Oui</v>
      </c>
      <c r="M11" s="181" t="str">
        <f>Effectif!AJ12</f>
        <v>Non</v>
      </c>
      <c r="N11" s="181" t="str">
        <f>Effectif!AK12</f>
        <v>Non</v>
      </c>
      <c r="O11" s="181" t="str">
        <f>Effectif!AL12</f>
        <v>Donatien ZABUKOVEC</v>
      </c>
      <c r="P11" s="181" t="str">
        <f>Effectif!AO12</f>
        <v>Nationalité</v>
      </c>
      <c r="Q11" s="181" t="str">
        <f>Effectif!AR12</f>
        <v>J._JAURES</v>
      </c>
      <c r="R11" s="197" t="str">
        <f>Effectif!AS12</f>
        <v>3éme</v>
      </c>
    </row>
    <row r="12" spans="1:18" x14ac:dyDescent="0.25">
      <c r="A12" s="173" t="str">
        <f>Effectif!C13</f>
        <v>BIEF Jacques</v>
      </c>
      <c r="B12" s="175">
        <f>Effectif!D13</f>
        <v>37600</v>
      </c>
      <c r="C12" s="176">
        <f ca="1">Effectif!E13</f>
        <v>17</v>
      </c>
      <c r="D12" s="176" t="str">
        <f>Effectif!G13</f>
        <v>Guinéen</v>
      </c>
      <c r="E12" s="175">
        <f>Effectif!J13</f>
        <v>42979</v>
      </c>
      <c r="F12" s="176" t="str">
        <f>Effectif!N13</f>
        <v>Collectif</v>
      </c>
      <c r="G12" s="175" t="str">
        <f>Effectif!O13</f>
        <v>Educ49</v>
      </c>
      <c r="H12" s="176">
        <f>Effectif!R13</f>
        <v>1</v>
      </c>
      <c r="I12" s="175" t="str">
        <f>Effectif!U13</f>
        <v>Ordonnance de placement</v>
      </c>
      <c r="J12" s="175">
        <f>Effectif!V13</f>
        <v>0</v>
      </c>
      <c r="K12" s="176" t="str">
        <f>Effectif!AH13</f>
        <v>Oui</v>
      </c>
      <c r="L12" s="176" t="str">
        <f>Effectif!AI13</f>
        <v>Non</v>
      </c>
      <c r="M12" s="176" t="str">
        <f>Effectif!AJ13</f>
        <v>Oui</v>
      </c>
      <c r="N12" s="176" t="str">
        <f>Effectif!AK13</f>
        <v>Non</v>
      </c>
      <c r="O12" s="176" t="str">
        <f>Effectif!AL13</f>
        <v>Donatien ZABUKOVEC</v>
      </c>
      <c r="P12" s="176">
        <f>Effectif!AO13</f>
        <v>0</v>
      </c>
      <c r="Q12" s="176">
        <f>Effectif!AR13</f>
        <v>0</v>
      </c>
      <c r="R12" s="196">
        <f>Effectif!AS13</f>
        <v>0</v>
      </c>
    </row>
    <row r="13" spans="1:18" x14ac:dyDescent="0.25">
      <c r="A13" s="178" t="str">
        <f>Effectif!C14</f>
        <v>BIEF Jose</v>
      </c>
      <c r="B13" s="180">
        <f>Effectif!D14</f>
        <v>37539</v>
      </c>
      <c r="C13" s="181">
        <f ca="1">Effectif!E14</f>
        <v>17</v>
      </c>
      <c r="D13" s="181" t="str">
        <f>Effectif!G14</f>
        <v>Ivoirien</v>
      </c>
      <c r="E13" s="180">
        <f>Effectif!J14</f>
        <v>43282</v>
      </c>
      <c r="F13" s="181" t="str">
        <f>Effectif!N14</f>
        <v>Semi_autonomie</v>
      </c>
      <c r="G13" s="180" t="str">
        <f>Effectif!O14</f>
        <v>Educ48</v>
      </c>
      <c r="H13" s="181">
        <f>Effectif!R14</f>
        <v>1</v>
      </c>
      <c r="I13" s="180" t="str">
        <f>Effectif!U14</f>
        <v>Ordonnance de placement</v>
      </c>
      <c r="J13" s="180">
        <f>Effectif!V14</f>
        <v>0</v>
      </c>
      <c r="K13" s="181" t="str">
        <f>Effectif!AH14</f>
        <v>Oui</v>
      </c>
      <c r="L13" s="181" t="str">
        <f>Effectif!AI14</f>
        <v>Oui</v>
      </c>
      <c r="M13" s="181" t="str">
        <f>Effectif!AJ14</f>
        <v>Oui</v>
      </c>
      <c r="N13" s="181" t="str">
        <f>Effectif!AK14</f>
        <v>Oui</v>
      </c>
      <c r="O13" s="181" t="str">
        <f>Effectif!AL14</f>
        <v>Sophie NOBLE</v>
      </c>
      <c r="P13" s="181">
        <f>Effectif!AO14</f>
        <v>0</v>
      </c>
      <c r="Q13" s="181" t="str">
        <f>Effectif!AR14</f>
        <v>CFA</v>
      </c>
      <c r="R13" s="197" t="str">
        <f>Effectif!AS14</f>
        <v>Tourneur-fraiseur</v>
      </c>
    </row>
    <row r="14" spans="1:18" x14ac:dyDescent="0.25">
      <c r="A14" s="173" t="str">
        <f>Effectif!C15</f>
        <v>BIEF Jules</v>
      </c>
      <c r="B14" s="175">
        <f>Effectif!D15</f>
        <v>38040</v>
      </c>
      <c r="C14" s="176">
        <f ca="1">Effectif!E15</f>
        <v>16</v>
      </c>
      <c r="D14" s="176" t="str">
        <f>Effectif!G15</f>
        <v>Guinéen</v>
      </c>
      <c r="E14" s="175">
        <f>Effectif!J15</f>
        <v>43497</v>
      </c>
      <c r="F14" s="176" t="str">
        <f>Effectif!N15</f>
        <v>Collectif</v>
      </c>
      <c r="G14" s="175" t="str">
        <f>Effectif!O15</f>
        <v>Educ47</v>
      </c>
      <c r="H14" s="176">
        <f>Effectif!R15</f>
        <v>1</v>
      </c>
      <c r="I14" s="175" t="str">
        <f>Effectif!U15</f>
        <v>Ordonnance de placement</v>
      </c>
      <c r="J14" s="175">
        <f>Effectif!V15</f>
        <v>0</v>
      </c>
      <c r="K14" s="176" t="str">
        <f>Effectif!AH15</f>
        <v>Non</v>
      </c>
      <c r="L14" s="176" t="str">
        <f>Effectif!AI15</f>
        <v>Non</v>
      </c>
      <c r="M14" s="176" t="str">
        <f>Effectif!AJ15</f>
        <v>Non</v>
      </c>
      <c r="N14" s="176" t="str">
        <f>Effectif!AK15</f>
        <v>Non</v>
      </c>
      <c r="O14" s="176" t="str">
        <f>Effectif!AL15</f>
        <v>Inconnu</v>
      </c>
      <c r="P14" s="176">
        <f>Effectif!AO15</f>
        <v>0</v>
      </c>
      <c r="Q14" s="176" t="str">
        <f>Effectif!AR15</f>
        <v>CFA</v>
      </c>
      <c r="R14" s="196" t="str">
        <f>Effectif!AS15</f>
        <v>Mécanicien</v>
      </c>
    </row>
    <row r="15" spans="1:18" x14ac:dyDescent="0.25">
      <c r="A15" s="178" t="str">
        <f>Effectif!C16</f>
        <v>BIEF Paul</v>
      </c>
      <c r="B15" s="180">
        <f>Effectif!D16</f>
        <v>37939</v>
      </c>
      <c r="C15" s="181">
        <f ca="1">Effectif!E16</f>
        <v>16</v>
      </c>
      <c r="D15" s="181" t="str">
        <f>Effectif!G16</f>
        <v>Malien</v>
      </c>
      <c r="E15" s="180">
        <f>Effectif!J16</f>
        <v>43800</v>
      </c>
      <c r="F15" s="181" t="str">
        <f>Effectif!N16</f>
        <v>Collectif</v>
      </c>
      <c r="G15" s="180" t="str">
        <f>Effectif!O16</f>
        <v>Educ46</v>
      </c>
      <c r="H15" s="181">
        <f>Effectif!R16</f>
        <v>1</v>
      </c>
      <c r="I15" s="180" t="str">
        <f>Effectif!U16</f>
        <v>Ordonnance de placement</v>
      </c>
      <c r="J15" s="180">
        <f>Effectif!V16</f>
        <v>0</v>
      </c>
      <c r="K15" s="181" t="str">
        <f>Effectif!AH16</f>
        <v>Oui</v>
      </c>
      <c r="L15" s="181" t="str">
        <f>Effectif!AI16</f>
        <v>Non</v>
      </c>
      <c r="M15" s="181" t="str">
        <f>Effectif!AJ16</f>
        <v>Non</v>
      </c>
      <c r="N15" s="181" t="str">
        <f>Effectif!AK16</f>
        <v>Non</v>
      </c>
      <c r="O15" s="181" t="str">
        <f>Effectif!AL16</f>
        <v>Inconnu</v>
      </c>
      <c r="P15" s="181">
        <f>Effectif!AO16</f>
        <v>0</v>
      </c>
      <c r="Q15" s="181">
        <f>Effectif!AR16</f>
        <v>0</v>
      </c>
      <c r="R15" s="197">
        <f>Effectif!AS16</f>
        <v>0</v>
      </c>
    </row>
    <row r="16" spans="1:18" x14ac:dyDescent="0.25">
      <c r="A16" s="173" t="str">
        <f>Effectif!C17</f>
        <v>BIEF Edouard</v>
      </c>
      <c r="B16" s="175">
        <f>Effectif!D17</f>
        <v>37965</v>
      </c>
      <c r="C16" s="176">
        <f ca="1">Effectif!E17</f>
        <v>16</v>
      </c>
      <c r="D16" s="176" t="str">
        <f>Effectif!G17</f>
        <v>Guinéen</v>
      </c>
      <c r="E16" s="175">
        <f>Effectif!J17</f>
        <v>43647</v>
      </c>
      <c r="F16" s="176" t="str">
        <f>Effectif!N17</f>
        <v>Collectif</v>
      </c>
      <c r="G16" s="175" t="str">
        <f>Effectif!O17</f>
        <v>Educ45</v>
      </c>
      <c r="H16" s="176">
        <f>Effectif!R17</f>
        <v>1</v>
      </c>
      <c r="I16" s="175" t="str">
        <f>Effectif!U17</f>
        <v>Ordonnance de placement</v>
      </c>
      <c r="J16" s="175">
        <f>Effectif!V17</f>
        <v>0</v>
      </c>
      <c r="K16" s="176" t="str">
        <f>Effectif!AH17</f>
        <v>Non</v>
      </c>
      <c r="L16" s="176" t="str">
        <f>Effectif!AI17</f>
        <v>Non</v>
      </c>
      <c r="M16" s="176" t="str">
        <f>Effectif!AJ17</f>
        <v>Non</v>
      </c>
      <c r="N16" s="176" t="str">
        <f>Effectif!AK17</f>
        <v>Non</v>
      </c>
      <c r="O16" s="176" t="str">
        <f>Effectif!AL17</f>
        <v>Annabelle FOLLET</v>
      </c>
      <c r="P16" s="176">
        <f>Effectif!AO17</f>
        <v>0</v>
      </c>
      <c r="Q16" s="176" t="str">
        <f>Effectif!AR17</f>
        <v>CFA</v>
      </c>
      <c r="R16" s="196" t="str">
        <f>Effectif!AS17</f>
        <v>Mécanicien</v>
      </c>
    </row>
    <row r="17" spans="1:18" x14ac:dyDescent="0.25">
      <c r="A17" s="178" t="str">
        <f>Effectif!C18</f>
        <v>BIEF Simon</v>
      </c>
      <c r="B17" s="180">
        <f>Effectif!D18</f>
        <v>37987</v>
      </c>
      <c r="C17" s="181">
        <f ca="1">Effectif!E18</f>
        <v>16</v>
      </c>
      <c r="D17" s="181" t="str">
        <f>Effectif!G18</f>
        <v>Guinéen</v>
      </c>
      <c r="E17" s="180">
        <f>Effectif!J18</f>
        <v>0</v>
      </c>
      <c r="F17" s="181" t="str">
        <f>Effectif!N18</f>
        <v>Collectif</v>
      </c>
      <c r="G17" s="180" t="str">
        <f>Effectif!O18</f>
        <v>Educ44</v>
      </c>
      <c r="H17" s="181">
        <f>Effectif!R18</f>
        <v>1</v>
      </c>
      <c r="I17" s="180" t="str">
        <f>Effectif!U18</f>
        <v>Ordonnance de placement</v>
      </c>
      <c r="J17" s="180">
        <f>Effectif!V18</f>
        <v>0</v>
      </c>
      <c r="K17" s="181" t="str">
        <f>Effectif!AH18</f>
        <v>Non</v>
      </c>
      <c r="L17" s="181" t="str">
        <f>Effectif!AI18</f>
        <v>Non</v>
      </c>
      <c r="M17" s="181" t="str">
        <f>Effectif!AJ18</f>
        <v>Non</v>
      </c>
      <c r="N17" s="181" t="str">
        <f>Effectif!AK18</f>
        <v>Non</v>
      </c>
      <c r="O17" s="181" t="str">
        <f>Effectif!AL18</f>
        <v>Annabelle FOLLET</v>
      </c>
      <c r="P17" s="181">
        <f>Effectif!AO18</f>
        <v>0</v>
      </c>
      <c r="Q17" s="181" t="str">
        <f>Effectif!AR18</f>
        <v>CFA</v>
      </c>
      <c r="R17" s="197" t="str">
        <f>Effectif!AS18</f>
        <v>Mécanicien</v>
      </c>
    </row>
    <row r="18" spans="1:18" x14ac:dyDescent="0.25">
      <c r="A18" s="173" t="str">
        <f>Effectif!C19</f>
        <v>BIEF Matthieu</v>
      </c>
      <c r="B18" s="175">
        <f>Effectif!D19</f>
        <v>37621</v>
      </c>
      <c r="C18" s="176">
        <f ca="1">Effectif!E19</f>
        <v>17</v>
      </c>
      <c r="D18" s="176" t="str">
        <f>Effectif!G19</f>
        <v>Malien</v>
      </c>
      <c r="E18" s="175">
        <f>Effectif!J19</f>
        <v>43344</v>
      </c>
      <c r="F18" s="176" t="str">
        <f>Effectif!N19</f>
        <v>Collectif</v>
      </c>
      <c r="G18" s="175" t="str">
        <f>Effectif!O19</f>
        <v>Educ43</v>
      </c>
      <c r="H18" s="176">
        <f>Effectif!R19</f>
        <v>1</v>
      </c>
      <c r="I18" s="175" t="str">
        <f>Effectif!U19</f>
        <v>Ordonnance de placement</v>
      </c>
      <c r="J18" s="175">
        <f>Effectif!V19</f>
        <v>0</v>
      </c>
      <c r="K18" s="176" t="str">
        <f>Effectif!AH19</f>
        <v>Oui</v>
      </c>
      <c r="L18" s="176" t="str">
        <f>Effectif!AI19</f>
        <v>Non</v>
      </c>
      <c r="M18" s="176" t="str">
        <f>Effectif!AJ19</f>
        <v>Non</v>
      </c>
      <c r="N18" s="176" t="str">
        <f>Effectif!AK19</f>
        <v>Non</v>
      </c>
      <c r="O18" s="176" t="str">
        <f>Effectif!AL19</f>
        <v>Annabelle FOLLET</v>
      </c>
      <c r="P18" s="176">
        <f>Effectif!AO19</f>
        <v>0</v>
      </c>
      <c r="Q18" s="176" t="str">
        <f>Effectif!AR19</f>
        <v>CFA</v>
      </c>
      <c r="R18" s="196" t="str">
        <f>Effectif!AS19</f>
        <v>Cuisinier</v>
      </c>
    </row>
    <row r="19" spans="1:18" x14ac:dyDescent="0.25">
      <c r="A19" s="178" t="str">
        <f>Effectif!C20</f>
        <v>BIEF Andre</v>
      </c>
      <c r="B19" s="180">
        <f>Effectif!D20</f>
        <v>37868</v>
      </c>
      <c r="C19" s="181">
        <f ca="1">Effectif!E20</f>
        <v>16</v>
      </c>
      <c r="D19" s="181" t="str">
        <f>Effectif!G20</f>
        <v>Guinéen</v>
      </c>
      <c r="E19" s="180">
        <f>Effectif!J20</f>
        <v>43282</v>
      </c>
      <c r="F19" s="181" t="str">
        <f>Effectif!N20</f>
        <v>Semi_autonomie</v>
      </c>
      <c r="G19" s="180" t="str">
        <f>Effectif!O20</f>
        <v>Educ42</v>
      </c>
      <c r="H19" s="181">
        <f>Effectif!R20</f>
        <v>1</v>
      </c>
      <c r="I19" s="180" t="str">
        <f>Effectif!U20</f>
        <v>Ordonnance de placement</v>
      </c>
      <c r="J19" s="180">
        <f>Effectif!V20</f>
        <v>0</v>
      </c>
      <c r="K19" s="181" t="str">
        <f>Effectif!AH20</f>
        <v>Non</v>
      </c>
      <c r="L19" s="181" t="str">
        <f>Effectif!AI20</f>
        <v>Non</v>
      </c>
      <c r="M19" s="181" t="str">
        <f>Effectif!AJ20</f>
        <v>Non</v>
      </c>
      <c r="N19" s="181" t="str">
        <f>Effectif!AK20</f>
        <v>Non</v>
      </c>
      <c r="O19" s="181" t="str">
        <f>Effectif!AL20</f>
        <v>Mélanie DUCREUX</v>
      </c>
      <c r="P19" s="181">
        <f>Effectif!AO20</f>
        <v>0</v>
      </c>
      <c r="Q19" s="181" t="str">
        <f>Effectif!AR20</f>
        <v>CFA</v>
      </c>
      <c r="R19" s="197" t="str">
        <f>Effectif!AS20</f>
        <v>Serveur</v>
      </c>
    </row>
    <row r="20" spans="1:18" x14ac:dyDescent="0.25">
      <c r="A20" s="173" t="str">
        <f>Effectif!C21</f>
        <v>BIEF Arthur</v>
      </c>
      <c r="B20" s="175">
        <f>Effectif!D21</f>
        <v>37194</v>
      </c>
      <c r="C20" s="176">
        <f ca="1">Effectif!E21</f>
        <v>18</v>
      </c>
      <c r="D20" s="176" t="str">
        <f>Effectif!G21</f>
        <v>Ivoirien</v>
      </c>
      <c r="E20" s="175">
        <f>Effectif!J21</f>
        <v>43132</v>
      </c>
      <c r="F20" s="176" t="str">
        <f>Effectif!N21</f>
        <v>Semi_autonomie</v>
      </c>
      <c r="G20" s="175" t="str">
        <f>Effectif!O21</f>
        <v>Educ41</v>
      </c>
      <c r="H20" s="176">
        <f>Effectif!R21</f>
        <v>1</v>
      </c>
      <c r="I20" s="175" t="str">
        <f>Effectif!U21</f>
        <v>ATJM accordé</v>
      </c>
      <c r="J20" s="175">
        <f>Effectif!V21</f>
        <v>44012</v>
      </c>
      <c r="K20" s="176" t="str">
        <f>Effectif!AH21</f>
        <v>Oui</v>
      </c>
      <c r="L20" s="176" t="str">
        <f>Effectif!AI21</f>
        <v>Oui</v>
      </c>
      <c r="M20" s="176" t="str">
        <f>Effectif!AJ21</f>
        <v>Oui</v>
      </c>
      <c r="N20" s="176" t="str">
        <f>Effectif!AK21</f>
        <v>Non</v>
      </c>
      <c r="O20" s="176" t="str">
        <f>Effectif!AL21</f>
        <v>Inconnu</v>
      </c>
      <c r="P20" s="176" t="str">
        <f>Effectif!AO21</f>
        <v>Travailleur temporaire</v>
      </c>
      <c r="Q20" s="176" t="str">
        <f>Effectif!AR21</f>
        <v>CFA</v>
      </c>
      <c r="R20" s="196" t="str">
        <f>Effectif!AS21</f>
        <v>Pâtissier</v>
      </c>
    </row>
    <row r="21" spans="1:18" x14ac:dyDescent="0.25">
      <c r="A21" s="178" t="str">
        <f>Effectif!C22</f>
        <v>BIEF Fred</v>
      </c>
      <c r="B21" s="180">
        <f>Effectif!D22</f>
        <v>37335</v>
      </c>
      <c r="C21" s="181">
        <f ca="1">Effectif!E22</f>
        <v>18</v>
      </c>
      <c r="D21" s="181" t="str">
        <f>Effectif!G22</f>
        <v>Burkinais</v>
      </c>
      <c r="E21" s="180">
        <f>Effectif!J22</f>
        <v>43191</v>
      </c>
      <c r="F21" s="181" t="str">
        <f>Effectif!N22</f>
        <v>Collectif</v>
      </c>
      <c r="G21" s="180" t="str">
        <f>Effectif!O22</f>
        <v>Educ40</v>
      </c>
      <c r="H21" s="181">
        <f>Effectif!R22</f>
        <v>1</v>
      </c>
      <c r="I21" s="180" t="str">
        <f>Effectif!U22</f>
        <v>ATJM en réalisation</v>
      </c>
      <c r="J21" s="180">
        <f>Effectif!V22</f>
        <v>0</v>
      </c>
      <c r="K21" s="181" t="str">
        <f>Effectif!AH22</f>
        <v>Oui</v>
      </c>
      <c r="L21" s="181" t="str">
        <f>Effectif!AI22</f>
        <v>Oui</v>
      </c>
      <c r="M21" s="181" t="str">
        <f>Effectif!AJ22</f>
        <v>Non</v>
      </c>
      <c r="N21" s="181" t="str">
        <f>Effectif!AK22</f>
        <v>Non</v>
      </c>
      <c r="O21" s="181" t="str">
        <f>Effectif!AL22</f>
        <v>Inconnu</v>
      </c>
      <c r="P21" s="181">
        <f>Effectif!AO22</f>
        <v>0</v>
      </c>
      <c r="Q21" s="181" t="str">
        <f>Effectif!AR22</f>
        <v>CFA</v>
      </c>
      <c r="R21" s="197" t="str">
        <f>Effectif!AS22</f>
        <v>Parcours 4</v>
      </c>
    </row>
    <row r="22" spans="1:18" x14ac:dyDescent="0.25">
      <c r="A22" s="173" t="str">
        <f>Effectif!C23</f>
        <v>BIEF Henri</v>
      </c>
      <c r="B22" s="175">
        <f>Effectif!D23</f>
        <v>38195</v>
      </c>
      <c r="C22" s="176">
        <f ca="1">Effectif!E23</f>
        <v>15</v>
      </c>
      <c r="D22" s="176" t="str">
        <f>Effectif!G23</f>
        <v>Guinéen</v>
      </c>
      <c r="E22" s="175">
        <f>Effectif!J23</f>
        <v>43444</v>
      </c>
      <c r="F22" s="176" t="str">
        <f>Effectif!N23</f>
        <v>Collectif</v>
      </c>
      <c r="G22" s="175" t="str">
        <f>Effectif!O23</f>
        <v>Educ39</v>
      </c>
      <c r="H22" s="176">
        <f>Effectif!R23</f>
        <v>1</v>
      </c>
      <c r="I22" s="175" t="str">
        <f>Effectif!U23</f>
        <v>Ordonnance de placement</v>
      </c>
      <c r="J22" s="175">
        <f>Effectif!V23</f>
        <v>0</v>
      </c>
      <c r="K22" s="176" t="str">
        <f>Effectif!AH23</f>
        <v>Non</v>
      </c>
      <c r="L22" s="176" t="str">
        <f>Effectif!AI23</f>
        <v>Non</v>
      </c>
      <c r="M22" s="176" t="str">
        <f>Effectif!AJ23</f>
        <v>Non</v>
      </c>
      <c r="N22" s="176" t="str">
        <f>Effectif!AK23</f>
        <v>Non</v>
      </c>
      <c r="O22" s="176" t="str">
        <f>Effectif!AL23</f>
        <v>Coraline DESPERROIS</v>
      </c>
      <c r="P22" s="176">
        <f>Effectif!AO23</f>
        <v>0</v>
      </c>
      <c r="Q22" s="176">
        <f>Effectif!AR23</f>
        <v>0</v>
      </c>
      <c r="R22" s="196">
        <f>Effectif!AS23</f>
        <v>0</v>
      </c>
    </row>
    <row r="23" spans="1:18" x14ac:dyDescent="0.25">
      <c r="A23" s="178" t="str">
        <f>Effectif!C24</f>
        <v>BIEF Pierre</v>
      </c>
      <c r="B23" s="180">
        <f>Effectif!D24</f>
        <v>37855</v>
      </c>
      <c r="C23" s="181">
        <f ca="1">Effectif!E24</f>
        <v>16</v>
      </c>
      <c r="D23" s="181" t="str">
        <f>Effectif!G24</f>
        <v>Guinéen</v>
      </c>
      <c r="E23" s="180">
        <f>Effectif!J24</f>
        <v>43766</v>
      </c>
      <c r="F23" s="181" t="str">
        <f>Effectif!N24</f>
        <v>Collectif</v>
      </c>
      <c r="G23" s="180" t="str">
        <f>Effectif!O24</f>
        <v>Educ38</v>
      </c>
      <c r="H23" s="181">
        <f>Effectif!R24</f>
        <v>1</v>
      </c>
      <c r="I23" s="180" t="str">
        <f>Effectif!U24</f>
        <v>Ordonnance de placement</v>
      </c>
      <c r="J23" s="180">
        <f>Effectif!V24</f>
        <v>0</v>
      </c>
      <c r="K23" s="181" t="str">
        <f>Effectif!AH24</f>
        <v>Oui</v>
      </c>
      <c r="L23" s="181" t="str">
        <f>Effectif!AI24</f>
        <v>Non</v>
      </c>
      <c r="M23" s="181" t="str">
        <f>Effectif!AJ24</f>
        <v>Non</v>
      </c>
      <c r="N23" s="181" t="str">
        <f>Effectif!AK24</f>
        <v>Non</v>
      </c>
      <c r="O23" s="181" t="str">
        <f>Effectif!AL24</f>
        <v>Inconnu</v>
      </c>
      <c r="P23" s="181">
        <f>Effectif!AO24</f>
        <v>0</v>
      </c>
      <c r="Q23" s="181">
        <f>Effectif!AR24</f>
        <v>0</v>
      </c>
      <c r="R23" s="197">
        <f>Effectif!AS24</f>
        <v>0</v>
      </c>
    </row>
    <row r="24" spans="1:18" x14ac:dyDescent="0.25">
      <c r="A24" s="173" t="str">
        <f>Effectif!C25</f>
        <v>BIEF Jacques</v>
      </c>
      <c r="B24" s="175">
        <f>Effectif!D25</f>
        <v>37786</v>
      </c>
      <c r="C24" s="176">
        <f ca="1">Effectif!E25</f>
        <v>16</v>
      </c>
      <c r="D24" s="176" t="str">
        <f>Effectif!G25</f>
        <v>Guinéen</v>
      </c>
      <c r="E24" s="175">
        <f>Effectif!J25</f>
        <v>43843</v>
      </c>
      <c r="F24" s="176" t="str">
        <f>Effectif!N25</f>
        <v>Collectif</v>
      </c>
      <c r="G24" s="175" t="str">
        <f>Effectif!O25</f>
        <v>Educ37</v>
      </c>
      <c r="H24" s="176">
        <f>Effectif!R25</f>
        <v>1</v>
      </c>
      <c r="I24" s="175" t="str">
        <f>Effectif!U25</f>
        <v>Ordonnance de placement</v>
      </c>
      <c r="J24" s="175">
        <f>Effectif!V25</f>
        <v>0</v>
      </c>
      <c r="K24" s="176" t="str">
        <f>Effectif!AH25</f>
        <v>Non</v>
      </c>
      <c r="L24" s="176" t="str">
        <f>Effectif!AI25</f>
        <v>Non</v>
      </c>
      <c r="M24" s="176" t="str">
        <f>Effectif!AJ25</f>
        <v>Non</v>
      </c>
      <c r="N24" s="176" t="str">
        <f>Effectif!AK25</f>
        <v>Non</v>
      </c>
      <c r="O24" s="176" t="str">
        <f>Effectif!AL25</f>
        <v>Inconnu</v>
      </c>
      <c r="P24" s="176">
        <f>Effectif!AO25</f>
        <v>0</v>
      </c>
      <c r="Q24" s="176">
        <f>Effectif!AR25</f>
        <v>0</v>
      </c>
      <c r="R24" s="196">
        <f>Effectif!AS25</f>
        <v>0</v>
      </c>
    </row>
    <row r="25" spans="1:18" x14ac:dyDescent="0.25">
      <c r="A25" s="178" t="str">
        <f>Effectif!C26</f>
        <v>BIEF Jose</v>
      </c>
      <c r="B25" s="180">
        <f>Effectif!D26</f>
        <v>38308</v>
      </c>
      <c r="C25" s="181">
        <f ca="1">Effectif!E26</f>
        <v>15</v>
      </c>
      <c r="D25" s="181" t="str">
        <f>Effectif!G26</f>
        <v>Guinéen</v>
      </c>
      <c r="E25" s="180">
        <f>Effectif!J26</f>
        <v>0</v>
      </c>
      <c r="F25" s="181" t="str">
        <f>Effectif!N26</f>
        <v>Collectif</v>
      </c>
      <c r="G25" s="180" t="str">
        <f>Effectif!O26</f>
        <v>Educ36</v>
      </c>
      <c r="H25" s="181">
        <f>Effectif!R26</f>
        <v>1</v>
      </c>
      <c r="I25" s="180" t="str">
        <f>Effectif!U26</f>
        <v>Ordonnance de placement</v>
      </c>
      <c r="J25" s="180">
        <f>Effectif!V26</f>
        <v>0</v>
      </c>
      <c r="K25" s="181" t="str">
        <f>Effectif!AH26</f>
        <v>Non</v>
      </c>
      <c r="L25" s="181" t="str">
        <f>Effectif!AI26</f>
        <v>Non</v>
      </c>
      <c r="M25" s="181" t="str">
        <f>Effectif!AJ26</f>
        <v>Non</v>
      </c>
      <c r="N25" s="181" t="str">
        <f>Effectif!AK26</f>
        <v>Non</v>
      </c>
      <c r="O25" s="181" t="str">
        <f>Effectif!AL26</f>
        <v>Inconnu</v>
      </c>
      <c r="P25" s="181">
        <f>Effectif!AO26</f>
        <v>0</v>
      </c>
      <c r="Q25" s="181">
        <f>Effectif!AR26</f>
        <v>0</v>
      </c>
      <c r="R25" s="197">
        <f>Effectif!AS26</f>
        <v>0</v>
      </c>
    </row>
    <row r="26" spans="1:18" x14ac:dyDescent="0.25">
      <c r="A26" s="173" t="str">
        <f>Effectif!C27</f>
        <v>BIEF Jules</v>
      </c>
      <c r="B26" s="175">
        <f>Effectif!D27</f>
        <v>38085</v>
      </c>
      <c r="C26" s="176">
        <f ca="1">Effectif!E27</f>
        <v>16</v>
      </c>
      <c r="D26" s="176" t="str">
        <f>Effectif!G27</f>
        <v>Malien</v>
      </c>
      <c r="E26" s="175">
        <f>Effectif!J27</f>
        <v>43374</v>
      </c>
      <c r="F26" s="176" t="str">
        <f>Effectif!N27</f>
        <v>Collectif</v>
      </c>
      <c r="G26" s="175" t="str">
        <f>Effectif!O27</f>
        <v>Educ35</v>
      </c>
      <c r="H26" s="176">
        <f>Effectif!R27</f>
        <v>1</v>
      </c>
      <c r="I26" s="175" t="str">
        <f>Effectif!U27</f>
        <v>Ordonnance de placement</v>
      </c>
      <c r="J26" s="175">
        <f>Effectif!V27</f>
        <v>0</v>
      </c>
      <c r="K26" s="176" t="str">
        <f>Effectif!AH27</f>
        <v>Oui</v>
      </c>
      <c r="L26" s="176" t="str">
        <f>Effectif!AI27</f>
        <v>Non</v>
      </c>
      <c r="M26" s="176" t="str">
        <f>Effectif!AJ27</f>
        <v>Non</v>
      </c>
      <c r="N26" s="176" t="str">
        <f>Effectif!AK27</f>
        <v>Non</v>
      </c>
      <c r="O26" s="176" t="str">
        <f>Effectif!AL27</f>
        <v>Inconnu</v>
      </c>
      <c r="P26" s="176">
        <f>Effectif!AO27</f>
        <v>0</v>
      </c>
      <c r="Q26" s="176" t="str">
        <f>Effectif!AR27</f>
        <v>G._POLITZER</v>
      </c>
      <c r="R26" s="196" t="str">
        <f>Effectif!AS27</f>
        <v>3éme</v>
      </c>
    </row>
    <row r="27" spans="1:18" x14ac:dyDescent="0.25">
      <c r="A27" s="178" t="str">
        <f>Effectif!C28</f>
        <v>BIEF Paul</v>
      </c>
      <c r="B27" s="180">
        <f>Effectif!D28</f>
        <v>38011</v>
      </c>
      <c r="C27" s="181">
        <f ca="1">Effectif!E28</f>
        <v>16</v>
      </c>
      <c r="D27" s="181" t="str">
        <f>Effectif!G28</f>
        <v>Malien</v>
      </c>
      <c r="E27" s="180">
        <f>Effectif!J28</f>
        <v>43824</v>
      </c>
      <c r="F27" s="181" t="str">
        <f>Effectif!N28</f>
        <v>Collectif</v>
      </c>
      <c r="G27" s="180" t="str">
        <f>Effectif!O28</f>
        <v>Educ34</v>
      </c>
      <c r="H27" s="181">
        <f>Effectif!R28</f>
        <v>1</v>
      </c>
      <c r="I27" s="180" t="str">
        <f>Effectif!U28</f>
        <v>Ordonnance de placement</v>
      </c>
      <c r="J27" s="180">
        <f>Effectif!V28</f>
        <v>0</v>
      </c>
      <c r="K27" s="181" t="str">
        <f>Effectif!AH28</f>
        <v>Oui</v>
      </c>
      <c r="L27" s="181" t="str">
        <f>Effectif!AI28</f>
        <v>Non</v>
      </c>
      <c r="M27" s="181" t="str">
        <f>Effectif!AJ28</f>
        <v>Non</v>
      </c>
      <c r="N27" s="181" t="str">
        <f>Effectif!AK28</f>
        <v>Non</v>
      </c>
      <c r="O27" s="181" t="str">
        <f>Effectif!AL28</f>
        <v>Inconnu</v>
      </c>
      <c r="P27" s="181">
        <f>Effectif!AO28</f>
        <v>0</v>
      </c>
      <c r="Q27" s="181">
        <f>Effectif!AR28</f>
        <v>0</v>
      </c>
      <c r="R27" s="197">
        <f>Effectif!AS28</f>
        <v>0</v>
      </c>
    </row>
    <row r="28" spans="1:18" x14ac:dyDescent="0.25">
      <c r="A28" s="173" t="str">
        <f>Effectif!C29</f>
        <v>BIEF Edouard</v>
      </c>
      <c r="B28" s="175">
        <f>Effectif!D29</f>
        <v>37321</v>
      </c>
      <c r="C28" s="176">
        <f ca="1">Effectif!E29</f>
        <v>18</v>
      </c>
      <c r="D28" s="176" t="str">
        <f>Effectif!G29</f>
        <v>Malien</v>
      </c>
      <c r="E28" s="175">
        <f>Effectif!J29</f>
        <v>43191</v>
      </c>
      <c r="F28" s="176" t="str">
        <f>Effectif!N29</f>
        <v>Semi_autonomie</v>
      </c>
      <c r="G28" s="175" t="str">
        <f>Effectif!O29</f>
        <v>Educ33</v>
      </c>
      <c r="H28" s="176">
        <f>Effectif!R29</f>
        <v>1</v>
      </c>
      <c r="I28" s="175" t="str">
        <f>Effectif!U29</f>
        <v>ATJM accordé</v>
      </c>
      <c r="J28" s="175">
        <f>Effectif!V29</f>
        <v>44134</v>
      </c>
      <c r="K28" s="176" t="str">
        <f>Effectif!AH29</f>
        <v>Oui</v>
      </c>
      <c r="L28" s="176" t="str">
        <f>Effectif!AI29</f>
        <v>Oui</v>
      </c>
      <c r="M28" s="176" t="str">
        <f>Effectif!AJ29</f>
        <v>Oui</v>
      </c>
      <c r="N28" s="176" t="str">
        <f>Effectif!AK29</f>
        <v>Non</v>
      </c>
      <c r="O28" s="176" t="str">
        <f>Effectif!AL29</f>
        <v>Annabelle FOLLET</v>
      </c>
      <c r="P28" s="176" t="str">
        <f>Effectif!AO29</f>
        <v>Travailleur temporaire</v>
      </c>
      <c r="Q28" s="176" t="str">
        <f>Effectif!AR29</f>
        <v>CFA</v>
      </c>
      <c r="R28" s="196" t="str">
        <f>Effectif!AS29</f>
        <v>Carreleur</v>
      </c>
    </row>
    <row r="29" spans="1:18" x14ac:dyDescent="0.25">
      <c r="A29" s="178" t="str">
        <f>Effectif!C30</f>
        <v>BIEF Simon</v>
      </c>
      <c r="B29" s="180">
        <f>Effectif!D30</f>
        <v>37377</v>
      </c>
      <c r="C29" s="181">
        <f ca="1">Effectif!E30</f>
        <v>18</v>
      </c>
      <c r="D29" s="181" t="str">
        <f>Effectif!G30</f>
        <v>Guinéen</v>
      </c>
      <c r="E29" s="180">
        <f>Effectif!J30</f>
        <v>43040</v>
      </c>
      <c r="F29" s="181" t="str">
        <f>Effectif!N30</f>
        <v>Collectif</v>
      </c>
      <c r="G29" s="180" t="str">
        <f>Effectif!O30</f>
        <v>Educ32</v>
      </c>
      <c r="H29" s="181">
        <f>Effectif!R30</f>
        <v>1</v>
      </c>
      <c r="I29" s="180" t="str">
        <f>Effectif!U30</f>
        <v>ATJM en réalisation</v>
      </c>
      <c r="J29" s="180">
        <f>Effectif!V30</f>
        <v>0</v>
      </c>
      <c r="K29" s="181" t="str">
        <f>Effectif!AH30</f>
        <v>Non</v>
      </c>
      <c r="L29" s="181" t="str">
        <f>Effectif!AI30</f>
        <v>Non</v>
      </c>
      <c r="M29" s="181" t="str">
        <f>Effectif!AJ30</f>
        <v>Non</v>
      </c>
      <c r="N29" s="181" t="str">
        <f>Effectif!AK30</f>
        <v>Non</v>
      </c>
      <c r="O29" s="181" t="str">
        <f>Effectif!AL30</f>
        <v>Lucie COSNIER</v>
      </c>
      <c r="P29" s="181">
        <f>Effectif!AO30</f>
        <v>0</v>
      </c>
      <c r="Q29" s="181">
        <f>Effectif!AR30</f>
        <v>0</v>
      </c>
      <c r="R29" s="197">
        <f>Effectif!AS30</f>
        <v>0</v>
      </c>
    </row>
    <row r="30" spans="1:18" x14ac:dyDescent="0.25">
      <c r="A30" s="173" t="str">
        <f>Effectif!C31</f>
        <v>BIEF Matthieu</v>
      </c>
      <c r="B30" s="175">
        <f>Effectif!D31</f>
        <v>37746</v>
      </c>
      <c r="C30" s="176">
        <f ca="1">Effectif!E31</f>
        <v>17</v>
      </c>
      <c r="D30" s="176" t="str">
        <f>Effectif!G31</f>
        <v>Guinéen</v>
      </c>
      <c r="E30" s="175">
        <f>Effectif!J31</f>
        <v>0</v>
      </c>
      <c r="F30" s="176" t="str">
        <f>Effectif!N31</f>
        <v>Collectif</v>
      </c>
      <c r="G30" s="175" t="str">
        <f>Effectif!O31</f>
        <v>Educ31</v>
      </c>
      <c r="H30" s="176">
        <f>Effectif!R31</f>
        <v>1</v>
      </c>
      <c r="I30" s="175" t="str">
        <f>Effectif!U31</f>
        <v>Ordonnance de placement</v>
      </c>
      <c r="J30" s="175">
        <f>Effectif!V31</f>
        <v>0</v>
      </c>
      <c r="K30" s="176" t="str">
        <f>Effectif!AH31</f>
        <v>Non</v>
      </c>
      <c r="L30" s="176" t="str">
        <f>Effectif!AI31</f>
        <v>Non</v>
      </c>
      <c r="M30" s="176" t="str">
        <f>Effectif!AJ31</f>
        <v>Non</v>
      </c>
      <c r="N30" s="176" t="str">
        <f>Effectif!AK31</f>
        <v>Non</v>
      </c>
      <c r="O30" s="176" t="str">
        <f>Effectif!AL31</f>
        <v>Coraline DESPERROIS</v>
      </c>
      <c r="P30" s="176">
        <f>Effectif!AO31</f>
        <v>0</v>
      </c>
      <c r="Q30" s="176" t="str">
        <f>Effectif!AR31</f>
        <v>L._SEDAR_SENGHOR</v>
      </c>
      <c r="R30" s="196" t="str">
        <f>Effectif!AS31</f>
        <v>2nde</v>
      </c>
    </row>
    <row r="31" spans="1:18" x14ac:dyDescent="0.25">
      <c r="A31" s="178" t="str">
        <f>Effectif!C32</f>
        <v>BIEF Andre</v>
      </c>
      <c r="B31" s="180">
        <f>Effectif!D32</f>
        <v>37235</v>
      </c>
      <c r="C31" s="181">
        <f ca="1">Effectif!E32</f>
        <v>18</v>
      </c>
      <c r="D31" s="181" t="str">
        <f>Effectif!G32</f>
        <v>Malien</v>
      </c>
      <c r="E31" s="180">
        <f>Effectif!J32</f>
        <v>0</v>
      </c>
      <c r="F31" s="181" t="str">
        <f>Effectif!N32</f>
        <v>Semi_autonomie</v>
      </c>
      <c r="G31" s="180" t="str">
        <f>Effectif!O32</f>
        <v>Educ30</v>
      </c>
      <c r="H31" s="181">
        <f>Effectif!R32</f>
        <v>1</v>
      </c>
      <c r="I31" s="180" t="str">
        <f>Effectif!U32</f>
        <v>ATJM accordé</v>
      </c>
      <c r="J31" s="180">
        <f>Effectif!V32</f>
        <v>43982</v>
      </c>
      <c r="K31" s="181" t="str">
        <f>Effectif!AH32</f>
        <v>Oui</v>
      </c>
      <c r="L31" s="181" t="str">
        <f>Effectif!AI32</f>
        <v>Oui</v>
      </c>
      <c r="M31" s="181" t="str">
        <f>Effectif!AJ32</f>
        <v>Oui</v>
      </c>
      <c r="N31" s="181" t="str">
        <f>Effectif!AK32</f>
        <v>Non</v>
      </c>
      <c r="O31" s="181" t="str">
        <f>Effectif!AL32</f>
        <v>Lucie COSNIER</v>
      </c>
      <c r="P31" s="181">
        <f>Effectif!AO32</f>
        <v>0</v>
      </c>
      <c r="Q31" s="181" t="str">
        <f>Effectif!AR32</f>
        <v>CFA</v>
      </c>
      <c r="R31" s="197" t="str">
        <f>Effectif!AS32</f>
        <v>Maçon</v>
      </c>
    </row>
    <row r="32" spans="1:18" x14ac:dyDescent="0.25">
      <c r="A32" s="173" t="str">
        <f>Effectif!C33</f>
        <v>BIEF Arthur</v>
      </c>
      <c r="B32" s="175">
        <f>Effectif!D33</f>
        <v>37986</v>
      </c>
      <c r="C32" s="176">
        <f ca="1">Effectif!E33</f>
        <v>16</v>
      </c>
      <c r="D32" s="176" t="str">
        <f>Effectif!G33</f>
        <v>Afghan</v>
      </c>
      <c r="E32" s="175">
        <f>Effectif!J33</f>
        <v>43647</v>
      </c>
      <c r="F32" s="176" t="str">
        <f>Effectif!N33</f>
        <v>Collectif</v>
      </c>
      <c r="G32" s="175" t="str">
        <f>Effectif!O33</f>
        <v>Educ29</v>
      </c>
      <c r="H32" s="176">
        <f>Effectif!R33</f>
        <v>1</v>
      </c>
      <c r="I32" s="175" t="str">
        <f>Effectif!U33</f>
        <v>Ordonnance de placement</v>
      </c>
      <c r="J32" s="175">
        <f>Effectif!V33</f>
        <v>0</v>
      </c>
      <c r="K32" s="176" t="str">
        <f>Effectif!AH33</f>
        <v>Non</v>
      </c>
      <c r="L32" s="176" t="str">
        <f>Effectif!AI33</f>
        <v>Non</v>
      </c>
      <c r="M32" s="176" t="str">
        <f>Effectif!AJ33</f>
        <v>Non</v>
      </c>
      <c r="N32" s="176" t="str">
        <f>Effectif!AK33</f>
        <v>Non</v>
      </c>
      <c r="O32" s="176" t="str">
        <f>Effectif!AL33</f>
        <v>Inconnu</v>
      </c>
      <c r="P32" s="176">
        <f>Effectif!AO33</f>
        <v>0</v>
      </c>
      <c r="Q32" s="176" t="str">
        <f>Effectif!AR33</f>
        <v>G._POLITZER</v>
      </c>
      <c r="R32" s="196" t="str">
        <f>Effectif!AS33</f>
        <v>3éme FLS</v>
      </c>
    </row>
    <row r="33" spans="1:18" x14ac:dyDescent="0.25">
      <c r="A33" s="178" t="str">
        <f>Effectif!C34</f>
        <v>BIEF Fred</v>
      </c>
      <c r="B33" s="180">
        <f>Effectif!D34</f>
        <v>37879</v>
      </c>
      <c r="C33" s="181">
        <f ca="1">Effectif!E34</f>
        <v>16</v>
      </c>
      <c r="D33" s="181" t="str">
        <f>Effectif!G34</f>
        <v>Bangladais</v>
      </c>
      <c r="E33" s="180">
        <f>Effectif!J34</f>
        <v>43735</v>
      </c>
      <c r="F33" s="181" t="str">
        <f>Effectif!N34</f>
        <v>Collectif</v>
      </c>
      <c r="G33" s="180" t="str">
        <f>Effectif!O34</f>
        <v>Educ28</v>
      </c>
      <c r="H33" s="181">
        <f>Effectif!R34</f>
        <v>1</v>
      </c>
      <c r="I33" s="180" t="str">
        <f>Effectif!U34</f>
        <v>Ordonnance de placement</v>
      </c>
      <c r="J33" s="180">
        <f>Effectif!V34</f>
        <v>0</v>
      </c>
      <c r="K33" s="181" t="str">
        <f>Effectif!AH34</f>
        <v>Oui</v>
      </c>
      <c r="L33" s="181" t="str">
        <f>Effectif!AI34</f>
        <v>Non</v>
      </c>
      <c r="M33" s="181" t="str">
        <f>Effectif!AJ34</f>
        <v>Non</v>
      </c>
      <c r="N33" s="181" t="str">
        <f>Effectif!AK34</f>
        <v>Non</v>
      </c>
      <c r="O33" s="181" t="str">
        <f>Effectif!AL34</f>
        <v>Inconnu</v>
      </c>
      <c r="P33" s="181">
        <f>Effectif!AO34</f>
        <v>0</v>
      </c>
      <c r="Q33" s="181">
        <f>Effectif!AR34</f>
        <v>0</v>
      </c>
      <c r="R33" s="197">
        <f>Effectif!AS34</f>
        <v>0</v>
      </c>
    </row>
    <row r="34" spans="1:18" x14ac:dyDescent="0.25">
      <c r="A34" s="173" t="str">
        <f>Effectif!C35</f>
        <v>BIEF Henri</v>
      </c>
      <c r="B34" s="175">
        <f>Effectif!D35</f>
        <v>38157</v>
      </c>
      <c r="C34" s="176">
        <f ca="1">Effectif!E35</f>
        <v>15</v>
      </c>
      <c r="D34" s="176" t="str">
        <f>Effectif!G35</f>
        <v>Bangladais</v>
      </c>
      <c r="E34" s="175">
        <f>Effectif!J35</f>
        <v>43843</v>
      </c>
      <c r="F34" s="176" t="str">
        <f>Effectif!N35</f>
        <v>Collectif</v>
      </c>
      <c r="G34" s="175" t="str">
        <f>Effectif!O35</f>
        <v>Educ27</v>
      </c>
      <c r="H34" s="176">
        <f>Effectif!R35</f>
        <v>1</v>
      </c>
      <c r="I34" s="175" t="str">
        <f>Effectif!U35</f>
        <v>Ordonnance de placement</v>
      </c>
      <c r="J34" s="175">
        <f>Effectif!V35</f>
        <v>0</v>
      </c>
      <c r="K34" s="176" t="str">
        <f>Effectif!AH35</f>
        <v>Non</v>
      </c>
      <c r="L34" s="176" t="str">
        <f>Effectif!AI35</f>
        <v>Non</v>
      </c>
      <c r="M34" s="176" t="str">
        <f>Effectif!AJ35</f>
        <v>Non</v>
      </c>
      <c r="N34" s="176" t="str">
        <f>Effectif!AK35</f>
        <v>Non</v>
      </c>
      <c r="O34" s="176">
        <f>Effectif!AL35</f>
        <v>0</v>
      </c>
      <c r="P34" s="176">
        <f>Effectif!AO35</f>
        <v>0</v>
      </c>
      <c r="Q34" s="176">
        <f>Effectif!AR35</f>
        <v>0</v>
      </c>
      <c r="R34" s="196">
        <f>Effectif!AS35</f>
        <v>0</v>
      </c>
    </row>
    <row r="35" spans="1:18" x14ac:dyDescent="0.25">
      <c r="A35" s="178" t="str">
        <f>Effectif!C36</f>
        <v>BIEF Pierre</v>
      </c>
      <c r="B35" s="180">
        <f>Effectif!D36</f>
        <v>37683</v>
      </c>
      <c r="C35" s="181">
        <f ca="1">Effectif!E36</f>
        <v>17</v>
      </c>
      <c r="D35" s="181" t="str">
        <f>Effectif!G36</f>
        <v>Malien</v>
      </c>
      <c r="E35" s="180">
        <f>Effectif!J36</f>
        <v>43434</v>
      </c>
      <c r="F35" s="181" t="str">
        <f>Effectif!N36</f>
        <v>Semi_autonomie</v>
      </c>
      <c r="G35" s="180" t="str">
        <f>Effectif!O36</f>
        <v>Educ26</v>
      </c>
      <c r="H35" s="181">
        <f>Effectif!R36</f>
        <v>1</v>
      </c>
      <c r="I35" s="180" t="str">
        <f>Effectif!U36</f>
        <v>Ordonnance de placement</v>
      </c>
      <c r="J35" s="180">
        <f>Effectif!V36</f>
        <v>0</v>
      </c>
      <c r="K35" s="181" t="str">
        <f>Effectif!AH36</f>
        <v>Oui</v>
      </c>
      <c r="L35" s="181" t="str">
        <f>Effectif!AI36</f>
        <v>Oui</v>
      </c>
      <c r="M35" s="181">
        <f>Effectif!AJ36</f>
        <v>0</v>
      </c>
      <c r="N35" s="181">
        <f>Effectif!AK36</f>
        <v>0</v>
      </c>
      <c r="O35" s="181">
        <f>Effectif!AL36</f>
        <v>0</v>
      </c>
      <c r="P35" s="181">
        <f>Effectif!AO36</f>
        <v>0</v>
      </c>
      <c r="Q35" s="181">
        <f>Effectif!AR36</f>
        <v>0</v>
      </c>
      <c r="R35" s="197">
        <f>Effectif!AS36</f>
        <v>0</v>
      </c>
    </row>
    <row r="36" spans="1:18" x14ac:dyDescent="0.25">
      <c r="A36" s="173" t="str">
        <f>Effectif!C37</f>
        <v>BIEF Jacques</v>
      </c>
      <c r="B36" s="175">
        <f>Effectif!D37</f>
        <v>38228</v>
      </c>
      <c r="C36" s="176">
        <f ca="1">Effectif!E37</f>
        <v>15</v>
      </c>
      <c r="D36" s="176" t="str">
        <f>Effectif!G37</f>
        <v>Malien</v>
      </c>
      <c r="E36" s="175">
        <f>Effectif!J37</f>
        <v>0</v>
      </c>
      <c r="F36" s="176" t="str">
        <f>Effectif!N37</f>
        <v>Collectif</v>
      </c>
      <c r="G36" s="175" t="str">
        <f>Effectif!O37</f>
        <v>Educ25</v>
      </c>
      <c r="H36" s="176">
        <f>Effectif!R37</f>
        <v>1</v>
      </c>
      <c r="I36" s="175" t="str">
        <f>Effectif!U37</f>
        <v>Ordonnance de placement</v>
      </c>
      <c r="J36" s="175">
        <f>Effectif!V37</f>
        <v>0</v>
      </c>
      <c r="K36" s="176" t="str">
        <f>Effectif!AH37</f>
        <v>Oui</v>
      </c>
      <c r="L36" s="176" t="str">
        <f>Effectif!AI37</f>
        <v>Oui</v>
      </c>
      <c r="M36" s="176" t="str">
        <f>Effectif!AJ37</f>
        <v>Non</v>
      </c>
      <c r="N36" s="176" t="str">
        <f>Effectif!AK37</f>
        <v>Non</v>
      </c>
      <c r="O36" s="176">
        <f>Effectif!AL37</f>
        <v>0</v>
      </c>
      <c r="P36" s="176">
        <f>Effectif!AO37</f>
        <v>0</v>
      </c>
      <c r="Q36" s="176" t="str">
        <f>Effectif!AR37</f>
        <v>G._POLITZER</v>
      </c>
      <c r="R36" s="196" t="str">
        <f>Effectif!AS37</f>
        <v>3éme FLS</v>
      </c>
    </row>
    <row r="37" spans="1:18" x14ac:dyDescent="0.25">
      <c r="A37" s="178" t="str">
        <f>Effectif!C38</f>
        <v>BIEF Jose</v>
      </c>
      <c r="B37" s="180">
        <f>Effectif!D38</f>
        <v>37613</v>
      </c>
      <c r="C37" s="181">
        <f ca="1">Effectif!E38</f>
        <v>17</v>
      </c>
      <c r="D37" s="181" t="str">
        <f>Effectif!G38</f>
        <v>Ivoirien</v>
      </c>
      <c r="E37" s="180">
        <f>Effectif!J38</f>
        <v>0</v>
      </c>
      <c r="F37" s="181" t="str">
        <f>Effectif!N38</f>
        <v>Collectif</v>
      </c>
      <c r="G37" s="180" t="str">
        <f>Effectif!O38</f>
        <v>Educ24</v>
      </c>
      <c r="H37" s="181">
        <f>Effectif!R38</f>
        <v>1</v>
      </c>
      <c r="I37" s="180" t="str">
        <f>Effectif!U38</f>
        <v>Ordonnance de placement</v>
      </c>
      <c r="J37" s="180">
        <f>Effectif!V38</f>
        <v>0</v>
      </c>
      <c r="K37" s="181" t="str">
        <f>Effectif!AH38</f>
        <v>Non</v>
      </c>
      <c r="L37" s="181" t="str">
        <f>Effectif!AI38</f>
        <v>Non</v>
      </c>
      <c r="M37" s="181" t="str">
        <f>Effectif!AJ38</f>
        <v>Non</v>
      </c>
      <c r="N37" s="181" t="str">
        <f>Effectif!AK38</f>
        <v>Non</v>
      </c>
      <c r="O37" s="181">
        <f>Effectif!AL38</f>
        <v>0</v>
      </c>
      <c r="P37" s="181">
        <f>Effectif!AO38</f>
        <v>0</v>
      </c>
      <c r="Q37" s="181">
        <f>Effectif!AR38</f>
        <v>0</v>
      </c>
      <c r="R37" s="197">
        <f>Effectif!AS38</f>
        <v>0</v>
      </c>
    </row>
    <row r="38" spans="1:18" x14ac:dyDescent="0.25">
      <c r="A38" s="173" t="str">
        <f>Effectif!C39</f>
        <v>BIEF Jules</v>
      </c>
      <c r="B38" s="175">
        <f>Effectif!D39</f>
        <v>37818</v>
      </c>
      <c r="C38" s="176">
        <f ca="1">Effectif!E39</f>
        <v>16</v>
      </c>
      <c r="D38" s="176" t="str">
        <f>Effectif!G39</f>
        <v>Ivoirien</v>
      </c>
      <c r="E38" s="175">
        <f>Effectif!J39</f>
        <v>43800</v>
      </c>
      <c r="F38" s="176" t="str">
        <f>Effectif!N39</f>
        <v>Collectif</v>
      </c>
      <c r="G38" s="175" t="str">
        <f>Effectif!O39</f>
        <v>Educ23</v>
      </c>
      <c r="H38" s="176">
        <f>Effectif!R39</f>
        <v>1</v>
      </c>
      <c r="I38" s="175" t="str">
        <f>Effectif!U39</f>
        <v>Ordonnance de placement</v>
      </c>
      <c r="J38" s="175">
        <f>Effectif!V39</f>
        <v>0</v>
      </c>
      <c r="K38" s="176" t="str">
        <f>Effectif!AH39</f>
        <v>Oui</v>
      </c>
      <c r="L38" s="176" t="str">
        <f>Effectif!AI39</f>
        <v>Non</v>
      </c>
      <c r="M38" s="176" t="str">
        <f>Effectif!AJ39</f>
        <v>Non</v>
      </c>
      <c r="N38" s="176" t="str">
        <f>Effectif!AK39</f>
        <v>Non</v>
      </c>
      <c r="O38" s="176">
        <f>Effectif!AL39</f>
        <v>0</v>
      </c>
      <c r="P38" s="176">
        <f>Effectif!AO39</f>
        <v>0</v>
      </c>
      <c r="Q38" s="176">
        <f>Effectif!AR39</f>
        <v>0</v>
      </c>
      <c r="R38" s="196">
        <f>Effectif!AS39</f>
        <v>0</v>
      </c>
    </row>
    <row r="39" spans="1:18" x14ac:dyDescent="0.25">
      <c r="A39" s="178" t="str">
        <f>Effectif!C40</f>
        <v>BIEF Paul</v>
      </c>
      <c r="B39" s="180">
        <f>Effectif!D40</f>
        <v>37249</v>
      </c>
      <c r="C39" s="181">
        <f ca="1">Effectif!E40</f>
        <v>18</v>
      </c>
      <c r="D39" s="181" t="str">
        <f>Effectif!G40</f>
        <v>Tunisien</v>
      </c>
      <c r="E39" s="180">
        <f>Effectif!J40</f>
        <v>43246</v>
      </c>
      <c r="F39" s="181" t="str">
        <f>Effectif!N40</f>
        <v>Collectif</v>
      </c>
      <c r="G39" s="180" t="str">
        <f>Effectif!O40</f>
        <v>Educ22</v>
      </c>
      <c r="H39" s="181">
        <f>Effectif!R40</f>
        <v>1</v>
      </c>
      <c r="I39" s="180" t="str">
        <f>Effectif!U40</f>
        <v>ATJM accordé</v>
      </c>
      <c r="J39" s="180">
        <f>Effectif!V40</f>
        <v>44012</v>
      </c>
      <c r="K39" s="181" t="str">
        <f>Effectif!AH40</f>
        <v>Oui</v>
      </c>
      <c r="L39" s="181" t="str">
        <f>Effectif!AI40</f>
        <v>Oui</v>
      </c>
      <c r="M39" s="181" t="str">
        <f>Effectif!AJ40</f>
        <v>Oui</v>
      </c>
      <c r="N39" s="181" t="str">
        <f>Effectif!AK40</f>
        <v>Non</v>
      </c>
      <c r="O39" s="181">
        <f>Effectif!AL40</f>
        <v>0</v>
      </c>
      <c r="P39" s="181" t="str">
        <f>Effectif!AO40</f>
        <v>Travailleur temporaire</v>
      </c>
      <c r="Q39" s="181">
        <f>Effectif!AR40</f>
        <v>0</v>
      </c>
      <c r="R39" s="197">
        <f>Effectif!AS40</f>
        <v>0</v>
      </c>
    </row>
    <row r="40" spans="1:18" x14ac:dyDescent="0.25">
      <c r="A40" s="173" t="str">
        <f>Effectif!C41</f>
        <v>BIEF Edouard</v>
      </c>
      <c r="B40" s="175">
        <f>Effectif!D41</f>
        <v>37427</v>
      </c>
      <c r="C40" s="176">
        <f ca="1">Effectif!E41</f>
        <v>17</v>
      </c>
      <c r="D40" s="176" t="str">
        <f>Effectif!G41</f>
        <v>Malien</v>
      </c>
      <c r="E40" s="175">
        <f>Effectif!J41</f>
        <v>43678</v>
      </c>
      <c r="F40" s="176" t="str">
        <f>Effectif!N41</f>
        <v>Collectif</v>
      </c>
      <c r="G40" s="175" t="str">
        <f>Effectif!O41</f>
        <v>Educ21</v>
      </c>
      <c r="H40" s="176">
        <f>Effectif!R41</f>
        <v>1</v>
      </c>
      <c r="I40" s="175" t="str">
        <f>Effectif!U41</f>
        <v>Ordonnance de placement</v>
      </c>
      <c r="J40" s="175">
        <f>Effectif!V41</f>
        <v>0</v>
      </c>
      <c r="K40" s="176" t="str">
        <f>Effectif!AH41</f>
        <v>Oui</v>
      </c>
      <c r="L40" s="176" t="str">
        <f>Effectif!AI41</f>
        <v>Non</v>
      </c>
      <c r="M40" s="176" t="str">
        <f>Effectif!AJ41</f>
        <v>Non</v>
      </c>
      <c r="N40" s="176" t="str">
        <f>Effectif!AK41</f>
        <v>Non</v>
      </c>
      <c r="O40" s="176">
        <f>Effectif!AL41</f>
        <v>0</v>
      </c>
      <c r="P40" s="176">
        <f>Effectif!AO41</f>
        <v>0</v>
      </c>
      <c r="Q40" s="176">
        <f>Effectif!AR41</f>
        <v>0</v>
      </c>
      <c r="R40" s="196">
        <f>Effectif!AS41</f>
        <v>0</v>
      </c>
    </row>
    <row r="41" spans="1:18" x14ac:dyDescent="0.25">
      <c r="A41" s="178" t="str">
        <f>Effectif!C42</f>
        <v>BIEF Simon</v>
      </c>
      <c r="B41" s="180">
        <f>Effectif!D42</f>
        <v>37236</v>
      </c>
      <c r="C41" s="181">
        <f ca="1">Effectif!E42</f>
        <v>18</v>
      </c>
      <c r="D41" s="181" t="str">
        <f>Effectif!G42</f>
        <v>Bangladais</v>
      </c>
      <c r="E41" s="180">
        <f>Effectif!J42</f>
        <v>43819</v>
      </c>
      <c r="F41" s="181" t="str">
        <f>Effectif!N42</f>
        <v>Collectif</v>
      </c>
      <c r="G41" s="180" t="str">
        <f>Effectif!O42</f>
        <v>Educ20</v>
      </c>
      <c r="H41" s="181">
        <f>Effectif!R42</f>
        <v>1</v>
      </c>
      <c r="I41" s="180" t="str">
        <f>Effectif!U42</f>
        <v>ATJM en réalisation</v>
      </c>
      <c r="J41" s="180">
        <f>Effectif!V42</f>
        <v>0</v>
      </c>
      <c r="K41" s="181" t="str">
        <f>Effectif!AH42</f>
        <v>Non</v>
      </c>
      <c r="L41" s="181" t="str">
        <f>Effectif!AI42</f>
        <v>Non</v>
      </c>
      <c r="M41" s="181" t="str">
        <f>Effectif!AJ42</f>
        <v>Non</v>
      </c>
      <c r="N41" s="181" t="str">
        <f>Effectif!AK42</f>
        <v>Non</v>
      </c>
      <c r="O41" s="181">
        <f>Effectif!AL42</f>
        <v>0</v>
      </c>
      <c r="P41" s="181">
        <f>Effectif!AO42</f>
        <v>0</v>
      </c>
      <c r="Q41" s="181">
        <f>Effectif!AR42</f>
        <v>0</v>
      </c>
      <c r="R41" s="197">
        <f>Effectif!AS42</f>
        <v>0</v>
      </c>
    </row>
    <row r="42" spans="1:18" x14ac:dyDescent="0.25">
      <c r="A42" s="173" t="str">
        <f>Effectif!C43</f>
        <v>BIEF Matthieu</v>
      </c>
      <c r="B42" s="175">
        <f>Effectif!D43</f>
        <v>37210</v>
      </c>
      <c r="C42" s="176">
        <f ca="1">Effectif!E43</f>
        <v>18</v>
      </c>
      <c r="D42" s="176" t="str">
        <f>Effectif!G43</f>
        <v>Congolais</v>
      </c>
      <c r="E42" s="175">
        <f>Effectif!J43</f>
        <v>43084</v>
      </c>
      <c r="F42" s="176" t="str">
        <f>Effectif!N43</f>
        <v>Semi_autonomie</v>
      </c>
      <c r="G42" s="175" t="str">
        <f>Effectif!O43</f>
        <v>Educ19</v>
      </c>
      <c r="H42" s="176">
        <f>Effectif!R43</f>
        <v>1</v>
      </c>
      <c r="I42" s="175" t="str">
        <f>Effectif!U43</f>
        <v>ATJM accordé</v>
      </c>
      <c r="J42" s="175">
        <f>Effectif!V43</f>
        <v>43966</v>
      </c>
      <c r="K42" s="176" t="str">
        <f>Effectif!AH43</f>
        <v>Oui</v>
      </c>
      <c r="L42" s="176" t="str">
        <f>Effectif!AI43</f>
        <v>Oui</v>
      </c>
      <c r="M42" s="176" t="str">
        <f>Effectif!AJ43</f>
        <v>Oui</v>
      </c>
      <c r="N42" s="176" t="str">
        <f>Effectif!AK43</f>
        <v>Non</v>
      </c>
      <c r="O42" s="176">
        <f>Effectif!AL43</f>
        <v>0</v>
      </c>
      <c r="P42" s="176" t="str">
        <f>Effectif!AO43</f>
        <v>Travailleur temporaire</v>
      </c>
      <c r="Q42" s="176" t="str">
        <f>Effectif!AR43</f>
        <v>CFA</v>
      </c>
      <c r="R42" s="196" t="str">
        <f>Effectif!AS43</f>
        <v>Cuisinier</v>
      </c>
    </row>
    <row r="43" spans="1:18" x14ac:dyDescent="0.25">
      <c r="A43" s="178" t="str">
        <f>Effectif!C44</f>
        <v>BIEF Andre</v>
      </c>
      <c r="B43" s="180">
        <f>Effectif!D44</f>
        <v>37149</v>
      </c>
      <c r="C43" s="181">
        <f ca="1">Effectif!E44</f>
        <v>18</v>
      </c>
      <c r="D43" s="181" t="str">
        <f>Effectif!G44</f>
        <v>Pakistanais</v>
      </c>
      <c r="E43" s="180">
        <f>Effectif!J44</f>
        <v>43101</v>
      </c>
      <c r="F43" s="181" t="str">
        <f>Effectif!N44</f>
        <v>Collectif</v>
      </c>
      <c r="G43" s="180" t="str">
        <f>Effectif!O44</f>
        <v>Educ18</v>
      </c>
      <c r="H43" s="181">
        <f>Effectif!R44</f>
        <v>1</v>
      </c>
      <c r="I43" s="180" t="str">
        <f>Effectif!U44</f>
        <v>ATJM accordé</v>
      </c>
      <c r="J43" s="180">
        <f>Effectif!V44</f>
        <v>44074</v>
      </c>
      <c r="K43" s="181" t="str">
        <f>Effectif!AH44</f>
        <v>Oui</v>
      </c>
      <c r="L43" s="181" t="str">
        <f>Effectif!AI44</f>
        <v>Oui</v>
      </c>
      <c r="M43" s="181" t="str">
        <f>Effectif!AJ44</f>
        <v>Non</v>
      </c>
      <c r="N43" s="181" t="str">
        <f>Effectif!AK44</f>
        <v>Non</v>
      </c>
      <c r="O43" s="181">
        <f>Effectif!AL44</f>
        <v>0</v>
      </c>
      <c r="P43" s="181" t="str">
        <f>Effectif!AO44</f>
        <v>Travailleur temporaire</v>
      </c>
      <c r="Q43" s="181" t="str">
        <f>Effectif!AR44</f>
        <v>CFA</v>
      </c>
      <c r="R43" s="197" t="str">
        <f>Effectif!AS44</f>
        <v>Cuisinier</v>
      </c>
    </row>
    <row r="44" spans="1:18" x14ac:dyDescent="0.25">
      <c r="A44" s="173" t="str">
        <f>Effectif!C45</f>
        <v>BIEF Arthur</v>
      </c>
      <c r="B44" s="175">
        <f>Effectif!D45</f>
        <v>37986</v>
      </c>
      <c r="C44" s="176">
        <f ca="1">Effectif!E45</f>
        <v>16</v>
      </c>
      <c r="D44" s="176" t="str">
        <f>Effectif!G45</f>
        <v>Malien</v>
      </c>
      <c r="E44" s="175">
        <f>Effectif!J45</f>
        <v>43632</v>
      </c>
      <c r="F44" s="176" t="str">
        <f>Effectif!N45</f>
        <v>Semi_autonomie</v>
      </c>
      <c r="G44" s="175" t="str">
        <f>Effectif!O45</f>
        <v>Educ17</v>
      </c>
      <c r="H44" s="176">
        <f>Effectif!R45</f>
        <v>1</v>
      </c>
      <c r="I44" s="175" t="str">
        <f>Effectif!U45</f>
        <v>Ordonnance de placement</v>
      </c>
      <c r="J44" s="175">
        <f>Effectif!V45</f>
        <v>0</v>
      </c>
      <c r="K44" s="176" t="str">
        <f>Effectif!AH45</f>
        <v>Non</v>
      </c>
      <c r="L44" s="176" t="str">
        <f>Effectif!AI45</f>
        <v>Non</v>
      </c>
      <c r="M44" s="176" t="str">
        <f>Effectif!AJ45</f>
        <v>Non</v>
      </c>
      <c r="N44" s="176" t="str">
        <f>Effectif!AK45</f>
        <v>Non</v>
      </c>
      <c r="O44" s="176">
        <f>Effectif!AL45</f>
        <v>0</v>
      </c>
      <c r="P44" s="176">
        <f>Effectif!AO45</f>
        <v>0</v>
      </c>
      <c r="Q44" s="176">
        <f>Effectif!AR45</f>
        <v>0</v>
      </c>
      <c r="R44" s="196">
        <f>Effectif!AS45</f>
        <v>0</v>
      </c>
    </row>
    <row r="45" spans="1:18" x14ac:dyDescent="0.25">
      <c r="A45" s="178" t="str">
        <f>Effectif!C46</f>
        <v>BIEF Fred</v>
      </c>
      <c r="B45" s="180">
        <f>Effectif!D46</f>
        <v>37621</v>
      </c>
      <c r="C45" s="181">
        <f ca="1">Effectif!E46</f>
        <v>17</v>
      </c>
      <c r="D45" s="181" t="str">
        <f>Effectif!G46</f>
        <v>Afghan</v>
      </c>
      <c r="E45" s="180">
        <f>Effectif!J46</f>
        <v>43252</v>
      </c>
      <c r="F45" s="181" t="str">
        <f>Effectif!N46</f>
        <v>Collectif</v>
      </c>
      <c r="G45" s="180" t="str">
        <f>Effectif!O46</f>
        <v>Educ16</v>
      </c>
      <c r="H45" s="181">
        <f>Effectif!R46</f>
        <v>1</v>
      </c>
      <c r="I45" s="180" t="str">
        <f>Effectif!U46</f>
        <v>Ordonnance de placement</v>
      </c>
      <c r="J45" s="180">
        <f>Effectif!V46</f>
        <v>0</v>
      </c>
      <c r="K45" s="181" t="str">
        <f>Effectif!AH46</f>
        <v>Oui</v>
      </c>
      <c r="L45" s="181" t="str">
        <f>Effectif!AI46</f>
        <v>Non</v>
      </c>
      <c r="M45" s="181" t="str">
        <f>Effectif!AJ46</f>
        <v>Non</v>
      </c>
      <c r="N45" s="181" t="str">
        <f>Effectif!AK46</f>
        <v>Non</v>
      </c>
      <c r="O45" s="181">
        <f>Effectif!AL46</f>
        <v>0</v>
      </c>
      <c r="P45" s="181">
        <f>Effectif!AO46</f>
        <v>0</v>
      </c>
      <c r="Q45" s="181" t="str">
        <f>Effectif!AR46</f>
        <v>CFA</v>
      </c>
      <c r="R45" s="197" t="str">
        <f>Effectif!AS46</f>
        <v>Parcours 4</v>
      </c>
    </row>
    <row r="46" spans="1:18" x14ac:dyDescent="0.25">
      <c r="A46" s="173" t="str">
        <f>Effectif!C47</f>
        <v>BIEF Henri</v>
      </c>
      <c r="B46" s="175">
        <f>Effectif!D47</f>
        <v>37965</v>
      </c>
      <c r="C46" s="176">
        <f ca="1">Effectif!E47</f>
        <v>16</v>
      </c>
      <c r="D46" s="176" t="str">
        <f>Effectif!G47</f>
        <v>Bangladais</v>
      </c>
      <c r="E46" s="175">
        <f>Effectif!J47</f>
        <v>43724</v>
      </c>
      <c r="F46" s="176" t="str">
        <f>Effectif!N47</f>
        <v>Collectif</v>
      </c>
      <c r="G46" s="175" t="str">
        <f>Effectif!O47</f>
        <v>Educ15</v>
      </c>
      <c r="H46" s="176">
        <f>Effectif!R47</f>
        <v>1</v>
      </c>
      <c r="I46" s="175" t="str">
        <f>Effectif!U47</f>
        <v>Ordonnance de placement</v>
      </c>
      <c r="J46" s="175">
        <f>Effectif!V47</f>
        <v>0</v>
      </c>
      <c r="K46" s="176" t="str">
        <f>Effectif!AH47</f>
        <v>Oui</v>
      </c>
      <c r="L46" s="176" t="str">
        <f>Effectif!AI47</f>
        <v>Non</v>
      </c>
      <c r="M46" s="176" t="str">
        <f>Effectif!AJ47</f>
        <v>Non</v>
      </c>
      <c r="N46" s="176" t="str">
        <f>Effectif!AK47</f>
        <v>Non</v>
      </c>
      <c r="O46" s="176">
        <f>Effectif!AL47</f>
        <v>0</v>
      </c>
      <c r="P46" s="176">
        <f>Effectif!AO47</f>
        <v>0</v>
      </c>
      <c r="Q46" s="176">
        <f>Effectif!AR47</f>
        <v>0</v>
      </c>
      <c r="R46" s="196">
        <f>Effectif!AS47</f>
        <v>0</v>
      </c>
    </row>
    <row r="47" spans="1:18" x14ac:dyDescent="0.25">
      <c r="A47" s="178" t="str">
        <f>Effectif!C48</f>
        <v>BIEF Pierre</v>
      </c>
      <c r="B47" s="180">
        <f>Effectif!D48</f>
        <v>37719</v>
      </c>
      <c r="C47" s="181">
        <f ca="1">Effectif!E48</f>
        <v>17</v>
      </c>
      <c r="D47" s="181" t="str">
        <f>Effectif!G48</f>
        <v>Pakistanais</v>
      </c>
      <c r="E47" s="180">
        <f>Effectif!J48</f>
        <v>43637</v>
      </c>
      <c r="F47" s="181" t="str">
        <f>Effectif!N48</f>
        <v>Collectif</v>
      </c>
      <c r="G47" s="180" t="str">
        <f>Effectif!O48</f>
        <v>Educ14</v>
      </c>
      <c r="H47" s="181">
        <f>Effectif!R48</f>
        <v>1</v>
      </c>
      <c r="I47" s="180" t="str">
        <f>Effectif!U48</f>
        <v>Ordonnance de placement</v>
      </c>
      <c r="J47" s="180">
        <f>Effectif!V48</f>
        <v>0</v>
      </c>
      <c r="K47" s="181" t="str">
        <f>Effectif!AH48</f>
        <v>Oui</v>
      </c>
      <c r="L47" s="181" t="str">
        <f>Effectif!AI48</f>
        <v>Non</v>
      </c>
      <c r="M47" s="181" t="str">
        <f>Effectif!AJ48</f>
        <v>Non</v>
      </c>
      <c r="N47" s="181" t="str">
        <f>Effectif!AK48</f>
        <v>Non</v>
      </c>
      <c r="O47" s="181">
        <f>Effectif!AL48</f>
        <v>0</v>
      </c>
      <c r="P47" s="181">
        <f>Effectif!AO48</f>
        <v>0</v>
      </c>
      <c r="Q47" s="181">
        <f>Effectif!AR48</f>
        <v>0</v>
      </c>
      <c r="R47" s="197">
        <f>Effectif!AS48</f>
        <v>0</v>
      </c>
    </row>
    <row r="48" spans="1:18" x14ac:dyDescent="0.25">
      <c r="A48" s="173" t="str">
        <f>Effectif!C49</f>
        <v>BIEF Jacques</v>
      </c>
      <c r="B48" s="175">
        <f>Effectif!D49</f>
        <v>37623</v>
      </c>
      <c r="C48" s="176">
        <f ca="1">Effectif!E49</f>
        <v>17</v>
      </c>
      <c r="D48" s="176" t="str">
        <f>Effectif!G49</f>
        <v>Malien</v>
      </c>
      <c r="E48" s="175">
        <f>Effectif!J49</f>
        <v>43405</v>
      </c>
      <c r="F48" s="176" t="str">
        <f>Effectif!N49</f>
        <v>Semi_autonomie</v>
      </c>
      <c r="G48" s="175" t="str">
        <f>Effectif!O49</f>
        <v>Educ13</v>
      </c>
      <c r="H48" s="176">
        <f>Effectif!R49</f>
        <v>1</v>
      </c>
      <c r="I48" s="175" t="str">
        <f>Effectif!U49</f>
        <v>Ordonnance de placement</v>
      </c>
      <c r="J48" s="175">
        <f>Effectif!V49</f>
        <v>0</v>
      </c>
      <c r="K48" s="176" t="str">
        <f>Effectif!AH49</f>
        <v>Oui</v>
      </c>
      <c r="L48" s="176" t="str">
        <f>Effectif!AI49</f>
        <v>Oui</v>
      </c>
      <c r="M48" s="176" t="str">
        <f>Effectif!AJ49</f>
        <v>Oui</v>
      </c>
      <c r="N48" s="176" t="str">
        <f>Effectif!AK49</f>
        <v>Non</v>
      </c>
      <c r="O48" s="176">
        <f>Effectif!AL49</f>
        <v>0</v>
      </c>
      <c r="P48" s="176">
        <f>Effectif!AO49</f>
        <v>0</v>
      </c>
      <c r="Q48" s="176" t="str">
        <f>Effectif!AR49</f>
        <v>CFA</v>
      </c>
      <c r="R48" s="196" t="str">
        <f>Effectif!AS49</f>
        <v>Cuisinier</v>
      </c>
    </row>
    <row r="49" spans="1:18" x14ac:dyDescent="0.25">
      <c r="A49" s="178" t="str">
        <f>Effectif!C50</f>
        <v>BIEF Jose</v>
      </c>
      <c r="B49" s="180">
        <f>Effectif!D50</f>
        <v>37658</v>
      </c>
      <c r="C49" s="181">
        <f ca="1">Effectif!E50</f>
        <v>17</v>
      </c>
      <c r="D49" s="181" t="str">
        <f>Effectif!G50</f>
        <v>Malien</v>
      </c>
      <c r="E49" s="180">
        <f>Effectif!J50</f>
        <v>0</v>
      </c>
      <c r="F49" s="181" t="str">
        <f>Effectif!N50</f>
        <v>Collectif</v>
      </c>
      <c r="G49" s="180" t="str">
        <f>Effectif!O50</f>
        <v>Educ12</v>
      </c>
      <c r="H49" s="181">
        <f>Effectif!R50</f>
        <v>1</v>
      </c>
      <c r="I49" s="180" t="str">
        <f>Effectif!U50</f>
        <v>Ordonnance de placement</v>
      </c>
      <c r="J49" s="180">
        <f>Effectif!V50</f>
        <v>0</v>
      </c>
      <c r="K49" s="181" t="str">
        <f>Effectif!AH50</f>
        <v>Non</v>
      </c>
      <c r="L49" s="181" t="str">
        <f>Effectif!AI50</f>
        <v>Non</v>
      </c>
      <c r="M49" s="181" t="str">
        <f>Effectif!AJ50</f>
        <v>Non</v>
      </c>
      <c r="N49" s="181" t="str">
        <f>Effectif!AK50</f>
        <v>Non</v>
      </c>
      <c r="O49" s="181">
        <f>Effectif!AL50</f>
        <v>0</v>
      </c>
      <c r="P49" s="181">
        <f>Effectif!AO50</f>
        <v>0</v>
      </c>
      <c r="Q49" s="181">
        <f>Effectif!AR50</f>
        <v>0</v>
      </c>
      <c r="R49" s="197">
        <f>Effectif!AS50</f>
        <v>0</v>
      </c>
    </row>
    <row r="50" spans="1:18" x14ac:dyDescent="0.25">
      <c r="A50" s="173" t="str">
        <f>Effectif!C51</f>
        <v>BIEF Jules</v>
      </c>
      <c r="B50" s="175">
        <f>Effectif!D51</f>
        <v>37621</v>
      </c>
      <c r="C50" s="176">
        <f ca="1">Effectif!E51</f>
        <v>17</v>
      </c>
      <c r="D50" s="176" t="str">
        <f>Effectif!G51</f>
        <v>Burkinais</v>
      </c>
      <c r="E50" s="175">
        <f>Effectif!J51</f>
        <v>0</v>
      </c>
      <c r="F50" s="176" t="str">
        <f>Effectif!N51</f>
        <v>Semi_autonomie</v>
      </c>
      <c r="G50" s="175" t="str">
        <f>Effectif!O51</f>
        <v>Educ11</v>
      </c>
      <c r="H50" s="176">
        <f>Effectif!R51</f>
        <v>1</v>
      </c>
      <c r="I50" s="175" t="str">
        <f>Effectif!U51</f>
        <v>Ordonnance de placement</v>
      </c>
      <c r="J50" s="175">
        <f>Effectif!V51</f>
        <v>0</v>
      </c>
      <c r="K50" s="176" t="str">
        <f>Effectif!AH51</f>
        <v>Oui</v>
      </c>
      <c r="L50" s="176" t="str">
        <f>Effectif!AI51</f>
        <v>Oui</v>
      </c>
      <c r="M50" s="176" t="str">
        <f>Effectif!AJ51</f>
        <v>Oui</v>
      </c>
      <c r="N50" s="176" t="str">
        <f>Effectif!AK51</f>
        <v>Non</v>
      </c>
      <c r="O50" s="176">
        <f>Effectif!AL51</f>
        <v>0</v>
      </c>
      <c r="P50" s="176">
        <f>Effectif!AO51</f>
        <v>0</v>
      </c>
      <c r="Q50" s="176" t="str">
        <f>Effectif!AR51</f>
        <v>CFA</v>
      </c>
      <c r="R50" s="196" t="str">
        <f>Effectif!AS51</f>
        <v>Parcours 4</v>
      </c>
    </row>
    <row r="51" spans="1:18" x14ac:dyDescent="0.25">
      <c r="A51" s="178" t="str">
        <f>Effectif!C52</f>
        <v>BIEF Paul</v>
      </c>
      <c r="B51" s="180">
        <f>Effectif!D52</f>
        <v>37622</v>
      </c>
      <c r="C51" s="181">
        <f ca="1">Effectif!E52</f>
        <v>17</v>
      </c>
      <c r="D51" s="181" t="str">
        <f>Effectif!G52</f>
        <v>Afghan</v>
      </c>
      <c r="E51" s="180">
        <f>Effectif!J52</f>
        <v>42783</v>
      </c>
      <c r="F51" s="181" t="str">
        <f>Effectif!N52</f>
        <v>Semi_autonomie</v>
      </c>
      <c r="G51" s="180" t="str">
        <f>Effectif!O52</f>
        <v>Educ10</v>
      </c>
      <c r="H51" s="181">
        <f>Effectif!R52</f>
        <v>1</v>
      </c>
      <c r="I51" s="180" t="str">
        <f>Effectif!U52</f>
        <v>Ordonnance de placement</v>
      </c>
      <c r="J51" s="180">
        <f>Effectif!V52</f>
        <v>0</v>
      </c>
      <c r="K51" s="181" t="str">
        <f>Effectif!AH52</f>
        <v>Oui</v>
      </c>
      <c r="L51" s="181" t="str">
        <f>Effectif!AI52</f>
        <v>Non</v>
      </c>
      <c r="M51" s="181" t="str">
        <f>Effectif!AJ52</f>
        <v>Non</v>
      </c>
      <c r="N51" s="181" t="str">
        <f>Effectif!AK52</f>
        <v>Non</v>
      </c>
      <c r="O51" s="181">
        <f>Effectif!AL52</f>
        <v>0</v>
      </c>
      <c r="P51" s="181" t="str">
        <f>Effectif!AO52</f>
        <v>Nationalité</v>
      </c>
      <c r="Q51" s="181" t="str">
        <f>Effectif!AR52</f>
        <v>CFA</v>
      </c>
      <c r="R51" s="197" t="str">
        <f>Effectif!AS52</f>
        <v>Peintre</v>
      </c>
    </row>
    <row r="52" spans="1:18" x14ac:dyDescent="0.25">
      <c r="A52" s="173" t="str">
        <f>Effectif!C53</f>
        <v>BIEF Edouard</v>
      </c>
      <c r="B52" s="175">
        <f>Effectif!D53</f>
        <v>37443</v>
      </c>
      <c r="C52" s="176">
        <f ca="1">Effectif!E53</f>
        <v>17</v>
      </c>
      <c r="D52" s="176" t="str">
        <f>Effectif!G53</f>
        <v>Guinéen</v>
      </c>
      <c r="E52" s="175">
        <f>Effectif!J53</f>
        <v>43221</v>
      </c>
      <c r="F52" s="176" t="str">
        <f>Effectif!N53</f>
        <v>Collectif</v>
      </c>
      <c r="G52" s="175" t="str">
        <f>Effectif!O53</f>
        <v>Educ9</v>
      </c>
      <c r="H52" s="176">
        <f>Effectif!R53</f>
        <v>1</v>
      </c>
      <c r="I52" s="175" t="str">
        <f>Effectif!U53</f>
        <v>Ordonnance de placement</v>
      </c>
      <c r="J52" s="175">
        <f>Effectif!V53</f>
        <v>0</v>
      </c>
      <c r="K52" s="176" t="str">
        <f>Effectif!AH53</f>
        <v>Oui</v>
      </c>
      <c r="L52" s="176" t="str">
        <f>Effectif!AI53</f>
        <v>Oui</v>
      </c>
      <c r="M52" s="176" t="str">
        <f>Effectif!AJ53</f>
        <v>Oui</v>
      </c>
      <c r="N52" s="176" t="str">
        <f>Effectif!AK53</f>
        <v>Non</v>
      </c>
      <c r="O52" s="176">
        <f>Effectif!AL53</f>
        <v>0</v>
      </c>
      <c r="P52" s="176">
        <f>Effectif!AO53</f>
        <v>0</v>
      </c>
      <c r="Q52" s="176">
        <f>Effectif!AR53</f>
        <v>0</v>
      </c>
      <c r="R52" s="196">
        <f>Effectif!AS53</f>
        <v>0</v>
      </c>
    </row>
    <row r="53" spans="1:18" x14ac:dyDescent="0.25">
      <c r="A53" s="178" t="str">
        <f>Effectif!C54</f>
        <v>BIEF Simon</v>
      </c>
      <c r="B53" s="180">
        <f>Effectif!D54</f>
        <v>37386</v>
      </c>
      <c r="C53" s="181">
        <f ca="1">Effectif!E54</f>
        <v>17</v>
      </c>
      <c r="D53" s="181" t="str">
        <f>Effectif!G54</f>
        <v>Gambien</v>
      </c>
      <c r="E53" s="180">
        <f>Effectif!J54</f>
        <v>42736</v>
      </c>
      <c r="F53" s="181" t="str">
        <f>Effectif!N54</f>
        <v>Semi_autonomie</v>
      </c>
      <c r="G53" s="180" t="str">
        <f>Effectif!O54</f>
        <v>Educ8</v>
      </c>
      <c r="H53" s="181">
        <f>Effectif!R54</f>
        <v>1</v>
      </c>
      <c r="I53" s="180" t="str">
        <f>Effectif!U54</f>
        <v>Ordonnance de placement</v>
      </c>
      <c r="J53" s="180">
        <f>Effectif!V54</f>
        <v>0</v>
      </c>
      <c r="K53" s="181" t="str">
        <f>Effectif!AH54</f>
        <v>Oui</v>
      </c>
      <c r="L53" s="181" t="str">
        <f>Effectif!AI54</f>
        <v>Oui</v>
      </c>
      <c r="M53" s="181" t="str">
        <f>Effectif!AJ54</f>
        <v>Oui</v>
      </c>
      <c r="N53" s="181" t="str">
        <f>Effectif!AK54</f>
        <v>Oui</v>
      </c>
      <c r="O53" s="181">
        <f>Effectif!AL54</f>
        <v>0</v>
      </c>
      <c r="P53" s="181" t="str">
        <f>Effectif!AO54</f>
        <v>Nationalité</v>
      </c>
      <c r="Q53" s="181">
        <f>Effectif!AR54</f>
        <v>0</v>
      </c>
      <c r="R53" s="197">
        <f>Effectif!AS54</f>
        <v>0</v>
      </c>
    </row>
    <row r="54" spans="1:18" x14ac:dyDescent="0.25">
      <c r="A54" s="173" t="str">
        <f>Effectif!C55</f>
        <v>BIEF Matthieu</v>
      </c>
      <c r="B54" s="175">
        <f>Effectif!D55</f>
        <v>37531</v>
      </c>
      <c r="C54" s="176">
        <f ca="1">Effectif!E55</f>
        <v>17</v>
      </c>
      <c r="D54" s="176" t="str">
        <f>Effectif!G55</f>
        <v>Guinéen</v>
      </c>
      <c r="E54" s="175">
        <f>Effectif!J55</f>
        <v>0</v>
      </c>
      <c r="F54" s="176" t="str">
        <f>Effectif!N55</f>
        <v>Collectif</v>
      </c>
      <c r="G54" s="175" t="str">
        <f>Effectif!O55</f>
        <v>Educ7</v>
      </c>
      <c r="H54" s="176">
        <f>Effectif!R55</f>
        <v>1</v>
      </c>
      <c r="I54" s="175" t="str">
        <f>Effectif!U55</f>
        <v>Ordonnance de placement</v>
      </c>
      <c r="J54" s="175">
        <f>Effectif!V55</f>
        <v>0</v>
      </c>
      <c r="K54" s="176" t="str">
        <f>Effectif!AH55</f>
        <v>Oui</v>
      </c>
      <c r="L54" s="176" t="str">
        <f>Effectif!AI55</f>
        <v>Oui</v>
      </c>
      <c r="M54" s="176" t="str">
        <f>Effectif!AJ55</f>
        <v>Oui</v>
      </c>
      <c r="N54" s="176" t="str">
        <f>Effectif!AK55</f>
        <v>Non</v>
      </c>
      <c r="O54" s="176">
        <f>Effectif!AL55</f>
        <v>0</v>
      </c>
      <c r="P54" s="176">
        <f>Effectif!AO55</f>
        <v>0</v>
      </c>
      <c r="Q54" s="176">
        <f>Effectif!AR55</f>
        <v>0</v>
      </c>
      <c r="R54" s="196">
        <f>Effectif!AS55</f>
        <v>0</v>
      </c>
    </row>
    <row r="55" spans="1:18" x14ac:dyDescent="0.25">
      <c r="A55" s="178" t="str">
        <f>Effectif!C56</f>
        <v>BIEF Andre</v>
      </c>
      <c r="B55" s="180">
        <f>Effectif!D56</f>
        <v>37659</v>
      </c>
      <c r="C55" s="181">
        <f ca="1">Effectif!E56</f>
        <v>17</v>
      </c>
      <c r="D55" s="181" t="str">
        <f>Effectif!G56</f>
        <v>Malien</v>
      </c>
      <c r="E55" s="180">
        <f>Effectif!J56</f>
        <v>0</v>
      </c>
      <c r="F55" s="181" t="str">
        <f>Effectif!N56</f>
        <v>Collectif</v>
      </c>
      <c r="G55" s="180" t="str">
        <f>Effectif!O56</f>
        <v>Educ6</v>
      </c>
      <c r="H55" s="181">
        <f>Effectif!R56</f>
        <v>1</v>
      </c>
      <c r="I55" s="180" t="str">
        <f>Effectif!U56</f>
        <v>Ordonnance de placement</v>
      </c>
      <c r="J55" s="180">
        <f>Effectif!V56</f>
        <v>0</v>
      </c>
      <c r="K55" s="181" t="str">
        <f>Effectif!AH56</f>
        <v>Oui</v>
      </c>
      <c r="L55" s="181" t="str">
        <f>Effectif!AI56</f>
        <v>Oui</v>
      </c>
      <c r="M55" s="181" t="str">
        <f>Effectif!AJ56</f>
        <v>Non</v>
      </c>
      <c r="N55" s="181" t="str">
        <f>Effectif!AK56</f>
        <v>Non</v>
      </c>
      <c r="O55" s="181">
        <f>Effectif!AL56</f>
        <v>0</v>
      </c>
      <c r="P55" s="181">
        <f>Effectif!AO56</f>
        <v>0</v>
      </c>
      <c r="Q55" s="181">
        <f>Effectif!AR56</f>
        <v>0</v>
      </c>
      <c r="R55" s="197">
        <f>Effectif!AS56</f>
        <v>0</v>
      </c>
    </row>
    <row r="56" spans="1:18" x14ac:dyDescent="0.25">
      <c r="A56" s="173" t="str">
        <f>Effectif!C57</f>
        <v>BIEF Arthur</v>
      </c>
      <c r="B56" s="175">
        <f>Effectif!D57</f>
        <v>37226</v>
      </c>
      <c r="C56" s="176">
        <f ca="1">Effectif!E57</f>
        <v>18</v>
      </c>
      <c r="D56" s="176" t="str">
        <f>Effectif!G57</f>
        <v>Malien</v>
      </c>
      <c r="E56" s="175">
        <f>Effectif!J57</f>
        <v>43313</v>
      </c>
      <c r="F56" s="176" t="str">
        <f>Effectif!N57</f>
        <v>Collectif</v>
      </c>
      <c r="G56" s="175" t="str">
        <f>Effectif!O57</f>
        <v>Educ5</v>
      </c>
      <c r="H56" s="176">
        <f>Effectif!R57</f>
        <v>1</v>
      </c>
      <c r="I56" s="175" t="str">
        <f>Effectif!U57</f>
        <v>ATJM accordé</v>
      </c>
      <c r="J56" s="175">
        <f>Effectif!V57</f>
        <v>43981</v>
      </c>
      <c r="K56" s="176" t="str">
        <f>Effectif!AH57</f>
        <v>Oui</v>
      </c>
      <c r="L56" s="176" t="str">
        <f>Effectif!AI57</f>
        <v>Oui</v>
      </c>
      <c r="M56" s="176" t="str">
        <f>Effectif!AJ57</f>
        <v>Non</v>
      </c>
      <c r="N56" s="176" t="str">
        <f>Effectif!AK57</f>
        <v>Non</v>
      </c>
      <c r="O56" s="176">
        <f>Effectif!AL57</f>
        <v>0</v>
      </c>
      <c r="P56" s="176">
        <f>Effectif!AO57</f>
        <v>0</v>
      </c>
      <c r="Q56" s="176" t="str">
        <f>Effectif!AR57</f>
        <v>CFA</v>
      </c>
      <c r="R56" s="196" t="str">
        <f>Effectif!AS57</f>
        <v>Mécanicien</v>
      </c>
    </row>
    <row r="57" spans="1:18" x14ac:dyDescent="0.25">
      <c r="A57" s="178" t="str">
        <f>Effectif!C58</f>
        <v>BIEF Fred</v>
      </c>
      <c r="B57" s="180">
        <f>Effectif!D58</f>
        <v>37446</v>
      </c>
      <c r="C57" s="181">
        <f ca="1">Effectif!E58</f>
        <v>17</v>
      </c>
      <c r="D57" s="181" t="str">
        <f>Effectif!G58</f>
        <v>Malien</v>
      </c>
      <c r="E57" s="180">
        <f>Effectif!J58</f>
        <v>43313</v>
      </c>
      <c r="F57" s="181" t="str">
        <f>Effectif!N58</f>
        <v>Semi_autonomie</v>
      </c>
      <c r="G57" s="180" t="str">
        <f>Effectif!O58</f>
        <v>Educ4</v>
      </c>
      <c r="H57" s="181">
        <f>Effectif!R58</f>
        <v>1</v>
      </c>
      <c r="I57" s="180" t="str">
        <f>Effectif!U58</f>
        <v>Ordonnance de placement</v>
      </c>
      <c r="J57" s="180">
        <f>Effectif!V58</f>
        <v>0</v>
      </c>
      <c r="K57" s="181" t="str">
        <f>Effectif!AH58</f>
        <v>Oui</v>
      </c>
      <c r="L57" s="181" t="str">
        <f>Effectif!AI58</f>
        <v>Oui</v>
      </c>
      <c r="M57" s="181" t="str">
        <f>Effectif!AJ58</f>
        <v>Non</v>
      </c>
      <c r="N57" s="181" t="str">
        <f>Effectif!AK58</f>
        <v>Non</v>
      </c>
      <c r="O57" s="181">
        <f>Effectif!AL58</f>
        <v>0</v>
      </c>
      <c r="P57" s="181">
        <f>Effectif!AO58</f>
        <v>0</v>
      </c>
      <c r="Q57" s="181" t="str">
        <f>Effectif!AR58</f>
        <v>CFA</v>
      </c>
      <c r="R57" s="197" t="str">
        <f>Effectif!AS58</f>
        <v>Serveur</v>
      </c>
    </row>
    <row r="58" spans="1:18" x14ac:dyDescent="0.25">
      <c r="A58" s="173" t="str">
        <f>Effectif!C59</f>
        <v>BIEF Henri</v>
      </c>
      <c r="B58" s="175">
        <f>Effectif!D59</f>
        <v>37749</v>
      </c>
      <c r="C58" s="176">
        <f ca="1">Effectif!E59</f>
        <v>17</v>
      </c>
      <c r="D58" s="176" t="str">
        <f>Effectif!G59</f>
        <v>Malien</v>
      </c>
      <c r="E58" s="175">
        <f>Effectif!J59</f>
        <v>43556</v>
      </c>
      <c r="F58" s="176" t="str">
        <f>Effectif!N59</f>
        <v>Collectif</v>
      </c>
      <c r="G58" s="175" t="str">
        <f>Effectif!O59</f>
        <v>Educ3</v>
      </c>
      <c r="H58" s="176">
        <f>Effectif!R59</f>
        <v>1</v>
      </c>
      <c r="I58" s="175" t="str">
        <f>Effectif!U59</f>
        <v>Ordonnance de placement</v>
      </c>
      <c r="J58" s="175">
        <f>Effectif!V59</f>
        <v>0</v>
      </c>
      <c r="K58" s="176" t="str">
        <f>Effectif!AH59</f>
        <v>Oui</v>
      </c>
      <c r="L58" s="176" t="str">
        <f>Effectif!AI59</f>
        <v>Oui</v>
      </c>
      <c r="M58" s="176" t="str">
        <f>Effectif!AJ59</f>
        <v>Non</v>
      </c>
      <c r="N58" s="176" t="str">
        <f>Effectif!AK59</f>
        <v>Non</v>
      </c>
      <c r="O58" s="176">
        <f>Effectif!AL59</f>
        <v>0</v>
      </c>
      <c r="P58" s="176">
        <f>Effectif!AO59</f>
        <v>0</v>
      </c>
      <c r="Q58" s="176" t="str">
        <f>Effectif!AR59</f>
        <v>L._SEDAR_SENGHOR</v>
      </c>
      <c r="R58" s="196" t="str">
        <f>Effectif!AS59</f>
        <v>2nde</v>
      </c>
    </row>
    <row r="59" spans="1:18" x14ac:dyDescent="0.25">
      <c r="A59" s="178" t="str">
        <f>Effectif!C60</f>
        <v>BIEF Pierre</v>
      </c>
      <c r="B59" s="180">
        <f>Effectif!D60</f>
        <v>37685</v>
      </c>
      <c r="C59" s="181">
        <f ca="1">Effectif!E60</f>
        <v>17</v>
      </c>
      <c r="D59" s="181" t="str">
        <f>Effectif!G60</f>
        <v>Guinéen</v>
      </c>
      <c r="E59" s="180">
        <f>Effectif!J60</f>
        <v>43260</v>
      </c>
      <c r="F59" s="181" t="str">
        <f>Effectif!N60</f>
        <v>Collectif</v>
      </c>
      <c r="G59" s="180" t="str">
        <f>Effectif!O60</f>
        <v>Educ2</v>
      </c>
      <c r="H59" s="181">
        <f>Effectif!R60</f>
        <v>1</v>
      </c>
      <c r="I59" s="180" t="str">
        <f>Effectif!U60</f>
        <v>Ordonnance de placement</v>
      </c>
      <c r="J59" s="180">
        <f>Effectif!V60</f>
        <v>0</v>
      </c>
      <c r="K59" s="181" t="str">
        <f>Effectif!AH60</f>
        <v>Oui</v>
      </c>
      <c r="L59" s="181" t="str">
        <f>Effectif!AI60</f>
        <v>Oui</v>
      </c>
      <c r="M59" s="181" t="str">
        <f>Effectif!AJ60</f>
        <v>Non</v>
      </c>
      <c r="N59" s="181" t="str">
        <f>Effectif!AK60</f>
        <v>Non</v>
      </c>
      <c r="O59" s="181">
        <f>Effectif!AL60</f>
        <v>0</v>
      </c>
      <c r="P59" s="181">
        <f>Effectif!AO60</f>
        <v>0</v>
      </c>
      <c r="Q59" s="181" t="str">
        <f>Effectif!AR60</f>
        <v>CFA</v>
      </c>
      <c r="R59" s="197" t="str">
        <f>Effectif!AS60</f>
        <v>Parcours 4</v>
      </c>
    </row>
    <row r="60" spans="1:18" x14ac:dyDescent="0.25">
      <c r="A60" s="173" t="str">
        <f>Effectif!C61</f>
        <v>BIEF Jacques</v>
      </c>
      <c r="B60" s="175">
        <f>Effectif!D61</f>
        <v>37925</v>
      </c>
      <c r="C60" s="176">
        <f ca="1">Effectif!E61</f>
        <v>16</v>
      </c>
      <c r="D60" s="176" t="str">
        <f>Effectif!G61</f>
        <v>Bangladais</v>
      </c>
      <c r="E60" s="175">
        <f>Effectif!J61</f>
        <v>0</v>
      </c>
      <c r="F60" s="176" t="str">
        <f>Effectif!N61</f>
        <v>Collectif</v>
      </c>
      <c r="G60" s="175" t="str">
        <f>Effectif!O61</f>
        <v>Educ1</v>
      </c>
      <c r="H60" s="176">
        <f>Effectif!R61</f>
        <v>1</v>
      </c>
      <c r="I60" s="175" t="str">
        <f>Effectif!U61</f>
        <v>Ordonnance de placement</v>
      </c>
      <c r="J60" s="175">
        <f>Effectif!V61</f>
        <v>0</v>
      </c>
      <c r="K60" s="176" t="str">
        <f>Effectif!AH61</f>
        <v>Oui</v>
      </c>
      <c r="L60" s="176" t="str">
        <f>Effectif!AI61</f>
        <v>Non</v>
      </c>
      <c r="M60" s="176" t="str">
        <f>Effectif!AJ61</f>
        <v>Non</v>
      </c>
      <c r="N60" s="176" t="str">
        <f>Effectif!AK61</f>
        <v>Non</v>
      </c>
      <c r="O60" s="176">
        <f>Effectif!AL61</f>
        <v>0</v>
      </c>
      <c r="P60" s="176">
        <f>Effectif!AO61</f>
        <v>0</v>
      </c>
      <c r="Q60" s="176">
        <f>Effectif!AR61</f>
        <v>0</v>
      </c>
      <c r="R60" s="196">
        <f>Effectif!AS61</f>
        <v>0</v>
      </c>
    </row>
    <row r="61" spans="1:18" x14ac:dyDescent="0.25">
      <c r="A61" s="178" t="str">
        <f>Effectif!C62</f>
        <v>BIEF Jose</v>
      </c>
      <c r="B61" s="180">
        <f>Effectif!D62</f>
        <v>37258</v>
      </c>
      <c r="C61" s="181">
        <f ca="1">Effectif!E62</f>
        <v>18</v>
      </c>
      <c r="D61" s="181" t="str">
        <f>Effectif!G62</f>
        <v>Malien</v>
      </c>
      <c r="E61" s="180">
        <f>Effectif!J62</f>
        <v>43101</v>
      </c>
      <c r="F61" s="181" t="str">
        <f>Effectif!N62</f>
        <v>Collectif</v>
      </c>
      <c r="G61" s="180" t="str">
        <f>Effectif!O62</f>
        <v>Educ0</v>
      </c>
      <c r="H61" s="181">
        <f>Effectif!R62</f>
        <v>1</v>
      </c>
      <c r="I61" s="180" t="str">
        <f>Effectif!U62</f>
        <v>ATJM accordé</v>
      </c>
      <c r="J61" s="180">
        <f>Effectif!V62</f>
        <v>44027</v>
      </c>
      <c r="K61" s="181" t="str">
        <f>Effectif!AH62</f>
        <v>Oui</v>
      </c>
      <c r="L61" s="181" t="str">
        <f>Effectif!AI62</f>
        <v>Oui</v>
      </c>
      <c r="M61" s="181" t="str">
        <f>Effectif!AJ62</f>
        <v>Oui</v>
      </c>
      <c r="N61" s="181" t="str">
        <f>Effectif!AK62</f>
        <v>Non</v>
      </c>
      <c r="O61" s="181">
        <f>Effectif!AL62</f>
        <v>0</v>
      </c>
      <c r="P61" s="181" t="str">
        <f>Effectif!AO62</f>
        <v>Travailleur temporaire</v>
      </c>
      <c r="Q61" s="181" t="str">
        <f>Effectif!AR62</f>
        <v>CFA</v>
      </c>
      <c r="R61" s="197" t="str">
        <f>Effectif!AS62</f>
        <v>Cuisinier</v>
      </c>
    </row>
    <row r="62" spans="1:18" x14ac:dyDescent="0.25">
      <c r="A62" s="173" t="str">
        <f>Effectif!C63</f>
        <v>BIEF Jules</v>
      </c>
      <c r="B62" s="175">
        <f>Effectif!D63</f>
        <v>38352</v>
      </c>
      <c r="C62" s="176">
        <f ca="1">Effectif!E63</f>
        <v>15</v>
      </c>
      <c r="D62" s="176" t="str">
        <f>Effectif!G63</f>
        <v>Afghan</v>
      </c>
      <c r="E62" s="175">
        <f>Effectif!J63</f>
        <v>0</v>
      </c>
      <c r="F62" s="176" t="str">
        <f>Effectif!N63</f>
        <v>Collectif</v>
      </c>
      <c r="G62" s="175" t="str">
        <f>Effectif!O63</f>
        <v>Educ1</v>
      </c>
      <c r="H62" s="176">
        <f>Effectif!R63</f>
        <v>1</v>
      </c>
      <c r="I62" s="175" t="str">
        <f>Effectif!U63</f>
        <v>Ordonnance de placement</v>
      </c>
      <c r="J62" s="175">
        <f>Effectif!V63</f>
        <v>0</v>
      </c>
      <c r="K62" s="176" t="str">
        <f>Effectif!AH63</f>
        <v>Oui</v>
      </c>
      <c r="L62" s="176" t="str">
        <f>Effectif!AI63</f>
        <v>Non</v>
      </c>
      <c r="M62" s="176" t="str">
        <f>Effectif!AJ63</f>
        <v>Non</v>
      </c>
      <c r="N62" s="176" t="str">
        <f>Effectif!AK63</f>
        <v>Non</v>
      </c>
      <c r="O62" s="176">
        <f>Effectif!AL63</f>
        <v>0</v>
      </c>
      <c r="P62" s="176">
        <f>Effectif!AO63</f>
        <v>0</v>
      </c>
      <c r="Q62" s="176" t="str">
        <f>Effectif!AR63</f>
        <v>G._POLITZER</v>
      </c>
      <c r="R62" s="196" t="str">
        <f>Effectif!AS63</f>
        <v>3éme</v>
      </c>
    </row>
    <row r="63" spans="1:18" x14ac:dyDescent="0.25">
      <c r="A63" s="178">
        <f>Effectif!C64</f>
        <v>0</v>
      </c>
      <c r="B63" s="180">
        <f>Effectif!D64</f>
        <v>0</v>
      </c>
      <c r="C63" s="181" t="str">
        <f ca="1">Effectif!E64</f>
        <v>Inconnu</v>
      </c>
      <c r="D63" s="181">
        <f>Effectif!G64</f>
        <v>0</v>
      </c>
      <c r="E63" s="180">
        <f>Effectif!J64</f>
        <v>0</v>
      </c>
      <c r="F63" s="181">
        <f>Effectif!N64</f>
        <v>0</v>
      </c>
      <c r="G63" s="180">
        <f>Effectif!O64</f>
        <v>0</v>
      </c>
      <c r="H63" s="181">
        <f>Effectif!R64</f>
        <v>1</v>
      </c>
      <c r="I63" s="180">
        <f>Effectif!U64</f>
        <v>0</v>
      </c>
      <c r="J63" s="180">
        <f>Effectif!V64</f>
        <v>0</v>
      </c>
      <c r="K63" s="181">
        <f>Effectif!AH64</f>
        <v>0</v>
      </c>
      <c r="L63" s="181">
        <f>Effectif!AI64</f>
        <v>0</v>
      </c>
      <c r="M63" s="181">
        <f>Effectif!AJ64</f>
        <v>0</v>
      </c>
      <c r="N63" s="181">
        <f>Effectif!AK64</f>
        <v>0</v>
      </c>
      <c r="O63" s="181">
        <f>Effectif!AL64</f>
        <v>0</v>
      </c>
      <c r="P63" s="181">
        <f>Effectif!AO64</f>
        <v>0</v>
      </c>
      <c r="Q63" s="181">
        <f>Effectif!AR64</f>
        <v>0</v>
      </c>
      <c r="R63" s="197">
        <f>Effectif!AS64</f>
        <v>0</v>
      </c>
    </row>
    <row r="64" spans="1:18" ht="15.75" thickBot="1" x14ac:dyDescent="0.3">
      <c r="A64" s="183">
        <f>Effectif!C65</f>
        <v>0</v>
      </c>
      <c r="B64" s="185">
        <f>Effectif!D65</f>
        <v>0</v>
      </c>
      <c r="C64" s="186" t="str">
        <f ca="1">Effectif!E65</f>
        <v>Inconnu</v>
      </c>
      <c r="D64" s="186">
        <f>Effectif!G65</f>
        <v>0</v>
      </c>
      <c r="E64" s="185">
        <f>Effectif!J65</f>
        <v>0</v>
      </c>
      <c r="F64" s="186">
        <f>Effectif!N65</f>
        <v>0</v>
      </c>
      <c r="G64" s="185">
        <f>Effectif!O65</f>
        <v>0</v>
      </c>
      <c r="H64" s="186">
        <f>Effectif!R65</f>
        <v>1</v>
      </c>
      <c r="I64" s="185">
        <f>Effectif!U65</f>
        <v>0</v>
      </c>
      <c r="J64" s="185">
        <f>Effectif!V65</f>
        <v>0</v>
      </c>
      <c r="K64" s="186">
        <f>Effectif!AH65</f>
        <v>0</v>
      </c>
      <c r="L64" s="186">
        <f>Effectif!AI65</f>
        <v>0</v>
      </c>
      <c r="M64" s="186">
        <f>Effectif!AJ65</f>
        <v>0</v>
      </c>
      <c r="N64" s="186">
        <f>Effectif!AK65</f>
        <v>0</v>
      </c>
      <c r="O64" s="186">
        <f>Effectif!AL65</f>
        <v>0</v>
      </c>
      <c r="P64" s="186">
        <f>Effectif!AO65</f>
        <v>0</v>
      </c>
      <c r="Q64" s="186">
        <f>Effectif!AR65</f>
        <v>0</v>
      </c>
      <c r="R64" s="198">
        <f>Effectif!AS65</f>
        <v>0</v>
      </c>
    </row>
    <row r="65" ht="15.75" thickTop="1" x14ac:dyDescent="0.25"/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L64"/>
  <sheetViews>
    <sheetView workbookViewId="0">
      <selection activeCell="E2" sqref="E2:E64"/>
    </sheetView>
  </sheetViews>
  <sheetFormatPr baseColWidth="10" defaultColWidth="13.42578125" defaultRowHeight="15" x14ac:dyDescent="0.25"/>
  <cols>
    <col min="1" max="1" width="42.85546875" style="1" bestFit="1" customWidth="1"/>
    <col min="2" max="2" width="14.85546875" style="1" bestFit="1" customWidth="1"/>
    <col min="3" max="3" width="9.28515625" style="1" bestFit="1" customWidth="1"/>
    <col min="4" max="4" width="15.85546875" style="1" bestFit="1" customWidth="1"/>
    <col min="5" max="5" width="26.5703125" style="1" bestFit="1" customWidth="1"/>
    <col min="6" max="6" width="14.7109375" style="1" bestFit="1" customWidth="1"/>
    <col min="7" max="7" width="19.42578125" style="1" bestFit="1" customWidth="1"/>
    <col min="8" max="8" width="19.140625" style="1" bestFit="1" customWidth="1"/>
    <col min="9" max="9" width="16.85546875" style="1" bestFit="1" customWidth="1"/>
    <col min="10" max="10" width="8" style="1" bestFit="1" customWidth="1"/>
    <col min="11" max="11" width="19.42578125" style="1" bestFit="1" customWidth="1"/>
    <col min="12" max="12" width="23.28515625" style="1" bestFit="1" customWidth="1"/>
    <col min="13" max="13" width="18.42578125" style="1" customWidth="1"/>
    <col min="14" max="16384" width="13.42578125" style="1"/>
  </cols>
  <sheetData>
    <row r="1" spans="1:12" ht="31.5" x14ac:dyDescent="0.25">
      <c r="A1" s="138" t="s">
        <v>113</v>
      </c>
      <c r="B1" s="139" t="s">
        <v>2</v>
      </c>
      <c r="C1" s="139" t="s">
        <v>3</v>
      </c>
      <c r="D1" s="139" t="s">
        <v>137</v>
      </c>
      <c r="E1" s="139" t="s">
        <v>33</v>
      </c>
      <c r="F1" s="139" t="s">
        <v>128</v>
      </c>
      <c r="G1" s="139" t="s">
        <v>24</v>
      </c>
      <c r="H1" s="139" t="s">
        <v>39</v>
      </c>
      <c r="I1" s="139" t="s">
        <v>86</v>
      </c>
      <c r="J1" s="139" t="s">
        <v>138</v>
      </c>
      <c r="K1" s="139" t="s">
        <v>40</v>
      </c>
      <c r="L1" s="140" t="s">
        <v>10</v>
      </c>
    </row>
    <row r="2" spans="1:12" x14ac:dyDescent="0.25">
      <c r="A2" s="141">
        <f>Effectif!C64</f>
        <v>0</v>
      </c>
      <c r="B2" s="142">
        <f>Effectif!D64</f>
        <v>0</v>
      </c>
      <c r="C2" s="143" t="str">
        <f ca="1">Effectif!E64</f>
        <v>Inconnu</v>
      </c>
      <c r="D2" s="154">
        <f>Effectif!H64</f>
        <v>0</v>
      </c>
      <c r="E2" s="149">
        <f>Effectif!I64</f>
        <v>0</v>
      </c>
      <c r="F2" s="143">
        <f>Effectif!AP64</f>
        <v>0</v>
      </c>
      <c r="G2" s="143">
        <f>Effectif!AQ64</f>
        <v>0</v>
      </c>
      <c r="H2" s="143">
        <f>Effectif!AR64</f>
        <v>0</v>
      </c>
      <c r="I2" s="143">
        <f>Effectif!AS64</f>
        <v>0</v>
      </c>
      <c r="J2" s="143">
        <f>Effectif!AT64</f>
        <v>0</v>
      </c>
      <c r="K2" s="155">
        <f>Effectif!AU64</f>
        <v>0</v>
      </c>
      <c r="L2" s="156">
        <f>Effectif!AV64</f>
        <v>0</v>
      </c>
    </row>
    <row r="3" spans="1:12" x14ac:dyDescent="0.25">
      <c r="A3" s="145">
        <f>Effectif!C65</f>
        <v>0</v>
      </c>
      <c r="B3" s="146">
        <f>Effectif!D65</f>
        <v>0</v>
      </c>
      <c r="C3" s="147" t="str">
        <f ca="1">Effectif!E65</f>
        <v>Inconnu</v>
      </c>
      <c r="D3" s="157">
        <f>Effectif!H65</f>
        <v>0</v>
      </c>
      <c r="E3" s="149">
        <f>Effectif!I65</f>
        <v>0</v>
      </c>
      <c r="F3" s="147">
        <f>Effectif!AP65</f>
        <v>0</v>
      </c>
      <c r="G3" s="147">
        <f>Effectif!AQ65</f>
        <v>0</v>
      </c>
      <c r="H3" s="147">
        <f>Effectif!AR65</f>
        <v>0</v>
      </c>
      <c r="I3" s="147">
        <f>Effectif!AS65</f>
        <v>0</v>
      </c>
      <c r="J3" s="147">
        <f>Effectif!AT65</f>
        <v>0</v>
      </c>
      <c r="K3" s="158">
        <f>Effectif!AU65</f>
        <v>0</v>
      </c>
      <c r="L3" s="159">
        <f>Effectif!AV65</f>
        <v>0</v>
      </c>
    </row>
    <row r="4" spans="1:12" x14ac:dyDescent="0.25">
      <c r="A4" s="141" t="str">
        <f>Effectif!C45</f>
        <v>BIEF Arthur</v>
      </c>
      <c r="B4" s="142">
        <f>Effectif!D45</f>
        <v>37986</v>
      </c>
      <c r="C4" s="143">
        <f ca="1">Effectif!E45</f>
        <v>16</v>
      </c>
      <c r="D4" s="154">
        <f>Effectif!H45</f>
        <v>0</v>
      </c>
      <c r="E4" s="149">
        <f>Effectif!I66</f>
        <v>0</v>
      </c>
      <c r="F4" s="143" t="str">
        <f>Effectif!AP45</f>
        <v>Non</v>
      </c>
      <c r="G4" s="143" t="str">
        <f>Effectif!AQ45</f>
        <v>Neant</v>
      </c>
      <c r="H4" s="143">
        <f>Effectif!AR45</f>
        <v>0</v>
      </c>
      <c r="I4" s="143">
        <f>Effectif!AS45</f>
        <v>0</v>
      </c>
      <c r="J4" s="143">
        <f>Effectif!AT45</f>
        <v>0</v>
      </c>
      <c r="K4" s="155">
        <f>Effectif!AU45</f>
        <v>0</v>
      </c>
      <c r="L4" s="156">
        <f>Effectif!AV45</f>
        <v>0</v>
      </c>
    </row>
    <row r="5" spans="1:12" x14ac:dyDescent="0.25">
      <c r="A5" s="145" t="str">
        <f>Effectif!C30</f>
        <v>BIEF Simon</v>
      </c>
      <c r="B5" s="146">
        <f>Effectif!D30</f>
        <v>37377</v>
      </c>
      <c r="C5" s="147">
        <f ca="1">Effectif!E30</f>
        <v>18</v>
      </c>
      <c r="D5" s="157">
        <f>Effectif!H30</f>
        <v>0</v>
      </c>
      <c r="E5" s="149">
        <f>Effectif!I67</f>
        <v>0</v>
      </c>
      <c r="F5" s="147" t="str">
        <f>Effectif!AP30</f>
        <v>Non</v>
      </c>
      <c r="G5" s="147" t="str">
        <f>Effectif!AQ30</f>
        <v>Néant</v>
      </c>
      <c r="H5" s="147">
        <f>Effectif!AR30</f>
        <v>0</v>
      </c>
      <c r="I5" s="147">
        <f>Effectif!AS30</f>
        <v>0</v>
      </c>
      <c r="J5" s="147">
        <f>Effectif!AT30</f>
        <v>0</v>
      </c>
      <c r="K5" s="158">
        <f>Effectif!AU30</f>
        <v>0</v>
      </c>
      <c r="L5" s="159">
        <f>Effectif!AV30</f>
        <v>0</v>
      </c>
    </row>
    <row r="6" spans="1:12" x14ac:dyDescent="0.25">
      <c r="A6" s="141" t="str">
        <f>Effectif!C36</f>
        <v>BIEF Pierre</v>
      </c>
      <c r="B6" s="142">
        <f>Effectif!D36</f>
        <v>37683</v>
      </c>
      <c r="C6" s="143">
        <f ca="1">Effectif!E36</f>
        <v>17</v>
      </c>
      <c r="D6" s="154">
        <f>Effectif!H36</f>
        <v>0</v>
      </c>
      <c r="E6" s="149">
        <f>Effectif!I68</f>
        <v>0</v>
      </c>
      <c r="F6" s="143" t="str">
        <f>Effectif!AP36</f>
        <v>Oui</v>
      </c>
      <c r="G6" s="143" t="str">
        <f>Effectif!AQ36</f>
        <v>Apprentissage</v>
      </c>
      <c r="H6" s="143">
        <f>Effectif!AR36</f>
        <v>0</v>
      </c>
      <c r="I6" s="143">
        <f>Effectif!AS36</f>
        <v>0</v>
      </c>
      <c r="J6" s="143">
        <f>Effectif!AT36</f>
        <v>0</v>
      </c>
      <c r="K6" s="155">
        <f>Effectif!AU36</f>
        <v>0</v>
      </c>
      <c r="L6" s="156">
        <f>Effectif!AV36</f>
        <v>0</v>
      </c>
    </row>
    <row r="7" spans="1:12" x14ac:dyDescent="0.25">
      <c r="A7" s="145" t="str">
        <f>Effectif!C5</f>
        <v>BIEF Edouard</v>
      </c>
      <c r="B7" s="146">
        <f>Effectif!D5</f>
        <v>37940</v>
      </c>
      <c r="C7" s="147">
        <f ca="1">Effectif!E5</f>
        <v>16</v>
      </c>
      <c r="D7" s="157">
        <f>Effectif!H5</f>
        <v>0</v>
      </c>
      <c r="E7" s="149">
        <f>Effectif!I69</f>
        <v>0</v>
      </c>
      <c r="F7" s="147" t="str">
        <f>Effectif!AP5</f>
        <v>Oui</v>
      </c>
      <c r="G7" s="147" t="str">
        <f>Effectif!AQ5</f>
        <v>Néant</v>
      </c>
      <c r="H7" s="147">
        <f>Effectif!AR5</f>
        <v>0</v>
      </c>
      <c r="I7" s="147">
        <f>Effectif!AS5</f>
        <v>0</v>
      </c>
      <c r="J7" s="147">
        <f>Effectif!AT5</f>
        <v>0</v>
      </c>
      <c r="K7" s="158">
        <f>Effectif!AU5</f>
        <v>0</v>
      </c>
      <c r="L7" s="159">
        <f>Effectif!AV5</f>
        <v>0</v>
      </c>
    </row>
    <row r="8" spans="1:12" x14ac:dyDescent="0.25">
      <c r="A8" s="141" t="str">
        <f>Effectif!C58</f>
        <v>BIEF Fred</v>
      </c>
      <c r="B8" s="142">
        <f>Effectif!D58</f>
        <v>37446</v>
      </c>
      <c r="C8" s="143">
        <f ca="1">Effectif!E58</f>
        <v>17</v>
      </c>
      <c r="D8" s="154">
        <f>Effectif!H58</f>
        <v>0</v>
      </c>
      <c r="E8" s="149">
        <f>Effectif!I70</f>
        <v>0</v>
      </c>
      <c r="F8" s="143" t="str">
        <f>Effectif!AP58</f>
        <v>Oui</v>
      </c>
      <c r="G8" s="143" t="str">
        <f>Effectif!AQ58</f>
        <v>Apprentissage</v>
      </c>
      <c r="H8" s="143" t="str">
        <f>Effectif!AR58</f>
        <v>CFA</v>
      </c>
      <c r="I8" s="143" t="str">
        <f>Effectif!AS58</f>
        <v>Serveur</v>
      </c>
      <c r="J8" s="143">
        <f>Effectif!AT58</f>
        <v>0</v>
      </c>
      <c r="K8" s="155">
        <f>Effectif!AU58</f>
        <v>44021</v>
      </c>
      <c r="L8" s="156" t="str">
        <f>Effectif!AV58</f>
        <v>La Chapelle</v>
      </c>
    </row>
    <row r="9" spans="1:12" x14ac:dyDescent="0.25">
      <c r="A9" s="145" t="str">
        <f>Effectif!C20</f>
        <v>BIEF Andre</v>
      </c>
      <c r="B9" s="146">
        <f>Effectif!D20</f>
        <v>37868</v>
      </c>
      <c r="C9" s="147">
        <f ca="1">Effectif!E20</f>
        <v>16</v>
      </c>
      <c r="D9" s="157">
        <f>Effectif!H20</f>
        <v>0</v>
      </c>
      <c r="E9" s="149">
        <f>Effectif!I71</f>
        <v>0</v>
      </c>
      <c r="F9" s="147" t="str">
        <f>Effectif!AP20</f>
        <v>Oui</v>
      </c>
      <c r="G9" s="147" t="str">
        <f>Effectif!AQ20</f>
        <v>Apprentissage</v>
      </c>
      <c r="H9" s="147" t="str">
        <f>Effectif!AR20</f>
        <v>CFA</v>
      </c>
      <c r="I9" s="147" t="str">
        <f>Effectif!AS20</f>
        <v>Serveur</v>
      </c>
      <c r="J9" s="147">
        <f>Effectif!AT20</f>
        <v>0</v>
      </c>
      <c r="K9" s="158">
        <f>Effectif!AU20</f>
        <v>44107</v>
      </c>
      <c r="L9" s="159" t="str">
        <f>Effectif!AV20</f>
        <v>Le Bistrot</v>
      </c>
    </row>
    <row r="10" spans="1:12" x14ac:dyDescent="0.25">
      <c r="A10" s="141" t="str">
        <f>Effectif!C50</f>
        <v>BIEF Jose</v>
      </c>
      <c r="B10" s="142">
        <f>Effectif!D50</f>
        <v>37658</v>
      </c>
      <c r="C10" s="143">
        <f ca="1">Effectif!E50</f>
        <v>17</v>
      </c>
      <c r="D10" s="154">
        <f>Effectif!H50</f>
        <v>0</v>
      </c>
      <c r="E10" s="149">
        <f>Effectif!I72</f>
        <v>0</v>
      </c>
      <c r="F10" s="143" t="str">
        <f>Effectif!AP50</f>
        <v>Non</v>
      </c>
      <c r="G10" s="143" t="str">
        <f>Effectif!AQ50</f>
        <v>Neant</v>
      </c>
      <c r="H10" s="143">
        <f>Effectif!AR50</f>
        <v>0</v>
      </c>
      <c r="I10" s="143">
        <f>Effectif!AS50</f>
        <v>0</v>
      </c>
      <c r="J10" s="143">
        <f>Effectif!AT50</f>
        <v>0</v>
      </c>
      <c r="K10" s="155">
        <f>Effectif!AU50</f>
        <v>0</v>
      </c>
      <c r="L10" s="156">
        <f>Effectif!AV50</f>
        <v>0</v>
      </c>
    </row>
    <row r="11" spans="1:12" x14ac:dyDescent="0.25">
      <c r="A11" s="145" t="str">
        <f>Effectif!C51</f>
        <v>BIEF Jules</v>
      </c>
      <c r="B11" s="146">
        <f>Effectif!D51</f>
        <v>37621</v>
      </c>
      <c r="C11" s="147">
        <f ca="1">Effectif!E51</f>
        <v>17</v>
      </c>
      <c r="D11" s="157">
        <f>Effectif!H51</f>
        <v>0</v>
      </c>
      <c r="E11" s="149">
        <f>Effectif!I73</f>
        <v>0</v>
      </c>
      <c r="F11" s="147" t="str">
        <f>Effectif!AP51</f>
        <v>Oui</v>
      </c>
      <c r="G11" s="147" t="str">
        <f>Effectif!AQ51</f>
        <v>Apprentissage</v>
      </c>
      <c r="H11" s="147" t="str">
        <f>Effectif!AR51</f>
        <v>CFA</v>
      </c>
      <c r="I11" s="147" t="str">
        <f>Effectif!AS51</f>
        <v>Parcours 4</v>
      </c>
      <c r="J11" s="147">
        <f>Effectif!AT51</f>
        <v>0</v>
      </c>
      <c r="K11" s="158">
        <f>Effectif!AU51</f>
        <v>0</v>
      </c>
      <c r="L11" s="159" t="str">
        <f>Effectif!AV51</f>
        <v>Le Palais de Josephine</v>
      </c>
    </row>
    <row r="12" spans="1:12" x14ac:dyDescent="0.25">
      <c r="A12" s="141" t="str">
        <f>Effectif!C52</f>
        <v>BIEF Paul</v>
      </c>
      <c r="B12" s="142">
        <f>Effectif!D52</f>
        <v>37622</v>
      </c>
      <c r="C12" s="143">
        <f ca="1">Effectif!E52</f>
        <v>17</v>
      </c>
      <c r="D12" s="154">
        <f>Effectif!H52</f>
        <v>0</v>
      </c>
      <c r="E12" s="149">
        <f>Effectif!I74</f>
        <v>0</v>
      </c>
      <c r="F12" s="143" t="str">
        <f>Effectif!AP52</f>
        <v>Oui</v>
      </c>
      <c r="G12" s="143" t="str">
        <f>Effectif!AQ52</f>
        <v>Apprentissage</v>
      </c>
      <c r="H12" s="143" t="str">
        <f>Effectif!AR52</f>
        <v>CFA</v>
      </c>
      <c r="I12" s="143" t="str">
        <f>Effectif!AS52</f>
        <v>Peintre</v>
      </c>
      <c r="J12" s="143">
        <f>Effectif!AT52</f>
        <v>0</v>
      </c>
      <c r="K12" s="155">
        <f>Effectif!AU52</f>
        <v>44092</v>
      </c>
      <c r="L12" s="156" t="str">
        <f>Effectif!AV52</f>
        <v>Le Revetement Moderne</v>
      </c>
    </row>
    <row r="13" spans="1:12" x14ac:dyDescent="0.25">
      <c r="A13" s="145" t="str">
        <f>Effectif!C54</f>
        <v>BIEF Simon</v>
      </c>
      <c r="B13" s="146">
        <f>Effectif!D54</f>
        <v>37386</v>
      </c>
      <c r="C13" s="147">
        <f ca="1">Effectif!E54</f>
        <v>17</v>
      </c>
      <c r="D13" s="157">
        <f>Effectif!H54</f>
        <v>0</v>
      </c>
      <c r="E13" s="149">
        <f>Effectif!I75</f>
        <v>0</v>
      </c>
      <c r="F13" s="147" t="str">
        <f>Effectif!AP54</f>
        <v>Oui</v>
      </c>
      <c r="G13" s="147" t="str">
        <f>Effectif!AQ54</f>
        <v>Lycee_Professionnel</v>
      </c>
      <c r="H13" s="147">
        <f>Effectif!AR54</f>
        <v>0</v>
      </c>
      <c r="I13" s="147">
        <f>Effectif!AS54</f>
        <v>0</v>
      </c>
      <c r="J13" s="147">
        <f>Effectif!AT54</f>
        <v>0</v>
      </c>
      <c r="K13" s="158">
        <f>Effectif!AU54</f>
        <v>0</v>
      </c>
      <c r="L13" s="159" t="str">
        <f>Effectif!AV54</f>
        <v>APF Entreprise</v>
      </c>
    </row>
    <row r="14" spans="1:12" x14ac:dyDescent="0.25">
      <c r="A14" s="141" t="str">
        <f>Effectif!C55</f>
        <v>BIEF Matthieu</v>
      </c>
      <c r="B14" s="142">
        <f>Effectif!D55</f>
        <v>37531</v>
      </c>
      <c r="C14" s="143">
        <f ca="1">Effectif!E55</f>
        <v>17</v>
      </c>
      <c r="D14" s="154">
        <f>Effectif!H55</f>
        <v>0</v>
      </c>
      <c r="E14" s="149">
        <f>Effectif!I76</f>
        <v>0</v>
      </c>
      <c r="F14" s="143" t="str">
        <f>Effectif!AP55</f>
        <v>Oui</v>
      </c>
      <c r="G14" s="143" t="str">
        <f>Effectif!AQ55</f>
        <v>Lycee_Professionnel</v>
      </c>
      <c r="H14" s="143">
        <f>Effectif!AR55</f>
        <v>0</v>
      </c>
      <c r="I14" s="143">
        <f>Effectif!AS55</f>
        <v>0</v>
      </c>
      <c r="J14" s="143">
        <f>Effectif!AT55</f>
        <v>0</v>
      </c>
      <c r="K14" s="155">
        <f>Effectif!AU55</f>
        <v>0</v>
      </c>
      <c r="L14" s="156">
        <f>Effectif!AV55</f>
        <v>0</v>
      </c>
    </row>
    <row r="15" spans="1:12" x14ac:dyDescent="0.25">
      <c r="A15" s="145" t="str">
        <f>Effectif!C56</f>
        <v>BIEF Andre</v>
      </c>
      <c r="B15" s="146">
        <f>Effectif!D56</f>
        <v>37659</v>
      </c>
      <c r="C15" s="147">
        <f ca="1">Effectif!E56</f>
        <v>17</v>
      </c>
      <c r="D15" s="157">
        <f>Effectif!H56</f>
        <v>0</v>
      </c>
      <c r="E15" s="149">
        <f>Effectif!I77</f>
        <v>0</v>
      </c>
      <c r="F15" s="147" t="str">
        <f>Effectif!AP56</f>
        <v>Non</v>
      </c>
      <c r="G15" s="147" t="str">
        <f>Effectif!AQ56</f>
        <v>Neant</v>
      </c>
      <c r="H15" s="147">
        <f>Effectif!AR56</f>
        <v>0</v>
      </c>
      <c r="I15" s="147">
        <f>Effectif!AS56</f>
        <v>0</v>
      </c>
      <c r="J15" s="147" t="str">
        <f>Effectif!AT56</f>
        <v>Oui</v>
      </c>
      <c r="K15" s="158">
        <f>Effectif!AU56</f>
        <v>0</v>
      </c>
      <c r="L15" s="159">
        <f>Effectif!AV56</f>
        <v>0</v>
      </c>
    </row>
    <row r="16" spans="1:12" x14ac:dyDescent="0.25">
      <c r="A16" s="141" t="str">
        <f>Effectif!C57</f>
        <v>BIEF Arthur</v>
      </c>
      <c r="B16" s="142">
        <f>Effectif!D57</f>
        <v>37226</v>
      </c>
      <c r="C16" s="143">
        <f ca="1">Effectif!E57</f>
        <v>18</v>
      </c>
      <c r="D16" s="154">
        <f>Effectif!H57</f>
        <v>0</v>
      </c>
      <c r="E16" s="149">
        <f>Effectif!I78</f>
        <v>0</v>
      </c>
      <c r="F16" s="143" t="str">
        <f>Effectif!AP57</f>
        <v>Oui</v>
      </c>
      <c r="G16" s="143" t="str">
        <f>Effectif!AQ57</f>
        <v>Apprentissage</v>
      </c>
      <c r="H16" s="143" t="str">
        <f>Effectif!AR57</f>
        <v>CFA</v>
      </c>
      <c r="I16" s="143" t="str">
        <f>Effectif!AS57</f>
        <v>Mécanicien</v>
      </c>
      <c r="J16" s="143">
        <f>Effectif!AT57</f>
        <v>0</v>
      </c>
      <c r="K16" s="155">
        <f>Effectif!AU57</f>
        <v>0</v>
      </c>
      <c r="L16" s="156" t="str">
        <f>Effectif!AV57</f>
        <v>KF Services</v>
      </c>
    </row>
    <row r="17" spans="1:12" x14ac:dyDescent="0.25">
      <c r="A17" s="145" t="str">
        <f>Effectif!C59</f>
        <v>BIEF Henri</v>
      </c>
      <c r="B17" s="146">
        <f>Effectif!D59</f>
        <v>37749</v>
      </c>
      <c r="C17" s="147">
        <f ca="1">Effectif!E59</f>
        <v>17</v>
      </c>
      <c r="D17" s="157">
        <f>Effectif!H59</f>
        <v>0</v>
      </c>
      <c r="E17" s="149">
        <f>Effectif!I79</f>
        <v>0</v>
      </c>
      <c r="F17" s="147" t="str">
        <f>Effectif!AP59</f>
        <v>Oui</v>
      </c>
      <c r="G17" s="147" t="str">
        <f>Effectif!AQ59</f>
        <v>Lycee</v>
      </c>
      <c r="H17" s="147" t="str">
        <f>Effectif!AR59</f>
        <v>L._SEDAR_SENGHOR</v>
      </c>
      <c r="I17" s="147" t="str">
        <f>Effectif!AS59</f>
        <v>2nde</v>
      </c>
      <c r="J17" s="147">
        <f>Effectif!AT59</f>
        <v>0</v>
      </c>
      <c r="K17" s="158">
        <f>Effectif!AU59</f>
        <v>0</v>
      </c>
      <c r="L17" s="159">
        <f>Effectif!AV59</f>
        <v>0</v>
      </c>
    </row>
    <row r="18" spans="1:12" x14ac:dyDescent="0.25">
      <c r="A18" s="141" t="str">
        <f>Effectif!C62</f>
        <v>BIEF Jose</v>
      </c>
      <c r="B18" s="142">
        <f>Effectif!D62</f>
        <v>37258</v>
      </c>
      <c r="C18" s="143">
        <f ca="1">Effectif!E62</f>
        <v>18</v>
      </c>
      <c r="D18" s="154">
        <f>Effectif!H62</f>
        <v>0</v>
      </c>
      <c r="E18" s="149">
        <f>Effectif!I80</f>
        <v>0</v>
      </c>
      <c r="F18" s="143" t="str">
        <f>Effectif!AP62</f>
        <v>Oui</v>
      </c>
      <c r="G18" s="143" t="str">
        <f>Effectif!AQ62</f>
        <v>Apprentissage</v>
      </c>
      <c r="H18" s="143" t="str">
        <f>Effectif!AR62</f>
        <v>CFA</v>
      </c>
      <c r="I18" s="143" t="str">
        <f>Effectif!AS62</f>
        <v>Cuisinier</v>
      </c>
      <c r="J18" s="143">
        <f>Effectif!AT62</f>
        <v>0</v>
      </c>
      <c r="K18" s="155">
        <f>Effectif!AU62</f>
        <v>44025</v>
      </c>
      <c r="L18" s="156" t="str">
        <f>Effectif!AV62</f>
        <v>La Gazette</v>
      </c>
    </row>
    <row r="19" spans="1:12" x14ac:dyDescent="0.25">
      <c r="A19" s="145" t="str">
        <f>Effectif!C21</f>
        <v>BIEF Arthur</v>
      </c>
      <c r="B19" s="146">
        <f>Effectif!D21</f>
        <v>37194</v>
      </c>
      <c r="C19" s="147">
        <f ca="1">Effectif!E21</f>
        <v>18</v>
      </c>
      <c r="D19" s="157">
        <f>Effectif!H21</f>
        <v>0</v>
      </c>
      <c r="E19" s="149">
        <f>Effectif!I81</f>
        <v>0</v>
      </c>
      <c r="F19" s="147" t="str">
        <f>Effectif!AP21</f>
        <v>Oui</v>
      </c>
      <c r="G19" s="147" t="str">
        <f>Effectif!AQ21</f>
        <v>Apprentissage</v>
      </c>
      <c r="H19" s="147" t="str">
        <f>Effectif!AR21</f>
        <v>CFA</v>
      </c>
      <c r="I19" s="147" t="str">
        <f>Effectif!AS21</f>
        <v>Pâtissier</v>
      </c>
      <c r="J19" s="147">
        <f>Effectif!AT21</f>
        <v>0</v>
      </c>
      <c r="K19" s="158">
        <f>Effectif!AU21</f>
        <v>43935</v>
      </c>
      <c r="L19" s="159" t="str">
        <f>Effectif!AV21</f>
        <v>Saint Honoré</v>
      </c>
    </row>
    <row r="20" spans="1:12" x14ac:dyDescent="0.25">
      <c r="A20" s="141" t="str">
        <f>Effectif!C22</f>
        <v>BIEF Fred</v>
      </c>
      <c r="B20" s="142">
        <f>Effectif!D22</f>
        <v>37335</v>
      </c>
      <c r="C20" s="143">
        <f ca="1">Effectif!E22</f>
        <v>18</v>
      </c>
      <c r="D20" s="154">
        <f>Effectif!H22</f>
        <v>0</v>
      </c>
      <c r="E20" s="149">
        <f>Effectif!I82</f>
        <v>0</v>
      </c>
      <c r="F20" s="143" t="str">
        <f>Effectif!AP22</f>
        <v>Oui</v>
      </c>
      <c r="G20" s="143" t="str">
        <f>Effectif!AQ22</f>
        <v>Apprentissage</v>
      </c>
      <c r="H20" s="143" t="str">
        <f>Effectif!AR22</f>
        <v>CFA</v>
      </c>
      <c r="I20" s="143" t="str">
        <f>Effectif!AS22</f>
        <v>Parcours 4</v>
      </c>
      <c r="J20" s="143">
        <f>Effectif!AT22</f>
        <v>0</v>
      </c>
      <c r="K20" s="155">
        <f>Effectif!AU22</f>
        <v>0</v>
      </c>
      <c r="L20" s="156">
        <f>Effectif!AV22</f>
        <v>0</v>
      </c>
    </row>
    <row r="21" spans="1:12" x14ac:dyDescent="0.25">
      <c r="A21" s="145" t="str">
        <f>Effectif!C23</f>
        <v>BIEF Henri</v>
      </c>
      <c r="B21" s="146">
        <f>Effectif!D23</f>
        <v>38195</v>
      </c>
      <c r="C21" s="147">
        <f ca="1">Effectif!E23</f>
        <v>15</v>
      </c>
      <c r="D21" s="157">
        <f>Effectif!H23</f>
        <v>0</v>
      </c>
      <c r="E21" s="149">
        <f>Effectif!I83</f>
        <v>0</v>
      </c>
      <c r="F21" s="147" t="str">
        <f>Effectif!AP23</f>
        <v>Non</v>
      </c>
      <c r="G21" s="147" t="str">
        <f>Effectif!AQ23</f>
        <v>Néant</v>
      </c>
      <c r="H21" s="147">
        <f>Effectif!AR23</f>
        <v>0</v>
      </c>
      <c r="I21" s="147">
        <f>Effectif!AS23</f>
        <v>0</v>
      </c>
      <c r="J21" s="147">
        <f>Effectif!AT23</f>
        <v>0</v>
      </c>
      <c r="K21" s="158">
        <f>Effectif!AU23</f>
        <v>0</v>
      </c>
      <c r="L21" s="159">
        <f>Effectif!AV23</f>
        <v>0</v>
      </c>
    </row>
    <row r="22" spans="1:12" x14ac:dyDescent="0.25">
      <c r="A22" s="141" t="str">
        <f>Effectif!C24</f>
        <v>BIEF Pierre</v>
      </c>
      <c r="B22" s="142">
        <f>Effectif!D24</f>
        <v>37855</v>
      </c>
      <c r="C22" s="143">
        <f ca="1">Effectif!E24</f>
        <v>16</v>
      </c>
      <c r="D22" s="154">
        <f>Effectif!H24</f>
        <v>0</v>
      </c>
      <c r="E22" s="149">
        <f>Effectif!I84</f>
        <v>0</v>
      </c>
      <c r="F22" s="143" t="str">
        <f>Effectif!AP24</f>
        <v>Oui</v>
      </c>
      <c r="G22" s="143" t="str">
        <f>Effectif!AQ24</f>
        <v>Néant</v>
      </c>
      <c r="H22" s="143">
        <f>Effectif!AR24</f>
        <v>0</v>
      </c>
      <c r="I22" s="143">
        <f>Effectif!AS24</f>
        <v>0</v>
      </c>
      <c r="J22" s="143">
        <f>Effectif!AT24</f>
        <v>0</v>
      </c>
      <c r="K22" s="155">
        <f>Effectif!AU24</f>
        <v>0</v>
      </c>
      <c r="L22" s="156">
        <f>Effectif!AV24</f>
        <v>0</v>
      </c>
    </row>
    <row r="23" spans="1:12" x14ac:dyDescent="0.25">
      <c r="A23" s="145" t="str">
        <f>Effectif!C26</f>
        <v>BIEF Jose</v>
      </c>
      <c r="B23" s="146">
        <f>Effectif!D26</f>
        <v>38308</v>
      </c>
      <c r="C23" s="147">
        <f ca="1">Effectif!E26</f>
        <v>15</v>
      </c>
      <c r="D23" s="157">
        <f>Effectif!H26</f>
        <v>0</v>
      </c>
      <c r="E23" s="149">
        <f>Effectif!I85</f>
        <v>0</v>
      </c>
      <c r="F23" s="147" t="str">
        <f>Effectif!AP26</f>
        <v>Oui</v>
      </c>
      <c r="G23" s="147" t="str">
        <f>Effectif!AQ26</f>
        <v>Lycee</v>
      </c>
      <c r="H23" s="147">
        <f>Effectif!AR26</f>
        <v>0</v>
      </c>
      <c r="I23" s="147">
        <f>Effectif!AS26</f>
        <v>0</v>
      </c>
      <c r="J23" s="147">
        <f>Effectif!AT26</f>
        <v>0</v>
      </c>
      <c r="K23" s="158">
        <f>Effectif!AU26</f>
        <v>0</v>
      </c>
      <c r="L23" s="159">
        <f>Effectif!AV26</f>
        <v>0</v>
      </c>
    </row>
    <row r="24" spans="1:12" x14ac:dyDescent="0.25">
      <c r="A24" s="141" t="str">
        <f>Effectif!C28</f>
        <v>BIEF Paul</v>
      </c>
      <c r="B24" s="142">
        <f>Effectif!D28</f>
        <v>38011</v>
      </c>
      <c r="C24" s="143">
        <f ca="1">Effectif!E28</f>
        <v>16</v>
      </c>
      <c r="D24" s="154">
        <f>Effectif!H28</f>
        <v>0</v>
      </c>
      <c r="E24" s="149">
        <f>Effectif!I86</f>
        <v>0</v>
      </c>
      <c r="F24" s="143" t="str">
        <f>Effectif!AP28</f>
        <v>Non</v>
      </c>
      <c r="G24" s="143" t="str">
        <f>Effectif!AQ28</f>
        <v>Néant</v>
      </c>
      <c r="H24" s="143">
        <f>Effectif!AR28</f>
        <v>0</v>
      </c>
      <c r="I24" s="143">
        <f>Effectif!AS28</f>
        <v>0</v>
      </c>
      <c r="J24" s="143">
        <f>Effectif!AT28</f>
        <v>0</v>
      </c>
      <c r="K24" s="155">
        <f>Effectif!AU28</f>
        <v>0</v>
      </c>
      <c r="L24" s="156">
        <f>Effectif!AV28</f>
        <v>0</v>
      </c>
    </row>
    <row r="25" spans="1:12" x14ac:dyDescent="0.25">
      <c r="A25" s="145" t="str">
        <f>Effectif!C31</f>
        <v>BIEF Matthieu</v>
      </c>
      <c r="B25" s="146">
        <f>Effectif!D31</f>
        <v>37746</v>
      </c>
      <c r="C25" s="147">
        <f ca="1">Effectif!E31</f>
        <v>17</v>
      </c>
      <c r="D25" s="157">
        <f>Effectif!H31</f>
        <v>0</v>
      </c>
      <c r="E25" s="149">
        <f>Effectif!I87</f>
        <v>0</v>
      </c>
      <c r="F25" s="147" t="str">
        <f>Effectif!AP31</f>
        <v>Oui</v>
      </c>
      <c r="G25" s="147" t="str">
        <f>Effectif!AQ31</f>
        <v>Lycee</v>
      </c>
      <c r="H25" s="147" t="str">
        <f>Effectif!AR31</f>
        <v>L._SEDAR_SENGHOR</v>
      </c>
      <c r="I25" s="147" t="str">
        <f>Effectif!AS31</f>
        <v>2nde</v>
      </c>
      <c r="J25" s="147">
        <f>Effectif!AT31</f>
        <v>0</v>
      </c>
      <c r="K25" s="158">
        <f>Effectif!AU31</f>
        <v>0</v>
      </c>
      <c r="L25" s="159">
        <f>Effectif!AV31</f>
        <v>0</v>
      </c>
    </row>
    <row r="26" spans="1:12" x14ac:dyDescent="0.25">
      <c r="A26" s="141" t="str">
        <f>Effectif!C33</f>
        <v>BIEF Arthur</v>
      </c>
      <c r="B26" s="142">
        <f>Effectif!D33</f>
        <v>37986</v>
      </c>
      <c r="C26" s="143">
        <f ca="1">Effectif!E33</f>
        <v>16</v>
      </c>
      <c r="D26" s="154">
        <f>Effectif!H33</f>
        <v>0</v>
      </c>
      <c r="E26" s="149">
        <f>Effectif!I88</f>
        <v>0</v>
      </c>
      <c r="F26" s="143" t="str">
        <f>Effectif!AP33</f>
        <v>Oui</v>
      </c>
      <c r="G26" s="143" t="str">
        <f>Effectif!AQ33</f>
        <v>College</v>
      </c>
      <c r="H26" s="143" t="str">
        <f>Effectif!AR33</f>
        <v>G._POLITZER</v>
      </c>
      <c r="I26" s="143" t="str">
        <f>Effectif!AS33</f>
        <v>3éme FLS</v>
      </c>
      <c r="J26" s="143">
        <f>Effectif!AT33</f>
        <v>0</v>
      </c>
      <c r="K26" s="155">
        <f>Effectif!AU33</f>
        <v>0</v>
      </c>
      <c r="L26" s="156">
        <f>Effectif!AV33</f>
        <v>0</v>
      </c>
    </row>
    <row r="27" spans="1:12" x14ac:dyDescent="0.25">
      <c r="A27" s="145" t="str">
        <f>Effectif!C34</f>
        <v>BIEF Fred</v>
      </c>
      <c r="B27" s="146">
        <f>Effectif!D34</f>
        <v>37879</v>
      </c>
      <c r="C27" s="147">
        <f ca="1">Effectif!E34</f>
        <v>16</v>
      </c>
      <c r="D27" s="157">
        <f>Effectif!H34</f>
        <v>0</v>
      </c>
      <c r="E27" s="149">
        <f>Effectif!I89</f>
        <v>0</v>
      </c>
      <c r="F27" s="147" t="str">
        <f>Effectif!AP34</f>
        <v>Oui</v>
      </c>
      <c r="G27" s="147" t="str">
        <f>Effectif!AQ34</f>
        <v>Néant</v>
      </c>
      <c r="H27" s="147">
        <f>Effectif!AR34</f>
        <v>0</v>
      </c>
      <c r="I27" s="147">
        <f>Effectif!AS34</f>
        <v>0</v>
      </c>
      <c r="J27" s="147">
        <f>Effectif!AT34</f>
        <v>0</v>
      </c>
      <c r="K27" s="158">
        <f>Effectif!AU34</f>
        <v>0</v>
      </c>
      <c r="L27" s="159">
        <f>Effectif!AV34</f>
        <v>0</v>
      </c>
    </row>
    <row r="28" spans="1:12" x14ac:dyDescent="0.25">
      <c r="A28" s="141" t="str">
        <f>Effectif!C35</f>
        <v>BIEF Henri</v>
      </c>
      <c r="B28" s="142">
        <f>Effectif!D35</f>
        <v>38157</v>
      </c>
      <c r="C28" s="143">
        <f ca="1">Effectif!E35</f>
        <v>15</v>
      </c>
      <c r="D28" s="154">
        <f>Effectif!H35</f>
        <v>0</v>
      </c>
      <c r="E28" s="149">
        <f>Effectif!I90</f>
        <v>0</v>
      </c>
      <c r="F28" s="143" t="str">
        <f>Effectif!AP35</f>
        <v>Non</v>
      </c>
      <c r="G28" s="143" t="str">
        <f>Effectif!AQ35</f>
        <v>Néant</v>
      </c>
      <c r="H28" s="143">
        <f>Effectif!AR35</f>
        <v>0</v>
      </c>
      <c r="I28" s="143">
        <f>Effectif!AS35</f>
        <v>0</v>
      </c>
      <c r="J28" s="143">
        <f>Effectif!AT35</f>
        <v>0</v>
      </c>
      <c r="K28" s="155">
        <f>Effectif!AU35</f>
        <v>0</v>
      </c>
      <c r="L28" s="156">
        <f>Effectif!AV35</f>
        <v>0</v>
      </c>
    </row>
    <row r="29" spans="1:12" x14ac:dyDescent="0.25">
      <c r="A29" s="145" t="str">
        <f>Effectif!C38</f>
        <v>BIEF Jose</v>
      </c>
      <c r="B29" s="146">
        <f>Effectif!D38</f>
        <v>37613</v>
      </c>
      <c r="C29" s="147">
        <f ca="1">Effectif!E38</f>
        <v>17</v>
      </c>
      <c r="D29" s="157">
        <f>Effectif!H38</f>
        <v>0</v>
      </c>
      <c r="E29" s="149">
        <f>Effectif!I91</f>
        <v>0</v>
      </c>
      <c r="F29" s="147" t="str">
        <f>Effectif!AP38</f>
        <v>Non</v>
      </c>
      <c r="G29" s="147" t="str">
        <f>Effectif!AQ38</f>
        <v>Néant</v>
      </c>
      <c r="H29" s="147">
        <f>Effectif!AR38</f>
        <v>0</v>
      </c>
      <c r="I29" s="147">
        <f>Effectif!AS38</f>
        <v>0</v>
      </c>
      <c r="J29" s="147">
        <f>Effectif!AT38</f>
        <v>0</v>
      </c>
      <c r="K29" s="158">
        <f>Effectif!AU38</f>
        <v>0</v>
      </c>
      <c r="L29" s="159">
        <f>Effectif!AV38</f>
        <v>0</v>
      </c>
    </row>
    <row r="30" spans="1:12" x14ac:dyDescent="0.25">
      <c r="A30" s="141" t="str">
        <f>Effectif!C40</f>
        <v>BIEF Paul</v>
      </c>
      <c r="B30" s="142">
        <f>Effectif!D40</f>
        <v>37249</v>
      </c>
      <c r="C30" s="143">
        <f ca="1">Effectif!E40</f>
        <v>18</v>
      </c>
      <c r="D30" s="154">
        <f>Effectif!H40</f>
        <v>0</v>
      </c>
      <c r="E30" s="149">
        <f>Effectif!I92</f>
        <v>0</v>
      </c>
      <c r="F30" s="143" t="str">
        <f>Effectif!AP40</f>
        <v>Oui</v>
      </c>
      <c r="G30" s="143" t="str">
        <f>Effectif!AQ40</f>
        <v>Néant</v>
      </c>
      <c r="H30" s="143">
        <f>Effectif!AR40</f>
        <v>0</v>
      </c>
      <c r="I30" s="143">
        <f>Effectif!AS40</f>
        <v>0</v>
      </c>
      <c r="J30" s="143" t="str">
        <f>Effectif!AT40</f>
        <v>Oui</v>
      </c>
      <c r="K30" s="155">
        <f>Effectif!AU40</f>
        <v>0</v>
      </c>
      <c r="L30" s="156">
        <f>Effectif!AV40</f>
        <v>0</v>
      </c>
    </row>
    <row r="31" spans="1:12" x14ac:dyDescent="0.25">
      <c r="A31" s="145" t="str">
        <f>Effectif!C43</f>
        <v>BIEF Matthieu</v>
      </c>
      <c r="B31" s="146">
        <f>Effectif!D43</f>
        <v>37210</v>
      </c>
      <c r="C31" s="147">
        <f ca="1">Effectif!E43</f>
        <v>18</v>
      </c>
      <c r="D31" s="157">
        <f>Effectif!H43</f>
        <v>0</v>
      </c>
      <c r="E31" s="149">
        <f>Effectif!I93</f>
        <v>0</v>
      </c>
      <c r="F31" s="147" t="str">
        <f>Effectif!AP43</f>
        <v>Oui</v>
      </c>
      <c r="G31" s="147" t="str">
        <f>Effectif!AQ43</f>
        <v>Apprentissage</v>
      </c>
      <c r="H31" s="147" t="str">
        <f>Effectif!AR43</f>
        <v>CFA</v>
      </c>
      <c r="I31" s="147" t="str">
        <f>Effectif!AS43</f>
        <v>Cuisinier</v>
      </c>
      <c r="J31" s="147">
        <f>Effectif!AT43</f>
        <v>0</v>
      </c>
      <c r="K31" s="158">
        <f>Effectif!AU43</f>
        <v>43997</v>
      </c>
      <c r="L31" s="159" t="str">
        <f>Effectif!AV43</f>
        <v>Bergrest</v>
      </c>
    </row>
    <row r="32" spans="1:12" x14ac:dyDescent="0.25">
      <c r="A32" s="141" t="str">
        <f>Effectif!C44</f>
        <v>BIEF Andre</v>
      </c>
      <c r="B32" s="142">
        <f>Effectif!D44</f>
        <v>37149</v>
      </c>
      <c r="C32" s="143">
        <f ca="1">Effectif!E44</f>
        <v>18</v>
      </c>
      <c r="D32" s="154">
        <f>Effectif!H44</f>
        <v>0</v>
      </c>
      <c r="E32" s="149">
        <f>Effectif!I94</f>
        <v>0</v>
      </c>
      <c r="F32" s="143" t="str">
        <f>Effectif!AP44</f>
        <v>Oui</v>
      </c>
      <c r="G32" s="143" t="str">
        <f>Effectif!AQ44</f>
        <v>Apprentissage</v>
      </c>
      <c r="H32" s="143" t="str">
        <f>Effectif!AR44</f>
        <v>CFA</v>
      </c>
      <c r="I32" s="143" t="str">
        <f>Effectif!AS44</f>
        <v>Cuisinier</v>
      </c>
      <c r="J32" s="143">
        <f>Effectif!AT44</f>
        <v>0</v>
      </c>
      <c r="K32" s="155">
        <f>Effectif!AU44</f>
        <v>43964</v>
      </c>
      <c r="L32" s="156" t="str">
        <f>Effectif!AV44</f>
        <v>Punjab Rana</v>
      </c>
    </row>
    <row r="33" spans="1:12" x14ac:dyDescent="0.25">
      <c r="A33" s="145" t="str">
        <f>Effectif!C47</f>
        <v>BIEF Henri</v>
      </c>
      <c r="B33" s="146">
        <f>Effectif!D47</f>
        <v>37965</v>
      </c>
      <c r="C33" s="147">
        <f ca="1">Effectif!E47</f>
        <v>16</v>
      </c>
      <c r="D33" s="157">
        <f>Effectif!H47</f>
        <v>0</v>
      </c>
      <c r="E33" s="149">
        <f>Effectif!I95</f>
        <v>0</v>
      </c>
      <c r="F33" s="147" t="str">
        <f>Effectif!AP47</f>
        <v>Oui</v>
      </c>
      <c r="G33" s="147" t="str">
        <f>Effectif!AQ47</f>
        <v>Neant</v>
      </c>
      <c r="H33" s="147">
        <f>Effectif!AR47</f>
        <v>0</v>
      </c>
      <c r="I33" s="147">
        <f>Effectif!AS47</f>
        <v>0</v>
      </c>
      <c r="J33" s="147">
        <f>Effectif!AT47</f>
        <v>0</v>
      </c>
      <c r="K33" s="158">
        <f>Effectif!AU47</f>
        <v>0</v>
      </c>
      <c r="L33" s="159">
        <f>Effectif!AV47</f>
        <v>0</v>
      </c>
    </row>
    <row r="34" spans="1:12" x14ac:dyDescent="0.25">
      <c r="A34" s="141" t="str">
        <f>Effectif!C48</f>
        <v>BIEF Pierre</v>
      </c>
      <c r="B34" s="142">
        <f>Effectif!D48</f>
        <v>37719</v>
      </c>
      <c r="C34" s="143">
        <f ca="1">Effectif!E48</f>
        <v>17</v>
      </c>
      <c r="D34" s="154">
        <f>Effectif!H48</f>
        <v>0</v>
      </c>
      <c r="E34" s="149">
        <f>Effectif!I96</f>
        <v>0</v>
      </c>
      <c r="F34" s="143" t="str">
        <f>Effectif!AP48</f>
        <v>Non</v>
      </c>
      <c r="G34" s="143" t="str">
        <f>Effectif!AQ48</f>
        <v>Neant</v>
      </c>
      <c r="H34" s="143">
        <f>Effectif!AR48</f>
        <v>0</v>
      </c>
      <c r="I34" s="143">
        <f>Effectif!AS48</f>
        <v>0</v>
      </c>
      <c r="J34" s="143">
        <f>Effectif!AT48</f>
        <v>0</v>
      </c>
      <c r="K34" s="155">
        <f>Effectif!AU48</f>
        <v>0</v>
      </c>
      <c r="L34" s="156">
        <f>Effectif!AV48</f>
        <v>0</v>
      </c>
    </row>
    <row r="35" spans="1:12" x14ac:dyDescent="0.25">
      <c r="A35" s="145" t="str">
        <f>Effectif!C49</f>
        <v>BIEF Jacques</v>
      </c>
      <c r="B35" s="146">
        <f>Effectif!D49</f>
        <v>37623</v>
      </c>
      <c r="C35" s="147">
        <f ca="1">Effectif!E49</f>
        <v>17</v>
      </c>
      <c r="D35" s="157">
        <f>Effectif!H49</f>
        <v>0</v>
      </c>
      <c r="E35" s="149">
        <f>Effectif!I97</f>
        <v>0</v>
      </c>
      <c r="F35" s="147" t="str">
        <f>Effectif!AP49</f>
        <v>Oui</v>
      </c>
      <c r="G35" s="147" t="str">
        <f>Effectif!AQ49</f>
        <v>Apprentissage</v>
      </c>
      <c r="H35" s="147" t="str">
        <f>Effectif!AR49</f>
        <v>CFA</v>
      </c>
      <c r="I35" s="147" t="str">
        <f>Effectif!AS49</f>
        <v>Cuisinier</v>
      </c>
      <c r="J35" s="147">
        <f>Effectif!AT49</f>
        <v>0</v>
      </c>
      <c r="K35" s="158">
        <f>Effectif!AU49</f>
        <v>0</v>
      </c>
      <c r="L35" s="159" t="str">
        <f>Effectif!AV49</f>
        <v>Bergrest</v>
      </c>
    </row>
    <row r="36" spans="1:12" x14ac:dyDescent="0.25">
      <c r="A36" s="141" t="str">
        <f>Effectif!C3</f>
        <v>BIEF Jules</v>
      </c>
      <c r="B36" s="142">
        <f>Effectif!D3</f>
        <v>38186</v>
      </c>
      <c r="C36" s="143">
        <f ca="1">Effectif!E3</f>
        <v>15</v>
      </c>
      <c r="D36" s="154">
        <f>Effectif!H3</f>
        <v>0</v>
      </c>
      <c r="E36" s="149">
        <f>Effectif!I98</f>
        <v>0</v>
      </c>
      <c r="F36" s="143" t="str">
        <f>Effectif!AP3</f>
        <v>Non</v>
      </c>
      <c r="G36" s="143" t="str">
        <f>Effectif!AQ3</f>
        <v>Neant</v>
      </c>
      <c r="H36" s="143">
        <f>Effectif!AR3</f>
        <v>0</v>
      </c>
      <c r="I36" s="143">
        <f>Effectif!AS3</f>
        <v>0</v>
      </c>
      <c r="J36" s="143">
        <f>Effectif!AT3</f>
        <v>0</v>
      </c>
      <c r="K36" s="155">
        <f>Effectif!AU3</f>
        <v>0</v>
      </c>
      <c r="L36" s="156">
        <f>Effectif!AV3</f>
        <v>0</v>
      </c>
    </row>
    <row r="37" spans="1:12" x14ac:dyDescent="0.25">
      <c r="A37" s="145" t="str">
        <f>Effectif!C4</f>
        <v>BIEF Paul</v>
      </c>
      <c r="B37" s="146">
        <f>Effectif!D4</f>
        <v>37874</v>
      </c>
      <c r="C37" s="147">
        <f ca="1">Effectif!E4</f>
        <v>16</v>
      </c>
      <c r="D37" s="157">
        <f>Effectif!H4</f>
        <v>0</v>
      </c>
      <c r="E37" s="149">
        <f>Effectif!I99</f>
        <v>0</v>
      </c>
      <c r="F37" s="147" t="str">
        <f>Effectif!AP4</f>
        <v>Oui</v>
      </c>
      <c r="G37" s="147" t="str">
        <f>Effectif!AQ4</f>
        <v>Néant</v>
      </c>
      <c r="H37" s="147">
        <f>Effectif!AR4</f>
        <v>0</v>
      </c>
      <c r="I37" s="147">
        <f>Effectif!AS4</f>
        <v>0</v>
      </c>
      <c r="J37" s="147">
        <f>Effectif!AT4</f>
        <v>0</v>
      </c>
      <c r="K37" s="158">
        <f>Effectif!AU4</f>
        <v>0</v>
      </c>
      <c r="L37" s="159">
        <f>Effectif!AV4</f>
        <v>0</v>
      </c>
    </row>
    <row r="38" spans="1:12" x14ac:dyDescent="0.25">
      <c r="A38" s="141" t="str">
        <f>Effectif!C6</f>
        <v>BIEF Simon</v>
      </c>
      <c r="B38" s="142">
        <f>Effectif!D6</f>
        <v>37726</v>
      </c>
      <c r="C38" s="143">
        <f ca="1">Effectif!E6</f>
        <v>17</v>
      </c>
      <c r="D38" s="154">
        <f>Effectif!H6</f>
        <v>0</v>
      </c>
      <c r="E38" s="149">
        <f>Effectif!I100</f>
        <v>0</v>
      </c>
      <c r="F38" s="143" t="str">
        <f>Effectif!AP6</f>
        <v>Oui</v>
      </c>
      <c r="G38" s="143" t="str">
        <f>Effectif!AQ6</f>
        <v>Néant</v>
      </c>
      <c r="H38" s="143">
        <f>Effectif!AR6</f>
        <v>0</v>
      </c>
      <c r="I38" s="143">
        <f>Effectif!AS6</f>
        <v>0</v>
      </c>
      <c r="J38" s="143">
        <f>Effectif!AT6</f>
        <v>0</v>
      </c>
      <c r="K38" s="155">
        <f>Effectif!AU6</f>
        <v>0</v>
      </c>
      <c r="L38" s="156">
        <f>Effectif!AV6</f>
        <v>0</v>
      </c>
    </row>
    <row r="39" spans="1:12" x14ac:dyDescent="0.25">
      <c r="A39" s="145" t="str">
        <f>Effectif!C7</f>
        <v>BIEF Matthieu</v>
      </c>
      <c r="B39" s="146">
        <f>Effectif!D7</f>
        <v>37924</v>
      </c>
      <c r="C39" s="147">
        <f ca="1">Effectif!E7</f>
        <v>16</v>
      </c>
      <c r="D39" s="157">
        <f>Effectif!H7</f>
        <v>0</v>
      </c>
      <c r="E39" s="149">
        <f>Effectif!I101</f>
        <v>0</v>
      </c>
      <c r="F39" s="147" t="str">
        <f>Effectif!AP7</f>
        <v>Oui</v>
      </c>
      <c r="G39" s="147" t="str">
        <f>Effectif!AQ7</f>
        <v>Néant</v>
      </c>
      <c r="H39" s="147">
        <f>Effectif!AR7</f>
        <v>0</v>
      </c>
      <c r="I39" s="147">
        <f>Effectif!AS7</f>
        <v>0</v>
      </c>
      <c r="J39" s="147">
        <f>Effectif!AT7</f>
        <v>0</v>
      </c>
      <c r="K39" s="158">
        <f>Effectif!AU7</f>
        <v>0</v>
      </c>
      <c r="L39" s="159">
        <f>Effectif!AV7</f>
        <v>0</v>
      </c>
    </row>
    <row r="40" spans="1:12" x14ac:dyDescent="0.25">
      <c r="A40" s="141" t="str">
        <f>Effectif!C8</f>
        <v>BIEF Andre</v>
      </c>
      <c r="B40" s="142">
        <f>Effectif!D8</f>
        <v>38144</v>
      </c>
      <c r="C40" s="143">
        <f ca="1">Effectif!E8</f>
        <v>15</v>
      </c>
      <c r="D40" s="154">
        <f>Effectif!H8</f>
        <v>0</v>
      </c>
      <c r="E40" s="149">
        <f>Effectif!I102</f>
        <v>0</v>
      </c>
      <c r="F40" s="143" t="str">
        <f>Effectif!AP8</f>
        <v>Oui</v>
      </c>
      <c r="G40" s="143" t="str">
        <f>Effectif!AQ8</f>
        <v>College</v>
      </c>
      <c r="H40" s="143" t="str">
        <f>Effectif!AR8</f>
        <v>J._JAURES</v>
      </c>
      <c r="I40" s="143" t="str">
        <f>Effectif!AS8</f>
        <v>3éme FLS</v>
      </c>
      <c r="J40" s="143">
        <f>Effectif!AT8</f>
        <v>0</v>
      </c>
      <c r="K40" s="155">
        <f>Effectif!AU8</f>
        <v>0</v>
      </c>
      <c r="L40" s="156">
        <f>Effectif!AV8</f>
        <v>0</v>
      </c>
    </row>
    <row r="41" spans="1:12" x14ac:dyDescent="0.25">
      <c r="A41" s="145" t="str">
        <f>Effectif!C9</f>
        <v>BIEF Arthur</v>
      </c>
      <c r="B41" s="146">
        <f>Effectif!D9</f>
        <v>37754</v>
      </c>
      <c r="C41" s="147">
        <f ca="1">Effectif!E9</f>
        <v>16</v>
      </c>
      <c r="D41" s="157">
        <f>Effectif!H9</f>
        <v>0</v>
      </c>
      <c r="E41" s="149">
        <f>Effectif!I103</f>
        <v>0</v>
      </c>
      <c r="F41" s="147" t="str">
        <f>Effectif!AP9</f>
        <v>Oui</v>
      </c>
      <c r="G41" s="147" t="str">
        <f>Effectif!AQ9</f>
        <v>Néant</v>
      </c>
      <c r="H41" s="147">
        <f>Effectif!AR9</f>
        <v>0</v>
      </c>
      <c r="I41" s="147">
        <f>Effectif!AS9</f>
        <v>0</v>
      </c>
      <c r="J41" s="147">
        <f>Effectif!AT9</f>
        <v>0</v>
      </c>
      <c r="K41" s="158">
        <f>Effectif!AU9</f>
        <v>0</v>
      </c>
      <c r="L41" s="159">
        <f>Effectif!AV9</f>
        <v>0</v>
      </c>
    </row>
    <row r="42" spans="1:12" x14ac:dyDescent="0.25">
      <c r="A42" s="141" t="str">
        <f>Effectif!C10</f>
        <v>BIEF Fred</v>
      </c>
      <c r="B42" s="142">
        <f>Effectif!D10</f>
        <v>37583</v>
      </c>
      <c r="C42" s="143">
        <f ca="1">Effectif!E10</f>
        <v>17</v>
      </c>
      <c r="D42" s="154">
        <f>Effectif!H10</f>
        <v>0</v>
      </c>
      <c r="E42" s="149">
        <f>Effectif!I104</f>
        <v>0</v>
      </c>
      <c r="F42" s="143" t="str">
        <f>Effectif!AP10</f>
        <v>Oui</v>
      </c>
      <c r="G42" s="143" t="str">
        <f>Effectif!AQ10</f>
        <v>College</v>
      </c>
      <c r="H42" s="143" t="str">
        <f>Effectif!AR10</f>
        <v>H._DUNANT</v>
      </c>
      <c r="I42" s="143" t="str">
        <f>Effectif!AS10</f>
        <v>3éme</v>
      </c>
      <c r="J42" s="143">
        <f>Effectif!AT10</f>
        <v>0</v>
      </c>
      <c r="K42" s="155">
        <f>Effectif!AU10</f>
        <v>0</v>
      </c>
      <c r="L42" s="156">
        <f>Effectif!AV10</f>
        <v>0</v>
      </c>
    </row>
    <row r="43" spans="1:12" x14ac:dyDescent="0.25">
      <c r="A43" s="145" t="str">
        <f>Effectif!C11</f>
        <v>BIEF Henri</v>
      </c>
      <c r="B43" s="146">
        <f>Effectif!D11</f>
        <v>37605</v>
      </c>
      <c r="C43" s="147">
        <f ca="1">Effectif!E11</f>
        <v>17</v>
      </c>
      <c r="D43" s="157">
        <f>Effectif!H11</f>
        <v>0</v>
      </c>
      <c r="E43" s="149">
        <f>Effectif!I105</f>
        <v>0</v>
      </c>
      <c r="F43" s="147" t="str">
        <f>Effectif!AP11</f>
        <v>Oui</v>
      </c>
      <c r="G43" s="147" t="str">
        <f>Effectif!AQ11</f>
        <v>Néant</v>
      </c>
      <c r="H43" s="147">
        <f>Effectif!AR11</f>
        <v>0</v>
      </c>
      <c r="I43" s="147">
        <f>Effectif!AS11</f>
        <v>0</v>
      </c>
      <c r="J43" s="147">
        <f>Effectif!AT11</f>
        <v>0</v>
      </c>
      <c r="K43" s="158">
        <f>Effectif!AU11</f>
        <v>0</v>
      </c>
      <c r="L43" s="159">
        <f>Effectif!AV11</f>
        <v>0</v>
      </c>
    </row>
    <row r="44" spans="1:12" x14ac:dyDescent="0.25">
      <c r="A44" s="141" t="str">
        <f>Effectif!C12</f>
        <v>BIEF Pierre</v>
      </c>
      <c r="B44" s="142">
        <f>Effectif!D12</f>
        <v>38079</v>
      </c>
      <c r="C44" s="143">
        <f ca="1">Effectif!E12</f>
        <v>16</v>
      </c>
      <c r="D44" s="154">
        <f>Effectif!H12</f>
        <v>0</v>
      </c>
      <c r="E44" s="149">
        <f>Effectif!I106</f>
        <v>0</v>
      </c>
      <c r="F44" s="143" t="str">
        <f>Effectif!AP12</f>
        <v>Oui</v>
      </c>
      <c r="G44" s="143" t="str">
        <f>Effectif!AQ12</f>
        <v>College</v>
      </c>
      <c r="H44" s="143" t="str">
        <f>Effectif!AR12</f>
        <v>J._JAURES</v>
      </c>
      <c r="I44" s="143" t="str">
        <f>Effectif!AS12</f>
        <v>3éme</v>
      </c>
      <c r="J44" s="143">
        <f>Effectif!AT12</f>
        <v>0</v>
      </c>
      <c r="K44" s="155">
        <f>Effectif!AU12</f>
        <v>0</v>
      </c>
      <c r="L44" s="156">
        <f>Effectif!AV12</f>
        <v>0</v>
      </c>
    </row>
    <row r="45" spans="1:12" x14ac:dyDescent="0.25">
      <c r="A45" s="145" t="str">
        <f>Effectif!C13</f>
        <v>BIEF Jacques</v>
      </c>
      <c r="B45" s="146">
        <f>Effectif!D13</f>
        <v>37600</v>
      </c>
      <c r="C45" s="147">
        <f ca="1">Effectif!E13</f>
        <v>17</v>
      </c>
      <c r="D45" s="157">
        <f>Effectif!H13</f>
        <v>0</v>
      </c>
      <c r="E45" s="149">
        <f>Effectif!I107</f>
        <v>0</v>
      </c>
      <c r="F45" s="147" t="str">
        <f>Effectif!AP13</f>
        <v>Oui</v>
      </c>
      <c r="G45" s="147" t="str">
        <f>Effectif!AQ13</f>
        <v>Lycee</v>
      </c>
      <c r="H45" s="147">
        <f>Effectif!AR13</f>
        <v>0</v>
      </c>
      <c r="I45" s="147">
        <f>Effectif!AS13</f>
        <v>0</v>
      </c>
      <c r="J45" s="147">
        <f>Effectif!AT13</f>
        <v>0</v>
      </c>
      <c r="K45" s="158">
        <f>Effectif!AU13</f>
        <v>0</v>
      </c>
      <c r="L45" s="159">
        <f>Effectif!AV13</f>
        <v>0</v>
      </c>
    </row>
    <row r="46" spans="1:12" x14ac:dyDescent="0.25">
      <c r="A46" s="141" t="str">
        <f>Effectif!C14</f>
        <v>BIEF Jose</v>
      </c>
      <c r="B46" s="142">
        <f>Effectif!D14</f>
        <v>37539</v>
      </c>
      <c r="C46" s="143">
        <f ca="1">Effectif!E14</f>
        <v>17</v>
      </c>
      <c r="D46" s="154">
        <f>Effectif!H14</f>
        <v>0</v>
      </c>
      <c r="E46" s="149">
        <f>Effectif!I108</f>
        <v>0</v>
      </c>
      <c r="F46" s="143" t="str">
        <f>Effectif!AP14</f>
        <v>Oui</v>
      </c>
      <c r="G46" s="143" t="str">
        <f>Effectif!AQ14</f>
        <v>Apprentissage</v>
      </c>
      <c r="H46" s="143" t="str">
        <f>Effectif!AR14</f>
        <v>CFA</v>
      </c>
      <c r="I46" s="143" t="str">
        <f>Effectif!AS14</f>
        <v>Tourneur-fraiseur</v>
      </c>
      <c r="J46" s="143">
        <f>Effectif!AT14</f>
        <v>0</v>
      </c>
      <c r="K46" s="155">
        <f>Effectif!AU14</f>
        <v>0</v>
      </c>
      <c r="L46" s="156" t="str">
        <f>Effectif!AV14</f>
        <v>Usin'Eure</v>
      </c>
    </row>
    <row r="47" spans="1:12" x14ac:dyDescent="0.25">
      <c r="A47" s="145" t="str">
        <f>Effectif!C15</f>
        <v>BIEF Jules</v>
      </c>
      <c r="B47" s="146">
        <f>Effectif!D15</f>
        <v>38040</v>
      </c>
      <c r="C47" s="147">
        <f ca="1">Effectif!E15</f>
        <v>16</v>
      </c>
      <c r="D47" s="157">
        <f>Effectif!H15</f>
        <v>0</v>
      </c>
      <c r="E47" s="149">
        <f>Effectif!I109</f>
        <v>0</v>
      </c>
      <c r="F47" s="147" t="str">
        <f>Effectif!AP15</f>
        <v>Oui</v>
      </c>
      <c r="G47" s="147" t="str">
        <f>Effectif!AQ15</f>
        <v>Apprentissage</v>
      </c>
      <c r="H47" s="147" t="str">
        <f>Effectif!AR15</f>
        <v>CFA</v>
      </c>
      <c r="I47" s="147" t="str">
        <f>Effectif!AS15</f>
        <v>Mécanicien</v>
      </c>
      <c r="J47" s="147">
        <f>Effectif!AT15</f>
        <v>0</v>
      </c>
      <c r="K47" s="158">
        <f>Effectif!AU15</f>
        <v>0</v>
      </c>
      <c r="L47" s="159" t="str">
        <f>Effectif!AV15</f>
        <v>Auto Pneu</v>
      </c>
    </row>
    <row r="48" spans="1:12" x14ac:dyDescent="0.25">
      <c r="A48" s="141" t="str">
        <f>Effectif!C16</f>
        <v>BIEF Paul</v>
      </c>
      <c r="B48" s="142">
        <f>Effectif!D16</f>
        <v>37939</v>
      </c>
      <c r="C48" s="143">
        <f ca="1">Effectif!E16</f>
        <v>16</v>
      </c>
      <c r="D48" s="154">
        <f>Effectif!H16</f>
        <v>0</v>
      </c>
      <c r="E48" s="149">
        <f>Effectif!I110</f>
        <v>0</v>
      </c>
      <c r="F48" s="143" t="str">
        <f>Effectif!AP16</f>
        <v>Non</v>
      </c>
      <c r="G48" s="143" t="str">
        <f>Effectif!AQ16</f>
        <v>Néant</v>
      </c>
      <c r="H48" s="143">
        <f>Effectif!AR16</f>
        <v>0</v>
      </c>
      <c r="I48" s="143">
        <f>Effectif!AS16</f>
        <v>0</v>
      </c>
      <c r="J48" s="143">
        <f>Effectif!AT16</f>
        <v>0</v>
      </c>
      <c r="K48" s="155">
        <f>Effectif!AU16</f>
        <v>0</v>
      </c>
      <c r="L48" s="156">
        <f>Effectif!AV16</f>
        <v>0</v>
      </c>
    </row>
    <row r="49" spans="1:12" x14ac:dyDescent="0.25">
      <c r="A49" s="145" t="str">
        <f>Effectif!C17</f>
        <v>BIEF Edouard</v>
      </c>
      <c r="B49" s="146">
        <f>Effectif!D17</f>
        <v>37965</v>
      </c>
      <c r="C49" s="147">
        <f ca="1">Effectif!E17</f>
        <v>16</v>
      </c>
      <c r="D49" s="157">
        <f>Effectif!H17</f>
        <v>0</v>
      </c>
      <c r="E49" s="149">
        <f>Effectif!I111</f>
        <v>0</v>
      </c>
      <c r="F49" s="147" t="str">
        <f>Effectif!AP17</f>
        <v>Oui</v>
      </c>
      <c r="G49" s="147" t="str">
        <f>Effectif!AQ17</f>
        <v>Apprentissage</v>
      </c>
      <c r="H49" s="147" t="str">
        <f>Effectif!AR17</f>
        <v>CFA</v>
      </c>
      <c r="I49" s="147" t="str">
        <f>Effectif!AS17</f>
        <v>Mécanicien</v>
      </c>
      <c r="J49" s="147">
        <f>Effectif!AT17</f>
        <v>0</v>
      </c>
      <c r="K49" s="158">
        <f>Effectif!AU17</f>
        <v>0</v>
      </c>
      <c r="L49" s="159" t="str">
        <f>Effectif!AV17</f>
        <v>AH Auto</v>
      </c>
    </row>
    <row r="50" spans="1:12" x14ac:dyDescent="0.25">
      <c r="A50" s="141" t="str">
        <f>Effectif!C18</f>
        <v>BIEF Simon</v>
      </c>
      <c r="B50" s="142">
        <f>Effectif!D18</f>
        <v>37987</v>
      </c>
      <c r="C50" s="143">
        <f ca="1">Effectif!E18</f>
        <v>16</v>
      </c>
      <c r="D50" s="154">
        <f>Effectif!H18</f>
        <v>0</v>
      </c>
      <c r="E50" s="149">
        <f>Effectif!I112</f>
        <v>0</v>
      </c>
      <c r="F50" s="143" t="str">
        <f>Effectif!AP18</f>
        <v>Oui</v>
      </c>
      <c r="G50" s="143" t="str">
        <f>Effectif!AQ18</f>
        <v>Apprentissage</v>
      </c>
      <c r="H50" s="143" t="str">
        <f>Effectif!AR18</f>
        <v>CFA</v>
      </c>
      <c r="I50" s="143" t="str">
        <f>Effectif!AS18</f>
        <v>Mécanicien</v>
      </c>
      <c r="J50" s="143">
        <f>Effectif!AT18</f>
        <v>0</v>
      </c>
      <c r="K50" s="155">
        <f>Effectif!AU18</f>
        <v>0</v>
      </c>
      <c r="L50" s="156" t="str">
        <f>Effectif!AV18</f>
        <v>AM Auto</v>
      </c>
    </row>
    <row r="51" spans="1:12" x14ac:dyDescent="0.25">
      <c r="A51" s="145" t="str">
        <f>Effectif!C19</f>
        <v>BIEF Matthieu</v>
      </c>
      <c r="B51" s="146">
        <f>Effectif!D19</f>
        <v>37621</v>
      </c>
      <c r="C51" s="147">
        <f ca="1">Effectif!E19</f>
        <v>17</v>
      </c>
      <c r="D51" s="157">
        <f>Effectif!H19</f>
        <v>0</v>
      </c>
      <c r="E51" s="149">
        <f>Effectif!I113</f>
        <v>0</v>
      </c>
      <c r="F51" s="147" t="str">
        <f>Effectif!AP19</f>
        <v>Oui</v>
      </c>
      <c r="G51" s="147" t="str">
        <f>Effectif!AQ19</f>
        <v>Apprentissage</v>
      </c>
      <c r="H51" s="147" t="str">
        <f>Effectif!AR19</f>
        <v>CFA</v>
      </c>
      <c r="I51" s="147" t="str">
        <f>Effectif!AS19</f>
        <v>Cuisinier</v>
      </c>
      <c r="J51" s="147">
        <f>Effectif!AT19</f>
        <v>0</v>
      </c>
      <c r="K51" s="158">
        <f>Effectif!AU19</f>
        <v>44173</v>
      </c>
      <c r="L51" s="159" t="str">
        <f>Effectif!AV19</f>
        <v>L'Ardoise Normande</v>
      </c>
    </row>
    <row r="52" spans="1:12" x14ac:dyDescent="0.25">
      <c r="A52" s="141" t="str">
        <f>Effectif!C32</f>
        <v>BIEF Andre</v>
      </c>
      <c r="B52" s="142">
        <f>Effectif!D32</f>
        <v>37235</v>
      </c>
      <c r="C52" s="143">
        <f ca="1">Effectif!E32</f>
        <v>18</v>
      </c>
      <c r="D52" s="154">
        <f>Effectif!H32</f>
        <v>0</v>
      </c>
      <c r="E52" s="149">
        <f>Effectif!I114</f>
        <v>0</v>
      </c>
      <c r="F52" s="143" t="str">
        <f>Effectif!AP32</f>
        <v>Oui</v>
      </c>
      <c r="G52" s="143" t="str">
        <f>Effectif!AQ32</f>
        <v>Apprentissage</v>
      </c>
      <c r="H52" s="143" t="str">
        <f>Effectif!AR32</f>
        <v>CFA</v>
      </c>
      <c r="I52" s="143" t="str">
        <f>Effectif!AS32</f>
        <v>Maçon</v>
      </c>
      <c r="J52" s="143">
        <f>Effectif!AT32</f>
        <v>0</v>
      </c>
      <c r="K52" s="155">
        <f>Effectif!AU32</f>
        <v>44000</v>
      </c>
      <c r="L52" s="156" t="str">
        <f>Effectif!AV32</f>
        <v>THER</v>
      </c>
    </row>
    <row r="53" spans="1:12" x14ac:dyDescent="0.25">
      <c r="A53" s="145" t="str">
        <f>Effectif!C39</f>
        <v>BIEF Jules</v>
      </c>
      <c r="B53" s="146">
        <f>Effectif!D39</f>
        <v>37818</v>
      </c>
      <c r="C53" s="147">
        <f ca="1">Effectif!E39</f>
        <v>16</v>
      </c>
      <c r="D53" s="157">
        <f>Effectif!H39</f>
        <v>0</v>
      </c>
      <c r="E53" s="149">
        <f>Effectif!I115</f>
        <v>0</v>
      </c>
      <c r="F53" s="147" t="str">
        <f>Effectif!AP39</f>
        <v>Non</v>
      </c>
      <c r="G53" s="147" t="str">
        <f>Effectif!AQ39</f>
        <v>Néant</v>
      </c>
      <c r="H53" s="147">
        <f>Effectif!AR39</f>
        <v>0</v>
      </c>
      <c r="I53" s="147">
        <f>Effectif!AS39</f>
        <v>0</v>
      </c>
      <c r="J53" s="147" t="str">
        <f>Effectif!AT39</f>
        <v>Oui</v>
      </c>
      <c r="K53" s="158">
        <f>Effectif!AU39</f>
        <v>0</v>
      </c>
      <c r="L53" s="159">
        <f>Effectif!AV39</f>
        <v>0</v>
      </c>
    </row>
    <row r="54" spans="1:12" x14ac:dyDescent="0.25">
      <c r="A54" s="141" t="str">
        <f>Effectif!C53</f>
        <v>BIEF Edouard</v>
      </c>
      <c r="B54" s="142">
        <f>Effectif!D53</f>
        <v>37443</v>
      </c>
      <c r="C54" s="143">
        <f ca="1">Effectif!E53</f>
        <v>17</v>
      </c>
      <c r="D54" s="154">
        <f>Effectif!H53</f>
        <v>0</v>
      </c>
      <c r="E54" s="149">
        <f>Effectif!I116</f>
        <v>0</v>
      </c>
      <c r="F54" s="143" t="str">
        <f>Effectif!AP53</f>
        <v>Non</v>
      </c>
      <c r="G54" s="143" t="str">
        <f>Effectif!AQ53</f>
        <v>Neant</v>
      </c>
      <c r="H54" s="143">
        <f>Effectif!AR53</f>
        <v>0</v>
      </c>
      <c r="I54" s="143">
        <f>Effectif!AS53</f>
        <v>0</v>
      </c>
      <c r="J54" s="143">
        <f>Effectif!AT53</f>
        <v>0</v>
      </c>
      <c r="K54" s="155">
        <f>Effectif!AU53</f>
        <v>0</v>
      </c>
      <c r="L54" s="156">
        <f>Effectif!AV53</f>
        <v>0</v>
      </c>
    </row>
    <row r="55" spans="1:12" x14ac:dyDescent="0.25">
      <c r="A55" s="145" t="str">
        <f>Effectif!C61</f>
        <v>BIEF Jacques</v>
      </c>
      <c r="B55" s="146">
        <f>Effectif!D61</f>
        <v>37925</v>
      </c>
      <c r="C55" s="147">
        <f ca="1">Effectif!E61</f>
        <v>16</v>
      </c>
      <c r="D55" s="157">
        <f>Effectif!H61</f>
        <v>0</v>
      </c>
      <c r="E55" s="149">
        <f>Effectif!I117</f>
        <v>0</v>
      </c>
      <c r="F55" s="147" t="str">
        <f>Effectif!AP61</f>
        <v>Non</v>
      </c>
      <c r="G55" s="147" t="str">
        <f>Effectif!AQ61</f>
        <v>Neant</v>
      </c>
      <c r="H55" s="147">
        <f>Effectif!AR61</f>
        <v>0</v>
      </c>
      <c r="I55" s="147">
        <f>Effectif!AS61</f>
        <v>0</v>
      </c>
      <c r="J55" s="147">
        <f>Effectif!AT61</f>
        <v>0</v>
      </c>
      <c r="K55" s="158">
        <f>Effectif!AU61</f>
        <v>0</v>
      </c>
      <c r="L55" s="159">
        <f>Effectif!AV61</f>
        <v>0</v>
      </c>
    </row>
    <row r="56" spans="1:12" x14ac:dyDescent="0.25">
      <c r="A56" s="141" t="str">
        <f>Effectif!C37</f>
        <v>BIEF Jacques</v>
      </c>
      <c r="B56" s="142">
        <f>Effectif!D37</f>
        <v>38228</v>
      </c>
      <c r="C56" s="143">
        <f ca="1">Effectif!E37</f>
        <v>15</v>
      </c>
      <c r="D56" s="154">
        <f>Effectif!H37</f>
        <v>0</v>
      </c>
      <c r="E56" s="149">
        <f>Effectif!I118</f>
        <v>0</v>
      </c>
      <c r="F56" s="143" t="str">
        <f>Effectif!AP37</f>
        <v>Oui</v>
      </c>
      <c r="G56" s="143" t="str">
        <f>Effectif!AQ37</f>
        <v>College</v>
      </c>
      <c r="H56" s="143" t="str">
        <f>Effectif!AR37</f>
        <v>G._POLITZER</v>
      </c>
      <c r="I56" s="143" t="str">
        <f>Effectif!AS37</f>
        <v>3éme FLS</v>
      </c>
      <c r="J56" s="143">
        <f>Effectif!AT37</f>
        <v>0</v>
      </c>
      <c r="K56" s="155">
        <f>Effectif!AU37</f>
        <v>0</v>
      </c>
      <c r="L56" s="156">
        <f>Effectif!AV37</f>
        <v>0</v>
      </c>
    </row>
    <row r="57" spans="1:12" x14ac:dyDescent="0.25">
      <c r="A57" s="145" t="str">
        <f>Effectif!C42</f>
        <v>BIEF Simon</v>
      </c>
      <c r="B57" s="146">
        <f>Effectif!D42</f>
        <v>37236</v>
      </c>
      <c r="C57" s="147">
        <f ca="1">Effectif!E42</f>
        <v>18</v>
      </c>
      <c r="D57" s="157">
        <f>Effectif!H42</f>
        <v>0</v>
      </c>
      <c r="E57" s="149">
        <f>Effectif!I119</f>
        <v>0</v>
      </c>
      <c r="F57" s="147" t="str">
        <f>Effectif!AP42</f>
        <v>Oui</v>
      </c>
      <c r="G57" s="147" t="str">
        <f>Effectif!AQ42</f>
        <v>Neant</v>
      </c>
      <c r="H57" s="147">
        <f>Effectif!AR42</f>
        <v>0</v>
      </c>
      <c r="I57" s="147">
        <f>Effectif!AS42</f>
        <v>0</v>
      </c>
      <c r="J57" s="147">
        <f>Effectif!AT42</f>
        <v>0</v>
      </c>
      <c r="K57" s="158">
        <f>Effectif!AU42</f>
        <v>0</v>
      </c>
      <c r="L57" s="159">
        <f>Effectif!AV42</f>
        <v>0</v>
      </c>
    </row>
    <row r="58" spans="1:12" x14ac:dyDescent="0.25">
      <c r="A58" s="141" t="str">
        <f>Effectif!C46</f>
        <v>BIEF Fred</v>
      </c>
      <c r="B58" s="142">
        <f>Effectif!D46</f>
        <v>37621</v>
      </c>
      <c r="C58" s="143">
        <f ca="1">Effectif!E46</f>
        <v>17</v>
      </c>
      <c r="D58" s="154">
        <f>Effectif!H46</f>
        <v>0</v>
      </c>
      <c r="E58" s="149">
        <f>Effectif!I120</f>
        <v>0</v>
      </c>
      <c r="F58" s="143" t="str">
        <f>Effectif!AP46</f>
        <v>Oui</v>
      </c>
      <c r="G58" s="143" t="str">
        <f>Effectif!AQ46</f>
        <v>Apprentissage</v>
      </c>
      <c r="H58" s="143" t="str">
        <f>Effectif!AR46</f>
        <v>CFA</v>
      </c>
      <c r="I58" s="143" t="str">
        <f>Effectif!AS46</f>
        <v>Parcours 4</v>
      </c>
      <c r="J58" s="143">
        <f>Effectif!AT46</f>
        <v>0</v>
      </c>
      <c r="K58" s="155">
        <f>Effectif!AU46</f>
        <v>0</v>
      </c>
      <c r="L58" s="156">
        <f>Effectif!AV46</f>
        <v>0</v>
      </c>
    </row>
    <row r="59" spans="1:12" x14ac:dyDescent="0.25">
      <c r="A59" s="145" t="str">
        <f>Effectif!C63</f>
        <v>BIEF Jules</v>
      </c>
      <c r="B59" s="146">
        <f>Effectif!D63</f>
        <v>38352</v>
      </c>
      <c r="C59" s="147">
        <f ca="1">Effectif!E63</f>
        <v>15</v>
      </c>
      <c r="D59" s="157">
        <f>Effectif!H63</f>
        <v>0</v>
      </c>
      <c r="E59" s="149">
        <f>Effectif!I121</f>
        <v>0</v>
      </c>
      <c r="F59" s="147" t="str">
        <f>Effectif!AP63</f>
        <v>Oui</v>
      </c>
      <c r="G59" s="147" t="str">
        <f>Effectif!AQ63</f>
        <v>College</v>
      </c>
      <c r="H59" s="147" t="str">
        <f>Effectif!AR63</f>
        <v>G._POLITZER</v>
      </c>
      <c r="I59" s="147" t="str">
        <f>Effectif!AS63</f>
        <v>3éme</v>
      </c>
      <c r="J59" s="147">
        <f>Effectif!AT63</f>
        <v>0</v>
      </c>
      <c r="K59" s="158">
        <f>Effectif!AU63</f>
        <v>0</v>
      </c>
      <c r="L59" s="159">
        <f>Effectif!AV63</f>
        <v>0</v>
      </c>
    </row>
    <row r="60" spans="1:12" x14ac:dyDescent="0.25">
      <c r="A60" s="141" t="str">
        <f>Effectif!C27</f>
        <v>BIEF Jules</v>
      </c>
      <c r="B60" s="142">
        <f>Effectif!D27</f>
        <v>38085</v>
      </c>
      <c r="C60" s="143">
        <f ca="1">Effectif!E27</f>
        <v>16</v>
      </c>
      <c r="D60" s="154">
        <f>Effectif!H27</f>
        <v>0</v>
      </c>
      <c r="E60" s="149">
        <f>Effectif!I122</f>
        <v>0</v>
      </c>
      <c r="F60" s="143" t="str">
        <f>Effectif!AP27</f>
        <v>Oui</v>
      </c>
      <c r="G60" s="143" t="str">
        <f>Effectif!AQ27</f>
        <v>College</v>
      </c>
      <c r="H60" s="143" t="str">
        <f>Effectif!AR27</f>
        <v>G._POLITZER</v>
      </c>
      <c r="I60" s="143" t="str">
        <f>Effectif!AS27</f>
        <v>3éme</v>
      </c>
      <c r="J60" s="143">
        <f>Effectif!AT27</f>
        <v>0</v>
      </c>
      <c r="K60" s="155">
        <f>Effectif!AU27</f>
        <v>0</v>
      </c>
      <c r="L60" s="156">
        <f>Effectif!AV27</f>
        <v>0</v>
      </c>
    </row>
    <row r="61" spans="1:12" x14ac:dyDescent="0.25">
      <c r="A61" s="145" t="str">
        <f>Effectif!C25</f>
        <v>BIEF Jacques</v>
      </c>
      <c r="B61" s="146">
        <f>Effectif!D25</f>
        <v>37786</v>
      </c>
      <c r="C61" s="147">
        <f ca="1">Effectif!E25</f>
        <v>16</v>
      </c>
      <c r="D61" s="157">
        <f>Effectif!H25</f>
        <v>0</v>
      </c>
      <c r="E61" s="149">
        <f>Effectif!I123</f>
        <v>0</v>
      </c>
      <c r="F61" s="147" t="str">
        <f>Effectif!AP25</f>
        <v>Oui</v>
      </c>
      <c r="G61" s="147" t="str">
        <f>Effectif!AQ25</f>
        <v>Néant</v>
      </c>
      <c r="H61" s="147">
        <f>Effectif!AR25</f>
        <v>0</v>
      </c>
      <c r="I61" s="147">
        <f>Effectif!AS25</f>
        <v>0</v>
      </c>
      <c r="J61" s="147">
        <f>Effectif!AT25</f>
        <v>0</v>
      </c>
      <c r="K61" s="158">
        <f>Effectif!AU25</f>
        <v>0</v>
      </c>
      <c r="L61" s="159">
        <f>Effectif!AV25</f>
        <v>0</v>
      </c>
    </row>
    <row r="62" spans="1:12" x14ac:dyDescent="0.25">
      <c r="A62" s="141" t="str">
        <f>Effectif!C29</f>
        <v>BIEF Edouard</v>
      </c>
      <c r="B62" s="142">
        <f>Effectif!D29</f>
        <v>37321</v>
      </c>
      <c r="C62" s="143">
        <f ca="1">Effectif!E29</f>
        <v>18</v>
      </c>
      <c r="D62" s="154">
        <f>Effectif!H29</f>
        <v>0</v>
      </c>
      <c r="E62" s="149">
        <f>Effectif!I124</f>
        <v>0</v>
      </c>
      <c r="F62" s="143" t="str">
        <f>Effectif!AP29</f>
        <v>Oui</v>
      </c>
      <c r="G62" s="143" t="str">
        <f>Effectif!AQ29</f>
        <v>Apprentissage</v>
      </c>
      <c r="H62" s="143" t="str">
        <f>Effectif!AR29</f>
        <v>CFA</v>
      </c>
      <c r="I62" s="143" t="str">
        <f>Effectif!AS29</f>
        <v>Carreleur</v>
      </c>
      <c r="J62" s="143">
        <f>Effectif!AT29</f>
        <v>0</v>
      </c>
      <c r="K62" s="155">
        <f>Effectif!AU29</f>
        <v>43896</v>
      </c>
      <c r="L62" s="156">
        <f>Effectif!AV29</f>
        <v>0</v>
      </c>
    </row>
    <row r="63" spans="1:12" x14ac:dyDescent="0.25">
      <c r="A63" s="145" t="str">
        <f>Effectif!C41</f>
        <v>BIEF Edouard</v>
      </c>
      <c r="B63" s="146">
        <f>Effectif!D41</f>
        <v>37427</v>
      </c>
      <c r="C63" s="147">
        <f ca="1">Effectif!E41</f>
        <v>17</v>
      </c>
      <c r="D63" s="157">
        <f>Effectif!H41</f>
        <v>0</v>
      </c>
      <c r="E63" s="149">
        <f>Effectif!I125</f>
        <v>0</v>
      </c>
      <c r="F63" s="147" t="str">
        <f>Effectif!AP41</f>
        <v>Oui</v>
      </c>
      <c r="G63" s="147" t="str">
        <f>Effectif!AQ41</f>
        <v>Neant</v>
      </c>
      <c r="H63" s="147">
        <f>Effectif!AR41</f>
        <v>0</v>
      </c>
      <c r="I63" s="147">
        <f>Effectif!AS41</f>
        <v>0</v>
      </c>
      <c r="J63" s="147" t="str">
        <f>Effectif!AT41</f>
        <v>Oui</v>
      </c>
      <c r="K63" s="158">
        <f>Effectif!AU41</f>
        <v>0</v>
      </c>
      <c r="L63" s="159">
        <f>Effectif!AV41</f>
        <v>0</v>
      </c>
    </row>
    <row r="64" spans="1:12" ht="15.75" thickBot="1" x14ac:dyDescent="0.3">
      <c r="A64" s="160" t="str">
        <f>Effectif!C60</f>
        <v>BIEF Pierre</v>
      </c>
      <c r="B64" s="161">
        <f>Effectif!D60</f>
        <v>37685</v>
      </c>
      <c r="C64" s="162">
        <f ca="1">Effectif!E60</f>
        <v>17</v>
      </c>
      <c r="D64" s="163">
        <f>Effectif!H60</f>
        <v>0</v>
      </c>
      <c r="E64" s="149">
        <f>Effectif!I126</f>
        <v>0</v>
      </c>
      <c r="F64" s="162" t="str">
        <f>Effectif!AP60</f>
        <v>Oui</v>
      </c>
      <c r="G64" s="162" t="str">
        <f>Effectif!AQ60</f>
        <v>Apprentissage</v>
      </c>
      <c r="H64" s="162" t="str">
        <f>Effectif!AR60</f>
        <v>CFA</v>
      </c>
      <c r="I64" s="162" t="str">
        <f>Effectif!AS60</f>
        <v>Parcours 4</v>
      </c>
      <c r="J64" s="162">
        <f>Effectif!AT60</f>
        <v>0</v>
      </c>
      <c r="K64" s="164">
        <f>Effectif!AU60</f>
        <v>0</v>
      </c>
      <c r="L64" s="165">
        <f>Effectif!AV60</f>
        <v>0</v>
      </c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64"/>
  <sheetViews>
    <sheetView workbookViewId="0">
      <selection activeCell="C4" sqref="C4"/>
    </sheetView>
  </sheetViews>
  <sheetFormatPr baseColWidth="10" defaultColWidth="11.42578125" defaultRowHeight="15" x14ac:dyDescent="0.25"/>
  <cols>
    <col min="1" max="1" width="42.85546875" style="25" bestFit="1" customWidth="1"/>
    <col min="2" max="2" width="14.85546875" style="25" bestFit="1" customWidth="1"/>
    <col min="3" max="3" width="20.140625" style="3" bestFit="1" customWidth="1"/>
    <col min="4" max="4" width="13.5703125" style="3" bestFit="1" customWidth="1"/>
    <col min="5" max="5" width="9.28515625" style="3" bestFit="1" customWidth="1"/>
    <col min="6" max="16384" width="11.42578125" style="3"/>
  </cols>
  <sheetData>
    <row r="1" spans="1:5" ht="31.5" x14ac:dyDescent="0.25">
      <c r="A1" s="138" t="s">
        <v>113</v>
      </c>
      <c r="B1" s="139" t="s">
        <v>2</v>
      </c>
      <c r="C1" s="139" t="s">
        <v>200</v>
      </c>
      <c r="D1" s="139" t="s">
        <v>41</v>
      </c>
      <c r="E1" s="140" t="s">
        <v>88</v>
      </c>
    </row>
    <row r="2" spans="1:5" x14ac:dyDescent="0.25">
      <c r="A2" s="141" t="str">
        <f>Effectif!C3</f>
        <v>BIEF Jules</v>
      </c>
      <c r="B2" s="142">
        <f>Effectif!D3</f>
        <v>38186</v>
      </c>
      <c r="C2" s="166">
        <f>Effectif!AA3</f>
        <v>712710001390468</v>
      </c>
      <c r="D2" s="142">
        <f>Effectif!AB3</f>
        <v>44288</v>
      </c>
      <c r="E2" s="156" t="str">
        <f>Effectif!AC3</f>
        <v>Non</v>
      </c>
    </row>
    <row r="3" spans="1:5" x14ac:dyDescent="0.25">
      <c r="A3" s="145" t="str">
        <f>Effectif!C4</f>
        <v>BIEF Paul</v>
      </c>
      <c r="B3" s="146">
        <f>Effectif!D4</f>
        <v>37874</v>
      </c>
      <c r="C3" s="167">
        <f>Effectif!AA4</f>
        <v>712710001329595</v>
      </c>
      <c r="D3" s="146">
        <f>Effectif!AB4</f>
        <v>44105</v>
      </c>
      <c r="E3" s="159" t="str">
        <f>Effectif!AC4</f>
        <v>Oui</v>
      </c>
    </row>
    <row r="4" spans="1:5" x14ac:dyDescent="0.25">
      <c r="A4" s="141" t="str">
        <f>Effectif!C5</f>
        <v>BIEF Edouard</v>
      </c>
      <c r="B4" s="142">
        <f>Effectif!D5</f>
        <v>37940</v>
      </c>
      <c r="C4" s="166">
        <f>Effectif!AA5</f>
        <v>712710001377404</v>
      </c>
      <c r="D4" s="142">
        <f>Effectif!AB5</f>
        <v>44231</v>
      </c>
      <c r="E4" s="156" t="str">
        <f>Effectif!AC5</f>
        <v>Non</v>
      </c>
    </row>
    <row r="5" spans="1:5" x14ac:dyDescent="0.25">
      <c r="A5" s="145" t="str">
        <f>Effectif!C6</f>
        <v>BIEF Simon</v>
      </c>
      <c r="B5" s="146">
        <f>Effectif!D6</f>
        <v>37726</v>
      </c>
      <c r="C5" s="167">
        <f>Effectif!AA6</f>
        <v>103049924603660</v>
      </c>
      <c r="D5" s="146">
        <f>Effectif!AB6</f>
        <v>44208</v>
      </c>
      <c r="E5" s="159" t="str">
        <f>Effectif!AC6</f>
        <v>Non</v>
      </c>
    </row>
    <row r="6" spans="1:5" x14ac:dyDescent="0.25">
      <c r="A6" s="141" t="str">
        <f>Effectif!C7</f>
        <v>BIEF Matthieu</v>
      </c>
      <c r="B6" s="142">
        <f>Effectif!D7</f>
        <v>37924</v>
      </c>
      <c r="C6" s="166">
        <f>Effectif!AA7</f>
        <v>712710001344938</v>
      </c>
      <c r="D6" s="142">
        <f>Effectif!AB7</f>
        <v>44141</v>
      </c>
      <c r="E6" s="156" t="str">
        <f>Effectif!AC7</f>
        <v>Oui</v>
      </c>
    </row>
    <row r="7" spans="1:5" x14ac:dyDescent="0.25">
      <c r="A7" s="145" t="str">
        <f>Effectif!C8</f>
        <v>BIEF Andre</v>
      </c>
      <c r="B7" s="146">
        <f>Effectif!D8</f>
        <v>38144</v>
      </c>
      <c r="C7" s="167">
        <f>Effectif!AA8</f>
        <v>104059924602043</v>
      </c>
      <c r="D7" s="146">
        <f>Effectif!AB8</f>
        <v>44141</v>
      </c>
      <c r="E7" s="159" t="str">
        <f>Effectif!AC8</f>
        <v>Oui</v>
      </c>
    </row>
    <row r="8" spans="1:5" x14ac:dyDescent="0.25">
      <c r="A8" s="141" t="str">
        <f>Effectif!C9</f>
        <v>BIEF Arthur</v>
      </c>
      <c r="B8" s="142">
        <f>Effectif!D9</f>
        <v>37754</v>
      </c>
      <c r="C8" s="166">
        <f>Effectif!AA9</f>
        <v>103059924602488</v>
      </c>
      <c r="D8" s="142">
        <f>Effectif!AB9</f>
        <v>44254</v>
      </c>
      <c r="E8" s="156" t="str">
        <f>Effectif!AC9</f>
        <v>Non</v>
      </c>
    </row>
    <row r="9" spans="1:5" x14ac:dyDescent="0.25">
      <c r="A9" s="145" t="str">
        <f>Effectif!C10</f>
        <v>BIEF Fred</v>
      </c>
      <c r="B9" s="146">
        <f>Effectif!D10</f>
        <v>37583</v>
      </c>
      <c r="C9" s="167">
        <f>Effectif!AA10</f>
        <v>0</v>
      </c>
      <c r="D9" s="146">
        <f>Effectif!AB10</f>
        <v>0</v>
      </c>
      <c r="E9" s="159" t="str">
        <f>Effectif!AC10</f>
        <v>Oui</v>
      </c>
    </row>
    <row r="10" spans="1:5" x14ac:dyDescent="0.25">
      <c r="A10" s="141" t="str">
        <f>Effectif!C11</f>
        <v>BIEF Henri</v>
      </c>
      <c r="B10" s="142">
        <f>Effectif!D11</f>
        <v>37605</v>
      </c>
      <c r="C10" s="166">
        <f>Effectif!AA11</f>
        <v>712710001386312</v>
      </c>
      <c r="D10" s="142">
        <f>Effectif!AB11</f>
        <v>44196</v>
      </c>
      <c r="E10" s="156" t="str">
        <f>Effectif!AC11</f>
        <v>Non</v>
      </c>
    </row>
    <row r="11" spans="1:5" x14ac:dyDescent="0.25">
      <c r="A11" s="145" t="str">
        <f>Effectif!C12</f>
        <v>BIEF Pierre</v>
      </c>
      <c r="B11" s="146">
        <f>Effectif!D12</f>
        <v>38079</v>
      </c>
      <c r="C11" s="167">
        <f>Effectif!AA12</f>
        <v>712710001230815</v>
      </c>
      <c r="D11" s="146">
        <f>Effectif!AB12</f>
        <v>44118</v>
      </c>
      <c r="E11" s="159" t="str">
        <f>Effectif!AC12</f>
        <v>Oui</v>
      </c>
    </row>
    <row r="12" spans="1:5" x14ac:dyDescent="0.25">
      <c r="A12" s="141" t="str">
        <f>Effectif!C13</f>
        <v>BIEF Jacques</v>
      </c>
      <c r="B12" s="142">
        <f>Effectif!D13</f>
        <v>37600</v>
      </c>
      <c r="C12" s="166">
        <f>Effectif!AA13</f>
        <v>712710001049186</v>
      </c>
      <c r="D12" s="142">
        <f>Effectif!AB13</f>
        <v>44148</v>
      </c>
      <c r="E12" s="156" t="str">
        <f>Effectif!AC13</f>
        <v>Oui</v>
      </c>
    </row>
    <row r="13" spans="1:5" x14ac:dyDescent="0.25">
      <c r="A13" s="145" t="str">
        <f>Effectif!C14</f>
        <v>BIEF Jose</v>
      </c>
      <c r="B13" s="146">
        <f>Effectif!D14</f>
        <v>37539</v>
      </c>
      <c r="C13" s="167">
        <f>Effectif!AA14</f>
        <v>712710001198646</v>
      </c>
      <c r="D13" s="146">
        <f>Effectif!AB14</f>
        <v>44056</v>
      </c>
      <c r="E13" s="159" t="str">
        <f>Effectif!AC14</f>
        <v>Oui</v>
      </c>
    </row>
    <row r="14" spans="1:5" x14ac:dyDescent="0.25">
      <c r="A14" s="141" t="str">
        <f>Effectif!C15</f>
        <v>BIEF Jules</v>
      </c>
      <c r="B14" s="142">
        <f>Effectif!D15</f>
        <v>38040</v>
      </c>
      <c r="C14" s="166">
        <f>Effectif!AA15</f>
        <v>712710001380372</v>
      </c>
      <c r="D14" s="142">
        <f>Effectif!AB15</f>
        <v>44243</v>
      </c>
      <c r="E14" s="156" t="str">
        <f>Effectif!AC15</f>
        <v>Non</v>
      </c>
    </row>
    <row r="15" spans="1:5" x14ac:dyDescent="0.25">
      <c r="A15" s="145" t="str">
        <f>Effectif!C16</f>
        <v>BIEF Paul</v>
      </c>
      <c r="B15" s="146">
        <f>Effectif!D16</f>
        <v>37939</v>
      </c>
      <c r="C15" s="167">
        <f>Effectif!AA16</f>
        <v>719510010722973</v>
      </c>
      <c r="D15" s="146">
        <f>Effectif!AB16</f>
        <v>44190</v>
      </c>
      <c r="E15" s="159" t="str">
        <f>Effectif!AC16</f>
        <v>Non</v>
      </c>
    </row>
    <row r="16" spans="1:5" x14ac:dyDescent="0.25">
      <c r="A16" s="141" t="str">
        <f>Effectif!C17</f>
        <v>BIEF Edouard</v>
      </c>
      <c r="B16" s="142">
        <f>Effectif!D17</f>
        <v>37965</v>
      </c>
      <c r="C16" s="166">
        <f>Effectif!AA17</f>
        <v>812710001311729</v>
      </c>
      <c r="D16" s="142">
        <f>Effectif!AB17</f>
        <v>44056</v>
      </c>
      <c r="E16" s="156" t="str">
        <f>Effectif!AC17</f>
        <v>Non</v>
      </c>
    </row>
    <row r="17" spans="1:5" x14ac:dyDescent="0.25">
      <c r="A17" s="145" t="str">
        <f>Effectif!C18</f>
        <v>BIEF Simon</v>
      </c>
      <c r="B17" s="146">
        <f>Effectif!D18</f>
        <v>37987</v>
      </c>
      <c r="C17" s="167">
        <f>Effectif!AA18</f>
        <v>712710001315838</v>
      </c>
      <c r="D17" s="146">
        <f>Effectif!AB18</f>
        <v>44075</v>
      </c>
      <c r="E17" s="159" t="str">
        <f>Effectif!AC18</f>
        <v>Non</v>
      </c>
    </row>
    <row r="18" spans="1:5" x14ac:dyDescent="0.25">
      <c r="A18" s="141" t="str">
        <f>Effectif!C19</f>
        <v>BIEF Matthieu</v>
      </c>
      <c r="B18" s="142">
        <f>Effectif!D19</f>
        <v>37621</v>
      </c>
      <c r="C18" s="166">
        <f>Effectif!AA19</f>
        <v>712710001311680</v>
      </c>
      <c r="D18" s="142">
        <f>Effectif!AB19</f>
        <v>44181</v>
      </c>
      <c r="E18" s="156" t="str">
        <f>Effectif!AC19</f>
        <v>Oui</v>
      </c>
    </row>
    <row r="19" spans="1:5" x14ac:dyDescent="0.25">
      <c r="A19" s="145" t="str">
        <f>Effectif!C20</f>
        <v>BIEF Andre</v>
      </c>
      <c r="B19" s="146">
        <f>Effectif!D20</f>
        <v>37868</v>
      </c>
      <c r="C19" s="167">
        <f>Effectif!AA20</f>
        <v>712710001181325</v>
      </c>
      <c r="D19" s="146">
        <f>Effectif!AB20</f>
        <v>44194</v>
      </c>
      <c r="E19" s="159" t="str">
        <f>Effectif!AC20</f>
        <v>Oui</v>
      </c>
    </row>
    <row r="20" spans="1:5" x14ac:dyDescent="0.25">
      <c r="A20" s="141" t="str">
        <f>Effectif!C21</f>
        <v>BIEF Arthur</v>
      </c>
      <c r="B20" s="142">
        <f>Effectif!D21</f>
        <v>37194</v>
      </c>
      <c r="C20" s="166">
        <f>Effectif!AA21</f>
        <v>712710001139456</v>
      </c>
      <c r="D20" s="142">
        <f>Effectif!AB21</f>
        <v>0</v>
      </c>
      <c r="E20" s="156" t="str">
        <f>Effectif!AC21</f>
        <v>Non</v>
      </c>
    </row>
    <row r="21" spans="1:5" x14ac:dyDescent="0.25">
      <c r="A21" s="145" t="str">
        <f>Effectif!C22</f>
        <v>BIEF Fred</v>
      </c>
      <c r="B21" s="146">
        <f>Effectif!D22</f>
        <v>37335</v>
      </c>
      <c r="C21" s="167">
        <f>Effectif!AA22</f>
        <v>712710001179642</v>
      </c>
      <c r="D21" s="146">
        <f>Effectif!AB22</f>
        <v>44160</v>
      </c>
      <c r="E21" s="159" t="str">
        <f>Effectif!AC22</f>
        <v>Oui</v>
      </c>
    </row>
    <row r="22" spans="1:5" x14ac:dyDescent="0.25">
      <c r="A22" s="141" t="str">
        <f>Effectif!C23</f>
        <v>BIEF Henri</v>
      </c>
      <c r="B22" s="142">
        <f>Effectif!D23</f>
        <v>38195</v>
      </c>
      <c r="C22" s="166">
        <f>Effectif!AA23</f>
        <v>712710001222994</v>
      </c>
      <c r="D22" s="142">
        <f>Effectif!AB23</f>
        <v>44161</v>
      </c>
      <c r="E22" s="156" t="str">
        <f>Effectif!AC23</f>
        <v>Non</v>
      </c>
    </row>
    <row r="23" spans="1:5" x14ac:dyDescent="0.25">
      <c r="A23" s="145" t="str">
        <f>Effectif!C24</f>
        <v>BIEF Pierre</v>
      </c>
      <c r="B23" s="146">
        <f>Effectif!D24</f>
        <v>37855</v>
      </c>
      <c r="C23" s="167">
        <f>Effectif!AA24</f>
        <v>103089933021346</v>
      </c>
      <c r="D23" s="146">
        <f>Effectif!AB24</f>
        <v>44287</v>
      </c>
      <c r="E23" s="159" t="str">
        <f>Effectif!AC24</f>
        <v>Non</v>
      </c>
    </row>
    <row r="24" spans="1:5" x14ac:dyDescent="0.25">
      <c r="A24" s="141" t="str">
        <f>Effectif!C25</f>
        <v>BIEF Jacques</v>
      </c>
      <c r="B24" s="142">
        <f>Effectif!D25</f>
        <v>37786</v>
      </c>
      <c r="C24" s="166">
        <f>Effectif!AA25</f>
        <v>712710001386510</v>
      </c>
      <c r="D24" s="142">
        <f>Effectif!AB25</f>
        <v>0</v>
      </c>
      <c r="E24" s="156" t="str">
        <f>Effectif!AC25</f>
        <v>Non</v>
      </c>
    </row>
    <row r="25" spans="1:5" x14ac:dyDescent="0.25">
      <c r="A25" s="145" t="str">
        <f>Effectif!C26</f>
        <v>BIEF Jose</v>
      </c>
      <c r="B25" s="146">
        <f>Effectif!D26</f>
        <v>38308</v>
      </c>
      <c r="C25" s="167">
        <f>Effectif!AA26</f>
        <v>0</v>
      </c>
      <c r="D25" s="146">
        <f>Effectif!AB26</f>
        <v>0</v>
      </c>
      <c r="E25" s="159" t="str">
        <f>Effectif!AC26</f>
        <v>Non</v>
      </c>
    </row>
    <row r="26" spans="1:5" x14ac:dyDescent="0.25">
      <c r="A26" s="141" t="str">
        <f>Effectif!C27</f>
        <v>BIEF Jules</v>
      </c>
      <c r="B26" s="142">
        <f>Effectif!D27</f>
        <v>38085</v>
      </c>
      <c r="C26" s="166">
        <f>Effectif!AA27</f>
        <v>712710001302772</v>
      </c>
      <c r="D26" s="142">
        <f>Effectif!AB27</f>
        <v>44036</v>
      </c>
      <c r="E26" s="156" t="str">
        <f>Effectif!AC27</f>
        <v>Non</v>
      </c>
    </row>
    <row r="27" spans="1:5" x14ac:dyDescent="0.25">
      <c r="A27" s="145" t="str">
        <f>Effectif!C28</f>
        <v>BIEF Paul</v>
      </c>
      <c r="B27" s="146">
        <f>Effectif!D28</f>
        <v>38011</v>
      </c>
      <c r="C27" s="167">
        <f>Effectif!AA28</f>
        <v>719510010808887</v>
      </c>
      <c r="D27" s="146">
        <f>Effectif!AB28</f>
        <v>44216</v>
      </c>
      <c r="E27" s="159" t="str">
        <f>Effectif!AC28</f>
        <v>Non</v>
      </c>
    </row>
    <row r="28" spans="1:5" x14ac:dyDescent="0.25">
      <c r="A28" s="141" t="str">
        <f>Effectif!C29</f>
        <v>BIEF Edouard</v>
      </c>
      <c r="B28" s="142">
        <f>Effectif!D29</f>
        <v>37321</v>
      </c>
      <c r="C28" s="166">
        <f>Effectif!AA29</f>
        <v>102039933522943</v>
      </c>
      <c r="D28" s="142">
        <f>Effectif!AB29</f>
        <v>44117</v>
      </c>
      <c r="E28" s="156" t="str">
        <f>Effectif!AC29</f>
        <v>Non</v>
      </c>
    </row>
    <row r="29" spans="1:5" x14ac:dyDescent="0.25">
      <c r="A29" s="145" t="str">
        <f>Effectif!C30</f>
        <v>BIEF Simon</v>
      </c>
      <c r="B29" s="146">
        <f>Effectif!D30</f>
        <v>37377</v>
      </c>
      <c r="C29" s="167">
        <f>Effectif!AA30</f>
        <v>102059933022931</v>
      </c>
      <c r="D29" s="146">
        <f>Effectif!AB30</f>
        <v>44161</v>
      </c>
      <c r="E29" s="159" t="str">
        <f>Effectif!AC30</f>
        <v>Oui</v>
      </c>
    </row>
    <row r="30" spans="1:5" x14ac:dyDescent="0.25">
      <c r="A30" s="141" t="str">
        <f>Effectif!C31</f>
        <v>BIEF Matthieu</v>
      </c>
      <c r="B30" s="142">
        <f>Effectif!D31</f>
        <v>37746</v>
      </c>
      <c r="C30" s="166">
        <f>Effectif!AA31</f>
        <v>712710001334842</v>
      </c>
      <c r="D30" s="142">
        <f>Effectif!AB31</f>
        <v>44118</v>
      </c>
      <c r="E30" s="156" t="str">
        <f>Effectif!AC31</f>
        <v>Non</v>
      </c>
    </row>
    <row r="31" spans="1:5" x14ac:dyDescent="0.25">
      <c r="A31" s="145" t="str">
        <f>Effectif!C32</f>
        <v>BIEF Andre</v>
      </c>
      <c r="B31" s="146">
        <f>Effectif!D32</f>
        <v>37235</v>
      </c>
      <c r="C31" s="167">
        <f>Effectif!AA32</f>
        <v>101129933527395</v>
      </c>
      <c r="D31" s="146">
        <f>Effectif!AB32</f>
        <v>0</v>
      </c>
      <c r="E31" s="159" t="str">
        <f>Effectif!AC32</f>
        <v>Non</v>
      </c>
    </row>
    <row r="32" spans="1:5" x14ac:dyDescent="0.25">
      <c r="A32" s="141" t="str">
        <f>Effectif!C33</f>
        <v>BIEF Arthur</v>
      </c>
      <c r="B32" s="142">
        <f>Effectif!D33</f>
        <v>37986</v>
      </c>
      <c r="C32" s="166">
        <f>Effectif!AA33</f>
        <v>0</v>
      </c>
      <c r="D32" s="142">
        <f>Effectif!AB33</f>
        <v>44166</v>
      </c>
      <c r="E32" s="156" t="str">
        <f>Effectif!AC33</f>
        <v>Oui</v>
      </c>
    </row>
    <row r="33" spans="1:5" x14ac:dyDescent="0.25">
      <c r="A33" s="145" t="str">
        <f>Effectif!C34</f>
        <v>BIEF Fred</v>
      </c>
      <c r="B33" s="146">
        <f>Effectif!D34</f>
        <v>37879</v>
      </c>
      <c r="C33" s="167">
        <f>Effectif!AA34</f>
        <v>712710001363051</v>
      </c>
      <c r="D33" s="146">
        <f>Effectif!AB34</f>
        <v>44186</v>
      </c>
      <c r="E33" s="159" t="str">
        <f>Effectif!AC34</f>
        <v>Oui</v>
      </c>
    </row>
    <row r="34" spans="1:5" x14ac:dyDescent="0.25">
      <c r="A34" s="141" t="str">
        <f>Effectif!C35</f>
        <v>BIEF Henri</v>
      </c>
      <c r="B34" s="142">
        <f>Effectif!D35</f>
        <v>38157</v>
      </c>
      <c r="C34" s="166">
        <f>Effectif!AA35</f>
        <v>0</v>
      </c>
      <c r="D34" s="142">
        <f>Effectif!AB35</f>
        <v>44227</v>
      </c>
      <c r="E34" s="156" t="str">
        <f>Effectif!AC35</f>
        <v>Non</v>
      </c>
    </row>
    <row r="35" spans="1:5" x14ac:dyDescent="0.25">
      <c r="A35" s="145" t="str">
        <f>Effectif!C36</f>
        <v>BIEF Pierre</v>
      </c>
      <c r="B35" s="146">
        <f>Effectif!D36</f>
        <v>37683</v>
      </c>
      <c r="C35" s="167">
        <f>Effectif!AA36</f>
        <v>0</v>
      </c>
      <c r="D35" s="146">
        <f>Effectif!AB36</f>
        <v>44074</v>
      </c>
      <c r="E35" s="159">
        <f>Effectif!AC36</f>
        <v>0</v>
      </c>
    </row>
    <row r="36" spans="1:5" x14ac:dyDescent="0.25">
      <c r="A36" s="141" t="str">
        <f>Effectif!C37</f>
        <v>BIEF Jacques</v>
      </c>
      <c r="B36" s="142">
        <f>Effectif!D37</f>
        <v>38228</v>
      </c>
      <c r="C36" s="166">
        <f>Effectif!AA37</f>
        <v>0</v>
      </c>
      <c r="D36" s="142">
        <f>Effectif!AB37</f>
        <v>44043</v>
      </c>
      <c r="E36" s="156" t="str">
        <f>Effectif!AC37</f>
        <v>Oui</v>
      </c>
    </row>
    <row r="37" spans="1:5" x14ac:dyDescent="0.25">
      <c r="A37" s="145" t="str">
        <f>Effectif!C38</f>
        <v>BIEF Jose</v>
      </c>
      <c r="B37" s="146">
        <f>Effectif!D38</f>
        <v>37613</v>
      </c>
      <c r="C37" s="167">
        <f>Effectif!AA38</f>
        <v>0</v>
      </c>
      <c r="D37" s="146">
        <f>Effectif!AB38</f>
        <v>44231</v>
      </c>
      <c r="E37" s="159" t="str">
        <f>Effectif!AC38</f>
        <v>Non</v>
      </c>
    </row>
    <row r="38" spans="1:5" x14ac:dyDescent="0.25">
      <c r="A38" s="141" t="str">
        <f>Effectif!C39</f>
        <v>BIEF Jules</v>
      </c>
      <c r="B38" s="142">
        <f>Effectif!D39</f>
        <v>37818</v>
      </c>
      <c r="C38" s="166">
        <f>Effectif!AA39</f>
        <v>0</v>
      </c>
      <c r="D38" s="142">
        <f>Effectif!AB39</f>
        <v>44194</v>
      </c>
      <c r="E38" s="156" t="str">
        <f>Effectif!AC39</f>
        <v>Non</v>
      </c>
    </row>
    <row r="39" spans="1:5" x14ac:dyDescent="0.25">
      <c r="A39" s="145" t="str">
        <f>Effectif!C40</f>
        <v>BIEF Paul</v>
      </c>
      <c r="B39" s="146">
        <f>Effectif!D40</f>
        <v>37249</v>
      </c>
      <c r="C39" s="167">
        <f>Effectif!AA40</f>
        <v>0</v>
      </c>
      <c r="D39" s="146">
        <f>Effectif!AB40</f>
        <v>43904</v>
      </c>
      <c r="E39" s="159" t="str">
        <f>Effectif!AC40</f>
        <v>Oui</v>
      </c>
    </row>
    <row r="40" spans="1:5" x14ac:dyDescent="0.25">
      <c r="A40" s="141" t="str">
        <f>Effectif!C41</f>
        <v>BIEF Edouard</v>
      </c>
      <c r="B40" s="142">
        <f>Effectif!D41</f>
        <v>37427</v>
      </c>
      <c r="C40" s="166">
        <f>Effectif!AA41</f>
        <v>0</v>
      </c>
      <c r="D40" s="142">
        <f>Effectif!AB41</f>
        <v>44163</v>
      </c>
      <c r="E40" s="156" t="str">
        <f>Effectif!AC41</f>
        <v>Non</v>
      </c>
    </row>
    <row r="41" spans="1:5" x14ac:dyDescent="0.25">
      <c r="A41" s="145" t="str">
        <f>Effectif!C42</f>
        <v>BIEF Simon</v>
      </c>
      <c r="B41" s="146">
        <f>Effectif!D42</f>
        <v>37236</v>
      </c>
      <c r="C41" s="167">
        <f>Effectif!AA42</f>
        <v>0</v>
      </c>
      <c r="D41" s="146">
        <f>Effectif!AB42</f>
        <v>44236</v>
      </c>
      <c r="E41" s="159" t="str">
        <f>Effectif!AC42</f>
        <v>Non</v>
      </c>
    </row>
    <row r="42" spans="1:5" x14ac:dyDescent="0.25">
      <c r="A42" s="141" t="str">
        <f>Effectif!C43</f>
        <v>BIEF Matthieu</v>
      </c>
      <c r="B42" s="142">
        <f>Effectif!D43</f>
        <v>37210</v>
      </c>
      <c r="C42" s="166">
        <f>Effectif!AA43</f>
        <v>0</v>
      </c>
      <c r="D42" s="142">
        <f>Effectif!AB43</f>
        <v>43901</v>
      </c>
      <c r="E42" s="156" t="str">
        <f>Effectif!AC43</f>
        <v>Non</v>
      </c>
    </row>
    <row r="43" spans="1:5" x14ac:dyDescent="0.25">
      <c r="A43" s="145" t="str">
        <f>Effectif!C44</f>
        <v>BIEF Andre</v>
      </c>
      <c r="B43" s="146">
        <f>Effectif!D44</f>
        <v>37149</v>
      </c>
      <c r="C43" s="167">
        <f>Effectif!AA44</f>
        <v>0</v>
      </c>
      <c r="D43" s="146">
        <f>Effectif!AB44</f>
        <v>44247</v>
      </c>
      <c r="E43" s="159" t="str">
        <f>Effectif!AC44</f>
        <v>Oui</v>
      </c>
    </row>
    <row r="44" spans="1:5" x14ac:dyDescent="0.25">
      <c r="A44" s="141" t="str">
        <f>Effectif!C45</f>
        <v>BIEF Arthur</v>
      </c>
      <c r="B44" s="142">
        <f>Effectif!D45</f>
        <v>37986</v>
      </c>
      <c r="C44" s="166">
        <f>Effectif!AA45</f>
        <v>0</v>
      </c>
      <c r="D44" s="142">
        <f>Effectif!AB45</f>
        <v>44211</v>
      </c>
      <c r="E44" s="156" t="str">
        <f>Effectif!AC45</f>
        <v>Non</v>
      </c>
    </row>
    <row r="45" spans="1:5" x14ac:dyDescent="0.25">
      <c r="A45" s="145" t="str">
        <f>Effectif!C46</f>
        <v>BIEF Fred</v>
      </c>
      <c r="B45" s="146">
        <f>Effectif!D46</f>
        <v>37621</v>
      </c>
      <c r="C45" s="167">
        <f>Effectif!AA46</f>
        <v>0</v>
      </c>
      <c r="D45" s="146">
        <f>Effectif!AB46</f>
        <v>44126</v>
      </c>
      <c r="E45" s="159" t="str">
        <f>Effectif!AC46</f>
        <v>Non</v>
      </c>
    </row>
    <row r="46" spans="1:5" x14ac:dyDescent="0.25">
      <c r="A46" s="141" t="str">
        <f>Effectif!C47</f>
        <v>BIEF Henri</v>
      </c>
      <c r="B46" s="142">
        <f>Effectif!D47</f>
        <v>37965</v>
      </c>
      <c r="C46" s="166">
        <f>Effectif!AA47</f>
        <v>0</v>
      </c>
      <c r="D46" s="142">
        <f>Effectif!AB47</f>
        <v>44103</v>
      </c>
      <c r="E46" s="156" t="str">
        <f>Effectif!AC47</f>
        <v>Oui</v>
      </c>
    </row>
    <row r="47" spans="1:5" x14ac:dyDescent="0.25">
      <c r="A47" s="145" t="str">
        <f>Effectif!C48</f>
        <v>BIEF Pierre</v>
      </c>
      <c r="B47" s="146">
        <f>Effectif!D48</f>
        <v>37719</v>
      </c>
      <c r="C47" s="167">
        <f>Effectif!AA48</f>
        <v>0</v>
      </c>
      <c r="D47" s="146">
        <f>Effectif!AB48</f>
        <v>0</v>
      </c>
      <c r="E47" s="159" t="str">
        <f>Effectif!AC48</f>
        <v>Non</v>
      </c>
    </row>
    <row r="48" spans="1:5" x14ac:dyDescent="0.25">
      <c r="A48" s="141" t="str">
        <f>Effectif!C49</f>
        <v>BIEF Jacques</v>
      </c>
      <c r="B48" s="142">
        <f>Effectif!D49</f>
        <v>37623</v>
      </c>
      <c r="C48" s="166">
        <f>Effectif!AA49</f>
        <v>0</v>
      </c>
      <c r="D48" s="142">
        <f>Effectif!AB49</f>
        <v>44211</v>
      </c>
      <c r="E48" s="156" t="str">
        <f>Effectif!AC49</f>
        <v>Non</v>
      </c>
    </row>
    <row r="49" spans="1:5" x14ac:dyDescent="0.25">
      <c r="A49" s="145" t="str">
        <f>Effectif!C50</f>
        <v>BIEF Jose</v>
      </c>
      <c r="B49" s="146">
        <f>Effectif!D50</f>
        <v>37658</v>
      </c>
      <c r="C49" s="167">
        <f>Effectif!AA50</f>
        <v>0</v>
      </c>
      <c r="D49" s="146">
        <f>Effectif!AB50</f>
        <v>0</v>
      </c>
      <c r="E49" s="159" t="str">
        <f>Effectif!AC50</f>
        <v>Non</v>
      </c>
    </row>
    <row r="50" spans="1:5" x14ac:dyDescent="0.25">
      <c r="A50" s="141" t="str">
        <f>Effectif!C51</f>
        <v>BIEF Jules</v>
      </c>
      <c r="B50" s="142">
        <f>Effectif!D51</f>
        <v>37621</v>
      </c>
      <c r="C50" s="166">
        <f>Effectif!AA51</f>
        <v>0</v>
      </c>
      <c r="D50" s="142">
        <f>Effectif!AB51</f>
        <v>44148</v>
      </c>
      <c r="E50" s="156" t="str">
        <f>Effectif!AC51</f>
        <v>Non</v>
      </c>
    </row>
    <row r="51" spans="1:5" x14ac:dyDescent="0.25">
      <c r="A51" s="145" t="str">
        <f>Effectif!C52</f>
        <v>BIEF Paul</v>
      </c>
      <c r="B51" s="146">
        <f>Effectif!D52</f>
        <v>37622</v>
      </c>
      <c r="C51" s="167">
        <f>Effectif!AA52</f>
        <v>0</v>
      </c>
      <c r="D51" s="146">
        <f>Effectif!AB52</f>
        <v>44251</v>
      </c>
      <c r="E51" s="159" t="str">
        <f>Effectif!AC52</f>
        <v>Oui</v>
      </c>
    </row>
    <row r="52" spans="1:5" x14ac:dyDescent="0.25">
      <c r="A52" s="141" t="str">
        <f>Effectif!C53</f>
        <v>BIEF Edouard</v>
      </c>
      <c r="B52" s="142">
        <f>Effectif!D53</f>
        <v>37443</v>
      </c>
      <c r="C52" s="166">
        <f>Effectif!AA53</f>
        <v>0</v>
      </c>
      <c r="D52" s="142">
        <f>Effectif!AB53</f>
        <v>44166</v>
      </c>
      <c r="E52" s="156" t="str">
        <f>Effectif!AC53</f>
        <v>Non</v>
      </c>
    </row>
    <row r="53" spans="1:5" x14ac:dyDescent="0.25">
      <c r="A53" s="145" t="str">
        <f>Effectif!C54</f>
        <v>BIEF Simon</v>
      </c>
      <c r="B53" s="146">
        <f>Effectif!D54</f>
        <v>37386</v>
      </c>
      <c r="C53" s="167">
        <f>Effectif!AA54</f>
        <v>0</v>
      </c>
      <c r="D53" s="146">
        <f>Effectif!AB54</f>
        <v>44138</v>
      </c>
      <c r="E53" s="159" t="str">
        <f>Effectif!AC54</f>
        <v>Oui</v>
      </c>
    </row>
    <row r="54" spans="1:5" x14ac:dyDescent="0.25">
      <c r="A54" s="141" t="str">
        <f>Effectif!C55</f>
        <v>BIEF Matthieu</v>
      </c>
      <c r="B54" s="142">
        <f>Effectif!D55</f>
        <v>37531</v>
      </c>
      <c r="C54" s="166">
        <f>Effectif!AA55</f>
        <v>0</v>
      </c>
      <c r="D54" s="142">
        <f>Effectif!AB55</f>
        <v>43777</v>
      </c>
      <c r="E54" s="156" t="str">
        <f>Effectif!AC55</f>
        <v>Non</v>
      </c>
    </row>
    <row r="55" spans="1:5" x14ac:dyDescent="0.25">
      <c r="A55" s="145" t="str">
        <f>Effectif!C56</f>
        <v>BIEF Andre</v>
      </c>
      <c r="B55" s="146">
        <f>Effectif!D56</f>
        <v>37659</v>
      </c>
      <c r="C55" s="167">
        <f>Effectif!AA56</f>
        <v>0</v>
      </c>
      <c r="D55" s="146">
        <f>Effectif!AB56</f>
        <v>44217</v>
      </c>
      <c r="E55" s="159" t="str">
        <f>Effectif!AC56</f>
        <v>Non</v>
      </c>
    </row>
    <row r="56" spans="1:5" x14ac:dyDescent="0.25">
      <c r="A56" s="141" t="str">
        <f>Effectif!C57</f>
        <v>BIEF Arthur</v>
      </c>
      <c r="B56" s="142">
        <f>Effectif!D57</f>
        <v>37226</v>
      </c>
      <c r="C56" s="166">
        <f>Effectif!AA57</f>
        <v>0</v>
      </c>
      <c r="D56" s="142">
        <f>Effectif!AB57</f>
        <v>44195</v>
      </c>
      <c r="E56" s="156" t="str">
        <f>Effectif!AC57</f>
        <v>Non</v>
      </c>
    </row>
    <row r="57" spans="1:5" x14ac:dyDescent="0.25">
      <c r="A57" s="145" t="str">
        <f>Effectif!C58</f>
        <v>BIEF Fred</v>
      </c>
      <c r="B57" s="146">
        <f>Effectif!D58</f>
        <v>37446</v>
      </c>
      <c r="C57" s="167">
        <f>Effectif!AA58</f>
        <v>0</v>
      </c>
      <c r="D57" s="146">
        <f>Effectif!AB58</f>
        <v>44037</v>
      </c>
      <c r="E57" s="159" t="str">
        <f>Effectif!AC58</f>
        <v>Non</v>
      </c>
    </row>
    <row r="58" spans="1:5" x14ac:dyDescent="0.25">
      <c r="A58" s="141" t="str">
        <f>Effectif!C59</f>
        <v>BIEF Henri</v>
      </c>
      <c r="B58" s="142">
        <f>Effectif!D59</f>
        <v>37749</v>
      </c>
      <c r="C58" s="166">
        <f>Effectif!AA59</f>
        <v>0</v>
      </c>
      <c r="D58" s="142">
        <f>Effectif!AB59</f>
        <v>44251</v>
      </c>
      <c r="E58" s="156" t="str">
        <f>Effectif!AC59</f>
        <v>Non</v>
      </c>
    </row>
    <row r="59" spans="1:5" x14ac:dyDescent="0.25">
      <c r="A59" s="145" t="str">
        <f>Effectif!C60</f>
        <v>BIEF Pierre</v>
      </c>
      <c r="B59" s="146">
        <f>Effectif!D60</f>
        <v>37685</v>
      </c>
      <c r="C59" s="167">
        <f>Effectif!AA60</f>
        <v>0</v>
      </c>
      <c r="D59" s="146">
        <f>Effectif!AB60</f>
        <v>43727</v>
      </c>
      <c r="E59" s="159" t="str">
        <f>Effectif!AC60</f>
        <v>Non</v>
      </c>
    </row>
    <row r="60" spans="1:5" x14ac:dyDescent="0.25">
      <c r="A60" s="141" t="str">
        <f>Effectif!C61</f>
        <v>BIEF Jacques</v>
      </c>
      <c r="B60" s="142">
        <f>Effectif!D61</f>
        <v>37925</v>
      </c>
      <c r="C60" s="166">
        <f>Effectif!AA61</f>
        <v>0</v>
      </c>
      <c r="D60" s="142">
        <f>Effectif!AB61</f>
        <v>44173</v>
      </c>
      <c r="E60" s="156" t="str">
        <f>Effectif!AC61</f>
        <v>Non</v>
      </c>
    </row>
    <row r="61" spans="1:5" x14ac:dyDescent="0.25">
      <c r="A61" s="145" t="str">
        <f>Effectif!C62</f>
        <v>BIEF Jose</v>
      </c>
      <c r="B61" s="146">
        <f>Effectif!D62</f>
        <v>37258</v>
      </c>
      <c r="C61" s="167">
        <f>Effectif!AA62</f>
        <v>0</v>
      </c>
      <c r="D61" s="146">
        <f>Effectif!AB62</f>
        <v>44127</v>
      </c>
      <c r="E61" s="159" t="str">
        <f>Effectif!AC62</f>
        <v>Non</v>
      </c>
    </row>
    <row r="62" spans="1:5" x14ac:dyDescent="0.25">
      <c r="A62" s="141" t="str">
        <f>Effectif!C63</f>
        <v>BIEF Jules</v>
      </c>
      <c r="B62" s="142">
        <f>Effectif!D63</f>
        <v>38352</v>
      </c>
      <c r="C62" s="166">
        <f>Effectif!AA63</f>
        <v>0</v>
      </c>
      <c r="D62" s="142">
        <f>Effectif!AB63</f>
        <v>44093</v>
      </c>
      <c r="E62" s="156" t="str">
        <f>Effectif!AC63</f>
        <v>Non</v>
      </c>
    </row>
    <row r="63" spans="1:5" x14ac:dyDescent="0.25">
      <c r="A63" s="145">
        <f>Effectif!C64</f>
        <v>0</v>
      </c>
      <c r="B63" s="146">
        <f>Effectif!D64</f>
        <v>0</v>
      </c>
      <c r="C63" s="167">
        <f>Effectif!AA64</f>
        <v>0</v>
      </c>
      <c r="D63" s="146">
        <f>Effectif!AB64</f>
        <v>0</v>
      </c>
      <c r="E63" s="159">
        <f>Effectif!AC64</f>
        <v>0</v>
      </c>
    </row>
    <row r="64" spans="1:5" ht="15.75" thickBot="1" x14ac:dyDescent="0.3">
      <c r="A64" s="160">
        <f>Effectif!C65</f>
        <v>0</v>
      </c>
      <c r="B64" s="161">
        <f>Effectif!D65</f>
        <v>0</v>
      </c>
      <c r="C64" s="168">
        <f>Effectif!AA65</f>
        <v>0</v>
      </c>
      <c r="D64" s="161">
        <f>Effectif!AB65</f>
        <v>0</v>
      </c>
      <c r="E64" s="165">
        <f>Effectif!AC65</f>
        <v>0</v>
      </c>
    </row>
  </sheetData>
  <sheetProtection selectLockedCells="1" selectUnlockedCells="1"/>
  <conditionalFormatting sqref="A2:E64">
    <cfRule type="expression" dxfId="42" priority="61">
      <formula>$A2="NON OCCUPEE"</formula>
    </cfRule>
    <cfRule type="expression" dxfId="41" priority="62">
      <formula>#REF!="ES"</formula>
    </cfRule>
    <cfRule type="expression" dxfId="40" priority="63">
      <formula>#REF!="B._BOQUET"</formula>
    </cfRule>
    <cfRule type="expression" dxfId="39" priority="64">
      <formula>#REF!="L._GUIGNARD"</formula>
    </cfRule>
    <cfRule type="expression" dxfId="38" priority="65">
      <formula>#REF!="H._LETESSIER"</formula>
    </cfRule>
  </conditionalFormatting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65"/>
  <sheetViews>
    <sheetView workbookViewId="0">
      <selection activeCell="B7" sqref="B7"/>
    </sheetView>
  </sheetViews>
  <sheetFormatPr baseColWidth="10" defaultColWidth="11.42578125" defaultRowHeight="15" x14ac:dyDescent="0.25"/>
  <cols>
    <col min="1" max="1" width="18.7109375" style="16" bestFit="1" customWidth="1"/>
    <col min="2" max="2" width="32.28515625" style="16" bestFit="1" customWidth="1"/>
    <col min="3" max="3" width="14.140625" style="33" bestFit="1" customWidth="1"/>
    <col min="4" max="4" width="9" style="5" bestFit="1" customWidth="1"/>
    <col min="5" max="5" width="19.42578125" style="5" bestFit="1" customWidth="1"/>
    <col min="6" max="6" width="18.85546875" style="5" bestFit="1" customWidth="1"/>
    <col min="7" max="7" width="16.85546875" style="5" bestFit="1" customWidth="1"/>
    <col min="8" max="8" width="24" style="33" bestFit="1" customWidth="1"/>
    <col min="9" max="9" width="24" style="5" bestFit="1" customWidth="1"/>
    <col min="10" max="16384" width="11.42578125" style="5"/>
  </cols>
  <sheetData>
    <row r="1" spans="1:9" ht="30.75" thickTop="1" x14ac:dyDescent="0.25">
      <c r="A1" s="169" t="s">
        <v>0</v>
      </c>
      <c r="B1" s="170" t="s">
        <v>1</v>
      </c>
      <c r="C1" s="171" t="s">
        <v>2</v>
      </c>
      <c r="D1" s="170" t="s">
        <v>3</v>
      </c>
      <c r="E1" s="170" t="s">
        <v>24</v>
      </c>
      <c r="F1" s="170" t="s">
        <v>39</v>
      </c>
      <c r="G1" s="170" t="s">
        <v>86</v>
      </c>
      <c r="H1" s="171" t="s">
        <v>40</v>
      </c>
      <c r="I1" s="172" t="s">
        <v>10</v>
      </c>
    </row>
    <row r="2" spans="1:9" x14ac:dyDescent="0.25">
      <c r="A2" s="173" t="str">
        <f>Effectif!A3</f>
        <v>BIEF</v>
      </c>
      <c r="B2" s="174" t="str">
        <f>Effectif!B3</f>
        <v>Jules</v>
      </c>
      <c r="C2" s="175">
        <f>Effectif!D3</f>
        <v>38186</v>
      </c>
      <c r="D2" s="176">
        <f ca="1">Effectif!E3</f>
        <v>15</v>
      </c>
      <c r="E2" s="176" t="str">
        <f>Effectif!AQ3</f>
        <v>Neant</v>
      </c>
      <c r="F2" s="176">
        <f>Effectif!AR3</f>
        <v>0</v>
      </c>
      <c r="G2" s="176">
        <f>Effectif!AS3</f>
        <v>0</v>
      </c>
      <c r="H2" s="175">
        <f>Effectif!AU3</f>
        <v>0</v>
      </c>
      <c r="I2" s="177">
        <f>Effectif!AV3</f>
        <v>0</v>
      </c>
    </row>
    <row r="3" spans="1:9" x14ac:dyDescent="0.25">
      <c r="A3" s="178" t="str">
        <f>Effectif!A4</f>
        <v>BIEF</v>
      </c>
      <c r="B3" s="179" t="str">
        <f>Effectif!B4</f>
        <v>Paul</v>
      </c>
      <c r="C3" s="180">
        <f>Effectif!D4</f>
        <v>37874</v>
      </c>
      <c r="D3" s="181">
        <f ca="1">Effectif!E4</f>
        <v>16</v>
      </c>
      <c r="E3" s="181" t="str">
        <f>Effectif!AQ4</f>
        <v>Néant</v>
      </c>
      <c r="F3" s="181">
        <f>Effectif!AR4</f>
        <v>0</v>
      </c>
      <c r="G3" s="181">
        <f>Effectif!AS4</f>
        <v>0</v>
      </c>
      <c r="H3" s="180">
        <f>Effectif!AU4</f>
        <v>0</v>
      </c>
      <c r="I3" s="182">
        <f>Effectif!AV4</f>
        <v>0</v>
      </c>
    </row>
    <row r="4" spans="1:9" x14ac:dyDescent="0.25">
      <c r="A4" s="173" t="str">
        <f>Effectif!A5</f>
        <v>BIEF</v>
      </c>
      <c r="B4" s="174" t="str">
        <f>Effectif!B5</f>
        <v>Edouard</v>
      </c>
      <c r="C4" s="175">
        <f>Effectif!D5</f>
        <v>37940</v>
      </c>
      <c r="D4" s="176">
        <f ca="1">Effectif!E5</f>
        <v>16</v>
      </c>
      <c r="E4" s="176" t="str">
        <f>Effectif!AQ5</f>
        <v>Néant</v>
      </c>
      <c r="F4" s="176">
        <f>Effectif!AR5</f>
        <v>0</v>
      </c>
      <c r="G4" s="176">
        <f>Effectif!AS5</f>
        <v>0</v>
      </c>
      <c r="H4" s="175">
        <f>Effectif!AU5</f>
        <v>0</v>
      </c>
      <c r="I4" s="177">
        <f>Effectif!AV5</f>
        <v>0</v>
      </c>
    </row>
    <row r="5" spans="1:9" x14ac:dyDescent="0.25">
      <c r="A5" s="178" t="str">
        <f>Effectif!A6</f>
        <v>BIEF</v>
      </c>
      <c r="B5" s="179" t="str">
        <f>Effectif!B6</f>
        <v>Simon</v>
      </c>
      <c r="C5" s="180">
        <f>Effectif!D6</f>
        <v>37726</v>
      </c>
      <c r="D5" s="181">
        <f ca="1">Effectif!E6</f>
        <v>17</v>
      </c>
      <c r="E5" s="181" t="str">
        <f>Effectif!AQ6</f>
        <v>Néant</v>
      </c>
      <c r="F5" s="181">
        <f>Effectif!AR6</f>
        <v>0</v>
      </c>
      <c r="G5" s="181">
        <f>Effectif!AS6</f>
        <v>0</v>
      </c>
      <c r="H5" s="180">
        <f>Effectif!AU6</f>
        <v>0</v>
      </c>
      <c r="I5" s="182">
        <f>Effectif!AV6</f>
        <v>0</v>
      </c>
    </row>
    <row r="6" spans="1:9" x14ac:dyDescent="0.25">
      <c r="A6" s="173" t="str">
        <f>Effectif!A7</f>
        <v>BIEF</v>
      </c>
      <c r="B6" s="174" t="str">
        <f>Effectif!B7</f>
        <v>Matthieu</v>
      </c>
      <c r="C6" s="175">
        <f>Effectif!D7</f>
        <v>37924</v>
      </c>
      <c r="D6" s="176">
        <f ca="1">Effectif!E7</f>
        <v>16</v>
      </c>
      <c r="E6" s="176" t="str">
        <f>Effectif!AQ7</f>
        <v>Néant</v>
      </c>
      <c r="F6" s="176">
        <f>Effectif!AR7</f>
        <v>0</v>
      </c>
      <c r="G6" s="176">
        <f>Effectif!AS7</f>
        <v>0</v>
      </c>
      <c r="H6" s="175">
        <f>Effectif!AU7</f>
        <v>0</v>
      </c>
      <c r="I6" s="177">
        <f>Effectif!AV7</f>
        <v>0</v>
      </c>
    </row>
    <row r="7" spans="1:9" x14ac:dyDescent="0.25">
      <c r="A7" s="178" t="str">
        <f>Effectif!A9</f>
        <v>BIEF</v>
      </c>
      <c r="B7" s="179" t="str">
        <f>Effectif!B9</f>
        <v>Arthur</v>
      </c>
      <c r="C7" s="180">
        <f>Effectif!D9</f>
        <v>37754</v>
      </c>
      <c r="D7" s="181">
        <f ca="1">Effectif!E9</f>
        <v>16</v>
      </c>
      <c r="E7" s="181" t="str">
        <f>Effectif!AQ9</f>
        <v>Néant</v>
      </c>
      <c r="F7" s="181">
        <f>Effectif!AR9</f>
        <v>0</v>
      </c>
      <c r="G7" s="181">
        <f>Effectif!AS9</f>
        <v>0</v>
      </c>
      <c r="H7" s="180">
        <f>Effectif!AU9</f>
        <v>0</v>
      </c>
      <c r="I7" s="182">
        <f>Effectif!AV8</f>
        <v>0</v>
      </c>
    </row>
    <row r="8" spans="1:9" x14ac:dyDescent="0.25">
      <c r="A8" s="173" t="str">
        <f>Effectif!A11</f>
        <v>BIEF</v>
      </c>
      <c r="B8" s="174" t="str">
        <f>Effectif!B11</f>
        <v>Henri</v>
      </c>
      <c r="C8" s="175">
        <f>Effectif!D11</f>
        <v>37605</v>
      </c>
      <c r="D8" s="176">
        <f ca="1">Effectif!E11</f>
        <v>17</v>
      </c>
      <c r="E8" s="176" t="str">
        <f>Effectif!AQ11</f>
        <v>Néant</v>
      </c>
      <c r="F8" s="176">
        <f>Effectif!AR11</f>
        <v>0</v>
      </c>
      <c r="G8" s="176">
        <f>Effectif!AS11</f>
        <v>0</v>
      </c>
      <c r="H8" s="175">
        <f>Effectif!AU11</f>
        <v>0</v>
      </c>
      <c r="I8" s="177">
        <f>Effectif!AV9</f>
        <v>0</v>
      </c>
    </row>
    <row r="9" spans="1:9" x14ac:dyDescent="0.25">
      <c r="A9" s="178" t="str">
        <f>Effectif!A13</f>
        <v>BIEF</v>
      </c>
      <c r="B9" s="179" t="str">
        <f>Effectif!B13</f>
        <v>Jacques</v>
      </c>
      <c r="C9" s="180">
        <f>Effectif!D13</f>
        <v>37600</v>
      </c>
      <c r="D9" s="181">
        <f ca="1">Effectif!E13</f>
        <v>17</v>
      </c>
      <c r="E9" s="181" t="str">
        <f>Effectif!AQ13</f>
        <v>Lycee</v>
      </c>
      <c r="F9" s="181">
        <f>Effectif!AR13</f>
        <v>0</v>
      </c>
      <c r="G9" s="181">
        <f>Effectif!AS13</f>
        <v>0</v>
      </c>
      <c r="H9" s="180">
        <f>Effectif!AU13</f>
        <v>0</v>
      </c>
      <c r="I9" s="182">
        <f>Effectif!AV10</f>
        <v>0</v>
      </c>
    </row>
    <row r="10" spans="1:9" x14ac:dyDescent="0.25">
      <c r="A10" s="173" t="str">
        <f>Effectif!A16</f>
        <v>BIEF</v>
      </c>
      <c r="B10" s="174" t="str">
        <f>Effectif!B16</f>
        <v>Paul</v>
      </c>
      <c r="C10" s="175">
        <f>Effectif!D16</f>
        <v>37939</v>
      </c>
      <c r="D10" s="176">
        <f ca="1">Effectif!E16</f>
        <v>16</v>
      </c>
      <c r="E10" s="176" t="str">
        <f>Effectif!AQ16</f>
        <v>Néant</v>
      </c>
      <c r="F10" s="176">
        <f>Effectif!AR16</f>
        <v>0</v>
      </c>
      <c r="G10" s="176">
        <f>Effectif!AS16</f>
        <v>0</v>
      </c>
      <c r="H10" s="175">
        <f>Effectif!AU16</f>
        <v>0</v>
      </c>
      <c r="I10" s="177">
        <f>Effectif!AV11</f>
        <v>0</v>
      </c>
    </row>
    <row r="11" spans="1:9" x14ac:dyDescent="0.25">
      <c r="A11" s="178" t="str">
        <f>Effectif!A23</f>
        <v>BIEF</v>
      </c>
      <c r="B11" s="179" t="str">
        <f>Effectif!B23</f>
        <v>Henri</v>
      </c>
      <c r="C11" s="180">
        <f>Effectif!D23</f>
        <v>38195</v>
      </c>
      <c r="D11" s="181">
        <f ca="1">Effectif!E23</f>
        <v>15</v>
      </c>
      <c r="E11" s="181" t="str">
        <f>Effectif!AQ23</f>
        <v>Néant</v>
      </c>
      <c r="F11" s="181">
        <f>Effectif!AR23</f>
        <v>0</v>
      </c>
      <c r="G11" s="181">
        <f>Effectif!AS23</f>
        <v>0</v>
      </c>
      <c r="H11" s="180">
        <f>Effectif!AU23</f>
        <v>0</v>
      </c>
      <c r="I11" s="182">
        <f>Effectif!AV12</f>
        <v>0</v>
      </c>
    </row>
    <row r="12" spans="1:9" x14ac:dyDescent="0.25">
      <c r="A12" s="173" t="str">
        <f>Effectif!A24</f>
        <v>BIEF</v>
      </c>
      <c r="B12" s="174" t="str">
        <f>Effectif!B24</f>
        <v>Pierre</v>
      </c>
      <c r="C12" s="175">
        <f>Effectif!D24</f>
        <v>37855</v>
      </c>
      <c r="D12" s="176">
        <f ca="1">Effectif!E24</f>
        <v>16</v>
      </c>
      <c r="E12" s="176" t="str">
        <f>Effectif!AQ24</f>
        <v>Néant</v>
      </c>
      <c r="F12" s="176">
        <f>Effectif!AR24</f>
        <v>0</v>
      </c>
      <c r="G12" s="176">
        <f>Effectif!AS24</f>
        <v>0</v>
      </c>
      <c r="H12" s="175">
        <f>Effectif!AU24</f>
        <v>0</v>
      </c>
      <c r="I12" s="177">
        <f>Effectif!AV13</f>
        <v>0</v>
      </c>
    </row>
    <row r="13" spans="1:9" x14ac:dyDescent="0.25">
      <c r="A13" s="178" t="str">
        <f>Effectif!A25</f>
        <v>BIEF</v>
      </c>
      <c r="B13" s="179" t="str">
        <f>Effectif!B25</f>
        <v>Jacques</v>
      </c>
      <c r="C13" s="180">
        <f>Effectif!D25</f>
        <v>37786</v>
      </c>
      <c r="D13" s="181">
        <f ca="1">Effectif!E25</f>
        <v>16</v>
      </c>
      <c r="E13" s="181" t="str">
        <f>Effectif!AQ25</f>
        <v>Néant</v>
      </c>
      <c r="F13" s="181">
        <f>Effectif!AR25</f>
        <v>0</v>
      </c>
      <c r="G13" s="181">
        <f>Effectif!AS25</f>
        <v>0</v>
      </c>
      <c r="H13" s="180">
        <f>Effectif!AU25</f>
        <v>0</v>
      </c>
      <c r="I13" s="182" t="str">
        <f>Effectif!AV14</f>
        <v>Usin'Eure</v>
      </c>
    </row>
    <row r="14" spans="1:9" x14ac:dyDescent="0.25">
      <c r="A14" s="173" t="str">
        <f>Effectif!A26</f>
        <v>BIEF</v>
      </c>
      <c r="B14" s="174" t="str">
        <f>Effectif!B26</f>
        <v>Jose</v>
      </c>
      <c r="C14" s="175">
        <f>Effectif!D26</f>
        <v>38308</v>
      </c>
      <c r="D14" s="176">
        <f ca="1">Effectif!E26</f>
        <v>15</v>
      </c>
      <c r="E14" s="176" t="str">
        <f>Effectif!AQ26</f>
        <v>Lycee</v>
      </c>
      <c r="F14" s="176">
        <f>Effectif!AR26</f>
        <v>0</v>
      </c>
      <c r="G14" s="176">
        <f>Effectif!AS26</f>
        <v>0</v>
      </c>
      <c r="H14" s="175">
        <f>Effectif!AU26</f>
        <v>0</v>
      </c>
      <c r="I14" s="177" t="str">
        <f>Effectif!AV15</f>
        <v>Auto Pneu</v>
      </c>
    </row>
    <row r="15" spans="1:9" x14ac:dyDescent="0.25">
      <c r="A15" s="178" t="str">
        <f>Effectif!A28</f>
        <v>BIEF</v>
      </c>
      <c r="B15" s="179" t="str">
        <f>Effectif!B28</f>
        <v>Paul</v>
      </c>
      <c r="C15" s="180">
        <f>Effectif!D28</f>
        <v>38011</v>
      </c>
      <c r="D15" s="181">
        <f ca="1">Effectif!E28</f>
        <v>16</v>
      </c>
      <c r="E15" s="181" t="str">
        <f>Effectif!AQ28</f>
        <v>Néant</v>
      </c>
      <c r="F15" s="181">
        <f>Effectif!AR28</f>
        <v>0</v>
      </c>
      <c r="G15" s="181">
        <f>Effectif!AS28</f>
        <v>0</v>
      </c>
      <c r="H15" s="180">
        <f>Effectif!AU28</f>
        <v>0</v>
      </c>
      <c r="I15" s="182">
        <f>Effectif!AV16</f>
        <v>0</v>
      </c>
    </row>
    <row r="16" spans="1:9" x14ac:dyDescent="0.25">
      <c r="A16" s="173" t="str">
        <f>Effectif!A30</f>
        <v>BIEF</v>
      </c>
      <c r="B16" s="174" t="str">
        <f>Effectif!B30</f>
        <v>Simon</v>
      </c>
      <c r="C16" s="175">
        <f>Effectif!D30</f>
        <v>37377</v>
      </c>
      <c r="D16" s="176">
        <f ca="1">Effectif!E30</f>
        <v>18</v>
      </c>
      <c r="E16" s="176" t="str">
        <f>Effectif!AQ30</f>
        <v>Néant</v>
      </c>
      <c r="F16" s="176">
        <f>Effectif!AR30</f>
        <v>0</v>
      </c>
      <c r="G16" s="176">
        <f>Effectif!AS30</f>
        <v>0</v>
      </c>
      <c r="H16" s="175">
        <f>Effectif!AU30</f>
        <v>0</v>
      </c>
      <c r="I16" s="177" t="str">
        <f>Effectif!AV17</f>
        <v>AH Auto</v>
      </c>
    </row>
    <row r="17" spans="1:9" x14ac:dyDescent="0.25">
      <c r="A17" s="178" t="str">
        <f>Effectif!A34</f>
        <v>BIEF</v>
      </c>
      <c r="B17" s="179" t="str">
        <f>Effectif!B34</f>
        <v>Fred</v>
      </c>
      <c r="C17" s="180">
        <f>Effectif!D34</f>
        <v>37879</v>
      </c>
      <c r="D17" s="181">
        <f ca="1">Effectif!E34</f>
        <v>16</v>
      </c>
      <c r="E17" s="181" t="str">
        <f>Effectif!AQ34</f>
        <v>Néant</v>
      </c>
      <c r="F17" s="181">
        <f>Effectif!AR34</f>
        <v>0</v>
      </c>
      <c r="G17" s="181">
        <f>Effectif!AS34</f>
        <v>0</v>
      </c>
      <c r="H17" s="180">
        <f>Effectif!AU34</f>
        <v>0</v>
      </c>
      <c r="I17" s="182" t="str">
        <f>Effectif!AV18</f>
        <v>AM Auto</v>
      </c>
    </row>
    <row r="18" spans="1:9" x14ac:dyDescent="0.25">
      <c r="A18" s="173" t="str">
        <f>Effectif!A35</f>
        <v>BIEF</v>
      </c>
      <c r="B18" s="174" t="str">
        <f>Effectif!B35</f>
        <v>Henri</v>
      </c>
      <c r="C18" s="175">
        <f>Effectif!D35</f>
        <v>38157</v>
      </c>
      <c r="D18" s="176">
        <f ca="1">Effectif!E35</f>
        <v>15</v>
      </c>
      <c r="E18" s="176" t="str">
        <f>Effectif!AQ35</f>
        <v>Néant</v>
      </c>
      <c r="F18" s="176">
        <f>Effectif!AR35</f>
        <v>0</v>
      </c>
      <c r="G18" s="176">
        <f>Effectif!AS35</f>
        <v>0</v>
      </c>
      <c r="H18" s="175">
        <f>Effectif!AU35</f>
        <v>0</v>
      </c>
      <c r="I18" s="177" t="str">
        <f>Effectif!AV19</f>
        <v>L'Ardoise Normande</v>
      </c>
    </row>
    <row r="19" spans="1:9" x14ac:dyDescent="0.25">
      <c r="A19" s="178" t="str">
        <f>Effectif!A36</f>
        <v>BIEF</v>
      </c>
      <c r="B19" s="179" t="str">
        <f>Effectif!B36</f>
        <v>Pierre</v>
      </c>
      <c r="C19" s="180">
        <f>Effectif!D36</f>
        <v>37683</v>
      </c>
      <c r="D19" s="181">
        <f ca="1">Effectif!E36</f>
        <v>17</v>
      </c>
      <c r="E19" s="181" t="str">
        <f>Effectif!AQ36</f>
        <v>Apprentissage</v>
      </c>
      <c r="F19" s="181">
        <f>Effectif!AR36</f>
        <v>0</v>
      </c>
      <c r="G19" s="181">
        <f>Effectif!AS36</f>
        <v>0</v>
      </c>
      <c r="H19" s="180">
        <f>Effectif!AU36</f>
        <v>0</v>
      </c>
      <c r="I19" s="182" t="str">
        <f>Effectif!AV20</f>
        <v>Le Bistrot</v>
      </c>
    </row>
    <row r="20" spans="1:9" x14ac:dyDescent="0.25">
      <c r="A20" s="173" t="str">
        <f>Effectif!A38</f>
        <v>BIEF</v>
      </c>
      <c r="B20" s="174" t="str">
        <f>Effectif!B38</f>
        <v>Jose</v>
      </c>
      <c r="C20" s="175">
        <f>Effectif!D38</f>
        <v>37613</v>
      </c>
      <c r="D20" s="176">
        <f ca="1">Effectif!E38</f>
        <v>17</v>
      </c>
      <c r="E20" s="176" t="str">
        <f>Effectif!AQ38</f>
        <v>Néant</v>
      </c>
      <c r="F20" s="176">
        <f>Effectif!AR38</f>
        <v>0</v>
      </c>
      <c r="G20" s="176">
        <f>Effectif!AS38</f>
        <v>0</v>
      </c>
      <c r="H20" s="175">
        <f>Effectif!AU38</f>
        <v>0</v>
      </c>
      <c r="I20" s="177" t="str">
        <f>Effectif!AV21</f>
        <v>Saint Honoré</v>
      </c>
    </row>
    <row r="21" spans="1:9" x14ac:dyDescent="0.25">
      <c r="A21" s="178" t="str">
        <f>Effectif!A39</f>
        <v>BIEF</v>
      </c>
      <c r="B21" s="179" t="str">
        <f>Effectif!B39</f>
        <v>Jules</v>
      </c>
      <c r="C21" s="180">
        <f>Effectif!D39</f>
        <v>37818</v>
      </c>
      <c r="D21" s="181">
        <f ca="1">Effectif!E39</f>
        <v>16</v>
      </c>
      <c r="E21" s="181" t="str">
        <f>Effectif!AQ39</f>
        <v>Néant</v>
      </c>
      <c r="F21" s="181">
        <f>Effectif!AR39</f>
        <v>0</v>
      </c>
      <c r="G21" s="181">
        <f>Effectif!AS39</f>
        <v>0</v>
      </c>
      <c r="H21" s="180">
        <f>Effectif!AU39</f>
        <v>0</v>
      </c>
      <c r="I21" s="182">
        <f>Effectif!AV22</f>
        <v>0</v>
      </c>
    </row>
    <row r="22" spans="1:9" x14ac:dyDescent="0.25">
      <c r="A22" s="173" t="str">
        <f>Effectif!A40</f>
        <v>BIEF</v>
      </c>
      <c r="B22" s="174" t="str">
        <f>Effectif!B40</f>
        <v>Paul</v>
      </c>
      <c r="C22" s="175">
        <f>Effectif!D40</f>
        <v>37249</v>
      </c>
      <c r="D22" s="176">
        <f ca="1">Effectif!E40</f>
        <v>18</v>
      </c>
      <c r="E22" s="176" t="str">
        <f>Effectif!AQ40</f>
        <v>Néant</v>
      </c>
      <c r="F22" s="176">
        <f>Effectif!AR40</f>
        <v>0</v>
      </c>
      <c r="G22" s="176">
        <f>Effectif!AS40</f>
        <v>0</v>
      </c>
      <c r="H22" s="175">
        <f>Effectif!AU40</f>
        <v>0</v>
      </c>
      <c r="I22" s="177">
        <f>Effectif!AV23</f>
        <v>0</v>
      </c>
    </row>
    <row r="23" spans="1:9" x14ac:dyDescent="0.25">
      <c r="A23" s="178" t="str">
        <f>Effectif!A41</f>
        <v>BIEF</v>
      </c>
      <c r="B23" s="179" t="str">
        <f>Effectif!B41</f>
        <v>Edouard</v>
      </c>
      <c r="C23" s="180">
        <f>Effectif!D41</f>
        <v>37427</v>
      </c>
      <c r="D23" s="181">
        <f ca="1">Effectif!E41</f>
        <v>17</v>
      </c>
      <c r="E23" s="181" t="str">
        <f>Effectif!AQ41</f>
        <v>Neant</v>
      </c>
      <c r="F23" s="181">
        <f>Effectif!AR41</f>
        <v>0</v>
      </c>
      <c r="G23" s="181">
        <f>Effectif!AS41</f>
        <v>0</v>
      </c>
      <c r="H23" s="180">
        <f>Effectif!AU41</f>
        <v>0</v>
      </c>
      <c r="I23" s="182">
        <f>Effectif!AV24</f>
        <v>0</v>
      </c>
    </row>
    <row r="24" spans="1:9" x14ac:dyDescent="0.25">
      <c r="A24" s="173" t="str">
        <f>Effectif!A42</f>
        <v>BIEF</v>
      </c>
      <c r="B24" s="174" t="str">
        <f>Effectif!B42</f>
        <v>Simon</v>
      </c>
      <c r="C24" s="175">
        <f>Effectif!D42</f>
        <v>37236</v>
      </c>
      <c r="D24" s="176">
        <f ca="1">Effectif!E42</f>
        <v>18</v>
      </c>
      <c r="E24" s="176" t="str">
        <f>Effectif!AQ42</f>
        <v>Neant</v>
      </c>
      <c r="F24" s="176">
        <f>Effectif!AR42</f>
        <v>0</v>
      </c>
      <c r="G24" s="176">
        <f>Effectif!AS42</f>
        <v>0</v>
      </c>
      <c r="H24" s="175">
        <f>Effectif!AU42</f>
        <v>0</v>
      </c>
      <c r="I24" s="177">
        <f>Effectif!AV25</f>
        <v>0</v>
      </c>
    </row>
    <row r="25" spans="1:9" x14ac:dyDescent="0.25">
      <c r="A25" s="178" t="str">
        <f>Effectif!A45</f>
        <v>BIEF</v>
      </c>
      <c r="B25" s="179" t="str">
        <f>Effectif!B45</f>
        <v>Arthur</v>
      </c>
      <c r="C25" s="180">
        <f>Effectif!D45</f>
        <v>37986</v>
      </c>
      <c r="D25" s="181">
        <f ca="1">Effectif!E45</f>
        <v>16</v>
      </c>
      <c r="E25" s="181" t="str">
        <f>Effectif!AQ45</f>
        <v>Neant</v>
      </c>
      <c r="F25" s="181">
        <f>Effectif!AR45</f>
        <v>0</v>
      </c>
      <c r="G25" s="181">
        <f>Effectif!AS45</f>
        <v>0</v>
      </c>
      <c r="H25" s="180">
        <f>Effectif!AU45</f>
        <v>0</v>
      </c>
      <c r="I25" s="182">
        <f>Effectif!AV26</f>
        <v>0</v>
      </c>
    </row>
    <row r="26" spans="1:9" x14ac:dyDescent="0.25">
      <c r="A26" s="173" t="str">
        <f>Effectif!A47</f>
        <v>BIEF</v>
      </c>
      <c r="B26" s="174" t="str">
        <f>Effectif!B47</f>
        <v>Henri</v>
      </c>
      <c r="C26" s="175">
        <f>Effectif!D47</f>
        <v>37965</v>
      </c>
      <c r="D26" s="176">
        <f ca="1">Effectif!E47</f>
        <v>16</v>
      </c>
      <c r="E26" s="176" t="str">
        <f>Effectif!AQ47</f>
        <v>Neant</v>
      </c>
      <c r="F26" s="176">
        <f>Effectif!AR47</f>
        <v>0</v>
      </c>
      <c r="G26" s="176">
        <f>Effectif!AS47</f>
        <v>0</v>
      </c>
      <c r="H26" s="175">
        <f>Effectif!AU47</f>
        <v>0</v>
      </c>
      <c r="I26" s="177">
        <f>Effectif!AV27</f>
        <v>0</v>
      </c>
    </row>
    <row r="27" spans="1:9" x14ac:dyDescent="0.25">
      <c r="A27" s="178" t="str">
        <f>Effectif!A48</f>
        <v>BIEF</v>
      </c>
      <c r="B27" s="179" t="str">
        <f>Effectif!B48</f>
        <v>Pierre</v>
      </c>
      <c r="C27" s="180">
        <f>Effectif!D48</f>
        <v>37719</v>
      </c>
      <c r="D27" s="181">
        <f ca="1">Effectif!E48</f>
        <v>17</v>
      </c>
      <c r="E27" s="181" t="str">
        <f>Effectif!AQ48</f>
        <v>Neant</v>
      </c>
      <c r="F27" s="181">
        <f>Effectif!AR48</f>
        <v>0</v>
      </c>
      <c r="G27" s="181">
        <f>Effectif!AS48</f>
        <v>0</v>
      </c>
      <c r="H27" s="180">
        <f>Effectif!AU48</f>
        <v>0</v>
      </c>
      <c r="I27" s="182">
        <f>Effectif!AV28</f>
        <v>0</v>
      </c>
    </row>
    <row r="28" spans="1:9" x14ac:dyDescent="0.25">
      <c r="A28" s="173" t="str">
        <f>Effectif!A49</f>
        <v>BIEF</v>
      </c>
      <c r="B28" s="174" t="str">
        <f>Effectif!B49</f>
        <v>Jacques</v>
      </c>
      <c r="C28" s="175">
        <f>Effectif!D49</f>
        <v>37623</v>
      </c>
      <c r="D28" s="176">
        <f ca="1">Effectif!E49</f>
        <v>17</v>
      </c>
      <c r="E28" s="176" t="str">
        <f>Effectif!AQ49</f>
        <v>Apprentissage</v>
      </c>
      <c r="F28" s="176" t="str">
        <f>Effectif!AR49</f>
        <v>CFA</v>
      </c>
      <c r="G28" s="176" t="str">
        <f>Effectif!AS49</f>
        <v>Cuisinier</v>
      </c>
      <c r="H28" s="175">
        <f>Effectif!AU49</f>
        <v>0</v>
      </c>
      <c r="I28" s="177">
        <f>Effectif!AV29</f>
        <v>0</v>
      </c>
    </row>
    <row r="29" spans="1:9" x14ac:dyDescent="0.25">
      <c r="A29" s="178" t="str">
        <f>Effectif!A53</f>
        <v>BIEF</v>
      </c>
      <c r="B29" s="179" t="str">
        <f>Effectif!B53</f>
        <v>Edouard</v>
      </c>
      <c r="C29" s="180">
        <f>Effectif!D53</f>
        <v>37443</v>
      </c>
      <c r="D29" s="181">
        <f ca="1">Effectif!E53</f>
        <v>17</v>
      </c>
      <c r="E29" s="181" t="str">
        <f>Effectif!AQ53</f>
        <v>Neant</v>
      </c>
      <c r="F29" s="181">
        <f>Effectif!AR53</f>
        <v>0</v>
      </c>
      <c r="G29" s="181">
        <f>Effectif!AS53</f>
        <v>0</v>
      </c>
      <c r="H29" s="180">
        <f>Effectif!AU53</f>
        <v>0</v>
      </c>
      <c r="I29" s="182">
        <f>Effectif!AV30</f>
        <v>0</v>
      </c>
    </row>
    <row r="30" spans="1:9" x14ac:dyDescent="0.25">
      <c r="A30" s="173" t="str">
        <f>Effectif!A54</f>
        <v>BIEF</v>
      </c>
      <c r="B30" s="174" t="str">
        <f>Effectif!B54</f>
        <v>Simon</v>
      </c>
      <c r="C30" s="175">
        <f>Effectif!D54</f>
        <v>37386</v>
      </c>
      <c r="D30" s="176">
        <f ca="1">Effectif!E54</f>
        <v>17</v>
      </c>
      <c r="E30" s="176" t="str">
        <f>Effectif!AQ54</f>
        <v>Lycee_Professionnel</v>
      </c>
      <c r="F30" s="176">
        <f>Effectif!AR54</f>
        <v>0</v>
      </c>
      <c r="G30" s="176">
        <f>Effectif!AS54</f>
        <v>0</v>
      </c>
      <c r="H30" s="175">
        <f>Effectif!AU54</f>
        <v>0</v>
      </c>
      <c r="I30" s="177">
        <f>Effectif!AV31</f>
        <v>0</v>
      </c>
    </row>
    <row r="31" spans="1:9" x14ac:dyDescent="0.25">
      <c r="A31" s="178" t="str">
        <f>Effectif!A55</f>
        <v>BIEF</v>
      </c>
      <c r="B31" s="179" t="str">
        <f>Effectif!B55</f>
        <v>Matthieu</v>
      </c>
      <c r="C31" s="180">
        <f>Effectif!D55</f>
        <v>37531</v>
      </c>
      <c r="D31" s="181">
        <f ca="1">Effectif!E55</f>
        <v>17</v>
      </c>
      <c r="E31" s="181" t="str">
        <f>Effectif!AQ55</f>
        <v>Lycee_Professionnel</v>
      </c>
      <c r="F31" s="181">
        <f>Effectif!AR55</f>
        <v>0</v>
      </c>
      <c r="G31" s="181">
        <f>Effectif!AS55</f>
        <v>0</v>
      </c>
      <c r="H31" s="180">
        <f>Effectif!AU55</f>
        <v>0</v>
      </c>
      <c r="I31" s="182" t="str">
        <f>Effectif!AV32</f>
        <v>THER</v>
      </c>
    </row>
    <row r="32" spans="1:9" x14ac:dyDescent="0.25">
      <c r="A32" s="173" t="str">
        <f>Effectif!A56</f>
        <v>BIEF</v>
      </c>
      <c r="B32" s="174" t="str">
        <f>Effectif!B56</f>
        <v>Andre</v>
      </c>
      <c r="C32" s="175">
        <f>Effectif!D56</f>
        <v>37659</v>
      </c>
      <c r="D32" s="176">
        <f ca="1">Effectif!E56</f>
        <v>17</v>
      </c>
      <c r="E32" s="176" t="str">
        <f>Effectif!AQ56</f>
        <v>Neant</v>
      </c>
      <c r="F32" s="176">
        <f>Effectif!AR56</f>
        <v>0</v>
      </c>
      <c r="G32" s="176">
        <f>Effectif!AS56</f>
        <v>0</v>
      </c>
      <c r="H32" s="175">
        <f>Effectif!AU56</f>
        <v>0</v>
      </c>
      <c r="I32" s="177">
        <f>Effectif!AV33</f>
        <v>0</v>
      </c>
    </row>
    <row r="33" spans="1:9" x14ac:dyDescent="0.25">
      <c r="A33" s="178" t="str">
        <f>Effectif!A61</f>
        <v>BIEF</v>
      </c>
      <c r="B33" s="179" t="str">
        <f>Effectif!B61</f>
        <v>Jacques</v>
      </c>
      <c r="C33" s="180">
        <f>Effectif!D61</f>
        <v>37925</v>
      </c>
      <c r="D33" s="181">
        <f ca="1">Effectif!E61</f>
        <v>16</v>
      </c>
      <c r="E33" s="181" t="str">
        <f>Effectif!AQ61</f>
        <v>Neant</v>
      </c>
      <c r="F33" s="181">
        <f>Effectif!AR61</f>
        <v>0</v>
      </c>
      <c r="G33" s="181">
        <f>Effectif!AS61</f>
        <v>0</v>
      </c>
      <c r="H33" s="180">
        <f>Effectif!AU61</f>
        <v>0</v>
      </c>
      <c r="I33" s="182">
        <f>Effectif!AV34</f>
        <v>0</v>
      </c>
    </row>
    <row r="34" spans="1:9" x14ac:dyDescent="0.25">
      <c r="A34" s="173">
        <f>Effectif!A64</f>
        <v>0</v>
      </c>
      <c r="B34" s="174">
        <f>Effectif!B64</f>
        <v>0</v>
      </c>
      <c r="C34" s="175">
        <f>Effectif!D64</f>
        <v>0</v>
      </c>
      <c r="D34" s="176" t="str">
        <f ca="1">Effectif!E64</f>
        <v>Inconnu</v>
      </c>
      <c r="E34" s="176">
        <f>Effectif!AQ64</f>
        <v>0</v>
      </c>
      <c r="F34" s="176">
        <f>Effectif!AR64</f>
        <v>0</v>
      </c>
      <c r="G34" s="176">
        <f>Effectif!AS64</f>
        <v>0</v>
      </c>
      <c r="H34" s="175">
        <f>Effectif!AU64</f>
        <v>0</v>
      </c>
      <c r="I34" s="177">
        <f>Effectif!AV35</f>
        <v>0</v>
      </c>
    </row>
    <row r="35" spans="1:9" x14ac:dyDescent="0.25">
      <c r="A35" s="178">
        <f>Effectif!A65</f>
        <v>0</v>
      </c>
      <c r="B35" s="179">
        <f>Effectif!B65</f>
        <v>0</v>
      </c>
      <c r="C35" s="180">
        <f>Effectif!D65</f>
        <v>0</v>
      </c>
      <c r="D35" s="181" t="str">
        <f ca="1">Effectif!E65</f>
        <v>Inconnu</v>
      </c>
      <c r="E35" s="181">
        <f>Effectif!AQ65</f>
        <v>0</v>
      </c>
      <c r="F35" s="181">
        <f>Effectif!AR65</f>
        <v>0</v>
      </c>
      <c r="G35" s="181">
        <f>Effectif!AS65</f>
        <v>0</v>
      </c>
      <c r="H35" s="180">
        <f>Effectif!AU65</f>
        <v>0</v>
      </c>
      <c r="I35" s="182">
        <f>Effectif!AV36</f>
        <v>0</v>
      </c>
    </row>
    <row r="36" spans="1:9" x14ac:dyDescent="0.25">
      <c r="A36" s="173" t="str">
        <f>Effectif!A14</f>
        <v>BIEF</v>
      </c>
      <c r="B36" s="174" t="str">
        <f>Effectif!B14</f>
        <v>Jose</v>
      </c>
      <c r="C36" s="175">
        <f>Effectif!D14</f>
        <v>37539</v>
      </c>
      <c r="D36" s="176">
        <f ca="1">Effectif!E14</f>
        <v>17</v>
      </c>
      <c r="E36" s="176" t="str">
        <f>Effectif!AQ14</f>
        <v>Apprentissage</v>
      </c>
      <c r="F36" s="176" t="str">
        <f>Effectif!AR14</f>
        <v>CFA</v>
      </c>
      <c r="G36" s="176" t="str">
        <f>Effectif!AS14</f>
        <v>Tourneur-fraiseur</v>
      </c>
      <c r="H36" s="175">
        <f>Effectif!AU14</f>
        <v>0</v>
      </c>
      <c r="I36" s="177">
        <f>Effectif!AV37</f>
        <v>0</v>
      </c>
    </row>
    <row r="37" spans="1:9" x14ac:dyDescent="0.25">
      <c r="A37" s="178" t="str">
        <f>Effectif!A15</f>
        <v>BIEF</v>
      </c>
      <c r="B37" s="179" t="str">
        <f>Effectif!B15</f>
        <v>Jules</v>
      </c>
      <c r="C37" s="180">
        <f>Effectif!D15</f>
        <v>38040</v>
      </c>
      <c r="D37" s="181">
        <f ca="1">Effectif!E15</f>
        <v>16</v>
      </c>
      <c r="E37" s="181" t="str">
        <f>Effectif!AQ15</f>
        <v>Apprentissage</v>
      </c>
      <c r="F37" s="181" t="str">
        <f>Effectif!AR15</f>
        <v>CFA</v>
      </c>
      <c r="G37" s="181" t="str">
        <f>Effectif!AS15</f>
        <v>Mécanicien</v>
      </c>
      <c r="H37" s="180">
        <f>Effectif!AU15</f>
        <v>0</v>
      </c>
      <c r="I37" s="182">
        <f>Effectif!AV38</f>
        <v>0</v>
      </c>
    </row>
    <row r="38" spans="1:9" x14ac:dyDescent="0.25">
      <c r="A38" s="173" t="str">
        <f>Effectif!A17</f>
        <v>BIEF</v>
      </c>
      <c r="B38" s="174" t="str">
        <f>Effectif!B17</f>
        <v>Edouard</v>
      </c>
      <c r="C38" s="175">
        <f>Effectif!D17</f>
        <v>37965</v>
      </c>
      <c r="D38" s="176">
        <f ca="1">Effectif!E17</f>
        <v>16</v>
      </c>
      <c r="E38" s="176" t="str">
        <f>Effectif!AQ17</f>
        <v>Apprentissage</v>
      </c>
      <c r="F38" s="176" t="str">
        <f>Effectif!AR17</f>
        <v>CFA</v>
      </c>
      <c r="G38" s="176" t="str">
        <f>Effectif!AS17</f>
        <v>Mécanicien</v>
      </c>
      <c r="H38" s="175">
        <f>Effectif!AU17</f>
        <v>0</v>
      </c>
      <c r="I38" s="177">
        <f>Effectif!AV39</f>
        <v>0</v>
      </c>
    </row>
    <row r="39" spans="1:9" x14ac:dyDescent="0.25">
      <c r="A39" s="178" t="str">
        <f>Effectif!A18</f>
        <v>BIEF</v>
      </c>
      <c r="B39" s="179" t="str">
        <f>Effectif!B18</f>
        <v>Simon</v>
      </c>
      <c r="C39" s="180">
        <f>Effectif!D18</f>
        <v>37987</v>
      </c>
      <c r="D39" s="181">
        <f ca="1">Effectif!E18</f>
        <v>16</v>
      </c>
      <c r="E39" s="181" t="str">
        <f>Effectif!AQ18</f>
        <v>Apprentissage</v>
      </c>
      <c r="F39" s="181" t="str">
        <f>Effectif!AR18</f>
        <v>CFA</v>
      </c>
      <c r="G39" s="181" t="str">
        <f>Effectif!AS18</f>
        <v>Mécanicien</v>
      </c>
      <c r="H39" s="180">
        <f>Effectif!AU18</f>
        <v>0</v>
      </c>
      <c r="I39" s="182">
        <f>Effectif!AV40</f>
        <v>0</v>
      </c>
    </row>
    <row r="40" spans="1:9" x14ac:dyDescent="0.25">
      <c r="A40" s="173" t="str">
        <f>Effectif!A19</f>
        <v>BIEF</v>
      </c>
      <c r="B40" s="174" t="str">
        <f>Effectif!B19</f>
        <v>Matthieu</v>
      </c>
      <c r="C40" s="175">
        <f>Effectif!D19</f>
        <v>37621</v>
      </c>
      <c r="D40" s="176">
        <f ca="1">Effectif!E19</f>
        <v>17</v>
      </c>
      <c r="E40" s="176" t="str">
        <f>Effectif!AQ19</f>
        <v>Apprentissage</v>
      </c>
      <c r="F40" s="176" t="str">
        <f>Effectif!AR19</f>
        <v>CFA</v>
      </c>
      <c r="G40" s="176" t="str">
        <f>Effectif!AS19</f>
        <v>Cuisinier</v>
      </c>
      <c r="H40" s="175">
        <f>Effectif!AU19</f>
        <v>44173</v>
      </c>
      <c r="I40" s="177">
        <f>Effectif!AV41</f>
        <v>0</v>
      </c>
    </row>
    <row r="41" spans="1:9" x14ac:dyDescent="0.25">
      <c r="A41" s="178" t="str">
        <f>Effectif!A20</f>
        <v>BIEF</v>
      </c>
      <c r="B41" s="179" t="str">
        <f>Effectif!B20</f>
        <v>Andre</v>
      </c>
      <c r="C41" s="180">
        <f>Effectif!D20</f>
        <v>37868</v>
      </c>
      <c r="D41" s="181">
        <f ca="1">Effectif!E20</f>
        <v>16</v>
      </c>
      <c r="E41" s="181" t="str">
        <f>Effectif!AQ20</f>
        <v>Apprentissage</v>
      </c>
      <c r="F41" s="181" t="str">
        <f>Effectif!AR20</f>
        <v>CFA</v>
      </c>
      <c r="G41" s="181" t="str">
        <f>Effectif!AS20</f>
        <v>Serveur</v>
      </c>
      <c r="H41" s="180">
        <f>Effectif!AU20</f>
        <v>44107</v>
      </c>
      <c r="I41" s="182">
        <f>Effectif!AV42</f>
        <v>0</v>
      </c>
    </row>
    <row r="42" spans="1:9" x14ac:dyDescent="0.25">
      <c r="A42" s="173" t="str">
        <f>Effectif!A21</f>
        <v>BIEF</v>
      </c>
      <c r="B42" s="174" t="str">
        <f>Effectif!B21</f>
        <v>Arthur</v>
      </c>
      <c r="C42" s="175">
        <f>Effectif!D21</f>
        <v>37194</v>
      </c>
      <c r="D42" s="176">
        <f ca="1">Effectif!E21</f>
        <v>18</v>
      </c>
      <c r="E42" s="176" t="str">
        <f>Effectif!AQ21</f>
        <v>Apprentissage</v>
      </c>
      <c r="F42" s="176" t="str">
        <f>Effectif!AR21</f>
        <v>CFA</v>
      </c>
      <c r="G42" s="176" t="str">
        <f>Effectif!AS21</f>
        <v>Pâtissier</v>
      </c>
      <c r="H42" s="175">
        <f>Effectif!AU21</f>
        <v>43935</v>
      </c>
      <c r="I42" s="177" t="str">
        <f>Effectif!AV43</f>
        <v>Bergrest</v>
      </c>
    </row>
    <row r="43" spans="1:9" x14ac:dyDescent="0.25">
      <c r="A43" s="178" t="str">
        <f>Effectif!A22</f>
        <v>BIEF</v>
      </c>
      <c r="B43" s="179" t="str">
        <f>Effectif!B22</f>
        <v>Fred</v>
      </c>
      <c r="C43" s="180">
        <f>Effectif!D22</f>
        <v>37335</v>
      </c>
      <c r="D43" s="181">
        <f ca="1">Effectif!E22</f>
        <v>18</v>
      </c>
      <c r="E43" s="181" t="str">
        <f>Effectif!AQ22</f>
        <v>Apprentissage</v>
      </c>
      <c r="F43" s="181" t="str">
        <f>Effectif!AR22</f>
        <v>CFA</v>
      </c>
      <c r="G43" s="181" t="str">
        <f>Effectif!AS22</f>
        <v>Parcours 4</v>
      </c>
      <c r="H43" s="180">
        <f>Effectif!AU22</f>
        <v>0</v>
      </c>
      <c r="I43" s="182" t="str">
        <f>Effectif!AV44</f>
        <v>Punjab Rana</v>
      </c>
    </row>
    <row r="44" spans="1:9" x14ac:dyDescent="0.25">
      <c r="A44" s="173" t="str">
        <f>Effectif!A29</f>
        <v>BIEF</v>
      </c>
      <c r="B44" s="174" t="str">
        <f>Effectif!B29</f>
        <v>Edouard</v>
      </c>
      <c r="C44" s="175">
        <f>Effectif!D29</f>
        <v>37321</v>
      </c>
      <c r="D44" s="176">
        <f ca="1">Effectif!E29</f>
        <v>18</v>
      </c>
      <c r="E44" s="176" t="str">
        <f>Effectif!AQ29</f>
        <v>Apprentissage</v>
      </c>
      <c r="F44" s="176" t="str">
        <f>Effectif!AR29</f>
        <v>CFA</v>
      </c>
      <c r="G44" s="176" t="str">
        <f>Effectif!AS29</f>
        <v>Carreleur</v>
      </c>
      <c r="H44" s="175">
        <f>Effectif!AU29</f>
        <v>43896</v>
      </c>
      <c r="I44" s="177">
        <f>Effectif!AV45</f>
        <v>0</v>
      </c>
    </row>
    <row r="45" spans="1:9" x14ac:dyDescent="0.25">
      <c r="A45" s="178" t="str">
        <f>Effectif!A32</f>
        <v>BIEF</v>
      </c>
      <c r="B45" s="179" t="str">
        <f>Effectif!B32</f>
        <v>Andre</v>
      </c>
      <c r="C45" s="180">
        <f>Effectif!D32</f>
        <v>37235</v>
      </c>
      <c r="D45" s="181">
        <f ca="1">Effectif!E32</f>
        <v>18</v>
      </c>
      <c r="E45" s="181" t="str">
        <f>Effectif!AQ32</f>
        <v>Apprentissage</v>
      </c>
      <c r="F45" s="181" t="str">
        <f>Effectif!AR32</f>
        <v>CFA</v>
      </c>
      <c r="G45" s="181" t="str">
        <f>Effectif!AS32</f>
        <v>Maçon</v>
      </c>
      <c r="H45" s="180">
        <f>Effectif!AU32</f>
        <v>44000</v>
      </c>
      <c r="I45" s="182">
        <f>Effectif!AV46</f>
        <v>0</v>
      </c>
    </row>
    <row r="46" spans="1:9" x14ac:dyDescent="0.25">
      <c r="A46" s="173" t="str">
        <f>Effectif!A43</f>
        <v>BIEF</v>
      </c>
      <c r="B46" s="174" t="str">
        <f>Effectif!B43</f>
        <v>Matthieu</v>
      </c>
      <c r="C46" s="175">
        <f>Effectif!D43</f>
        <v>37210</v>
      </c>
      <c r="D46" s="176">
        <f ca="1">Effectif!E43</f>
        <v>18</v>
      </c>
      <c r="E46" s="176" t="str">
        <f>Effectif!AQ43</f>
        <v>Apprentissage</v>
      </c>
      <c r="F46" s="176" t="str">
        <f>Effectif!AR43</f>
        <v>CFA</v>
      </c>
      <c r="G46" s="176" t="str">
        <f>Effectif!AS43</f>
        <v>Cuisinier</v>
      </c>
      <c r="H46" s="175">
        <f>Effectif!AU43</f>
        <v>43997</v>
      </c>
      <c r="I46" s="177">
        <f>Effectif!AV47</f>
        <v>0</v>
      </c>
    </row>
    <row r="47" spans="1:9" x14ac:dyDescent="0.25">
      <c r="A47" s="178" t="str">
        <f>Effectif!A44</f>
        <v>BIEF</v>
      </c>
      <c r="B47" s="179" t="str">
        <f>Effectif!B44</f>
        <v>Andre</v>
      </c>
      <c r="C47" s="180">
        <f>Effectif!D44</f>
        <v>37149</v>
      </c>
      <c r="D47" s="181">
        <f ca="1">Effectif!E44</f>
        <v>18</v>
      </c>
      <c r="E47" s="181" t="str">
        <f>Effectif!AQ44</f>
        <v>Apprentissage</v>
      </c>
      <c r="F47" s="181" t="str">
        <f>Effectif!AR44</f>
        <v>CFA</v>
      </c>
      <c r="G47" s="181" t="str">
        <f>Effectif!AS44</f>
        <v>Cuisinier</v>
      </c>
      <c r="H47" s="180">
        <f>Effectif!AU44</f>
        <v>43964</v>
      </c>
      <c r="I47" s="182">
        <f>Effectif!AV48</f>
        <v>0</v>
      </c>
    </row>
    <row r="48" spans="1:9" x14ac:dyDescent="0.25">
      <c r="A48" s="173" t="str">
        <f>Effectif!A46</f>
        <v>BIEF</v>
      </c>
      <c r="B48" s="174" t="str">
        <f>Effectif!B46</f>
        <v>Fred</v>
      </c>
      <c r="C48" s="175">
        <f>Effectif!D46</f>
        <v>37621</v>
      </c>
      <c r="D48" s="176">
        <f ca="1">Effectif!E46</f>
        <v>17</v>
      </c>
      <c r="E48" s="176" t="str">
        <f>Effectif!AQ46</f>
        <v>Apprentissage</v>
      </c>
      <c r="F48" s="176" t="str">
        <f>Effectif!AR46</f>
        <v>CFA</v>
      </c>
      <c r="G48" s="176" t="str">
        <f>Effectif!AS46</f>
        <v>Parcours 4</v>
      </c>
      <c r="H48" s="175">
        <f>Effectif!AU46</f>
        <v>0</v>
      </c>
      <c r="I48" s="177" t="str">
        <f>Effectif!AV49</f>
        <v>Bergrest</v>
      </c>
    </row>
    <row r="49" spans="1:9" x14ac:dyDescent="0.25">
      <c r="A49" s="178" t="str">
        <f>Effectif!A50</f>
        <v>BIEF</v>
      </c>
      <c r="B49" s="179" t="str">
        <f>Effectif!B50</f>
        <v>Jose</v>
      </c>
      <c r="C49" s="180">
        <f>Effectif!D50</f>
        <v>37658</v>
      </c>
      <c r="D49" s="181">
        <f ca="1">Effectif!E50</f>
        <v>17</v>
      </c>
      <c r="E49" s="181" t="str">
        <f>Effectif!AQ50</f>
        <v>Neant</v>
      </c>
      <c r="F49" s="181">
        <f>Effectif!AR50</f>
        <v>0</v>
      </c>
      <c r="G49" s="181">
        <f>Effectif!AS50</f>
        <v>0</v>
      </c>
      <c r="H49" s="180">
        <f>Effectif!AU50</f>
        <v>0</v>
      </c>
      <c r="I49" s="182">
        <f>Effectif!AV50</f>
        <v>0</v>
      </c>
    </row>
    <row r="50" spans="1:9" x14ac:dyDescent="0.25">
      <c r="A50" s="173" t="str">
        <f>Effectif!A51</f>
        <v>BIEF</v>
      </c>
      <c r="B50" s="174" t="str">
        <f>Effectif!B51</f>
        <v>Jules</v>
      </c>
      <c r="C50" s="175">
        <f>Effectif!D51</f>
        <v>37621</v>
      </c>
      <c r="D50" s="176">
        <f ca="1">Effectif!E51</f>
        <v>17</v>
      </c>
      <c r="E50" s="176" t="str">
        <f>Effectif!AQ51</f>
        <v>Apprentissage</v>
      </c>
      <c r="F50" s="176" t="str">
        <f>Effectif!AR51</f>
        <v>CFA</v>
      </c>
      <c r="G50" s="176" t="str">
        <f>Effectif!AS51</f>
        <v>Parcours 4</v>
      </c>
      <c r="H50" s="175">
        <f>Effectif!AU51</f>
        <v>0</v>
      </c>
      <c r="I50" s="177" t="str">
        <f>Effectif!AV51</f>
        <v>Le Palais de Josephine</v>
      </c>
    </row>
    <row r="51" spans="1:9" x14ac:dyDescent="0.25">
      <c r="A51" s="178" t="str">
        <f>Effectif!A52</f>
        <v>BIEF</v>
      </c>
      <c r="B51" s="179" t="str">
        <f>Effectif!B52</f>
        <v>Paul</v>
      </c>
      <c r="C51" s="180">
        <f>Effectif!D52</f>
        <v>37622</v>
      </c>
      <c r="D51" s="181">
        <f ca="1">Effectif!E52</f>
        <v>17</v>
      </c>
      <c r="E51" s="181" t="str">
        <f>Effectif!AQ52</f>
        <v>Apprentissage</v>
      </c>
      <c r="F51" s="181" t="str">
        <f>Effectif!AR52</f>
        <v>CFA</v>
      </c>
      <c r="G51" s="181" t="str">
        <f>Effectif!AS52</f>
        <v>Peintre</v>
      </c>
      <c r="H51" s="180">
        <f>Effectif!AU52</f>
        <v>44092</v>
      </c>
      <c r="I51" s="182" t="str">
        <f>Effectif!AV52</f>
        <v>Le Revetement Moderne</v>
      </c>
    </row>
    <row r="52" spans="1:9" x14ac:dyDescent="0.25">
      <c r="A52" s="173" t="str">
        <f>Effectif!A57</f>
        <v>BIEF</v>
      </c>
      <c r="B52" s="174" t="str">
        <f>Effectif!B57</f>
        <v>Arthur</v>
      </c>
      <c r="C52" s="175">
        <f>Effectif!D57</f>
        <v>37226</v>
      </c>
      <c r="D52" s="176">
        <f ca="1">Effectif!E57</f>
        <v>18</v>
      </c>
      <c r="E52" s="176" t="str">
        <f>Effectif!AQ57</f>
        <v>Apprentissage</v>
      </c>
      <c r="F52" s="176" t="str">
        <f>Effectif!AR57</f>
        <v>CFA</v>
      </c>
      <c r="G52" s="176" t="str">
        <f>Effectif!AS57</f>
        <v>Mécanicien</v>
      </c>
      <c r="H52" s="175">
        <f>Effectif!AU57</f>
        <v>0</v>
      </c>
      <c r="I52" s="177">
        <f>Effectif!AV53</f>
        <v>0</v>
      </c>
    </row>
    <row r="53" spans="1:9" x14ac:dyDescent="0.25">
      <c r="A53" s="178" t="str">
        <f>Effectif!A59</f>
        <v>BIEF</v>
      </c>
      <c r="B53" s="179" t="str">
        <f>Effectif!B59</f>
        <v>Henri</v>
      </c>
      <c r="C53" s="180">
        <f>Effectif!D59</f>
        <v>37749</v>
      </c>
      <c r="D53" s="181">
        <f ca="1">Effectif!E59</f>
        <v>17</v>
      </c>
      <c r="E53" s="181" t="str">
        <f>Effectif!AQ59</f>
        <v>Lycee</v>
      </c>
      <c r="F53" s="181" t="str">
        <f>Effectif!AR59</f>
        <v>L._SEDAR_SENGHOR</v>
      </c>
      <c r="G53" s="181" t="str">
        <f>Effectif!AS59</f>
        <v>2nde</v>
      </c>
      <c r="H53" s="180">
        <f>Effectif!AU59</f>
        <v>0</v>
      </c>
      <c r="I53" s="182" t="str">
        <f>Effectif!AV54</f>
        <v>APF Entreprise</v>
      </c>
    </row>
    <row r="54" spans="1:9" x14ac:dyDescent="0.25">
      <c r="A54" s="173" t="str">
        <f>Effectif!A60</f>
        <v>BIEF</v>
      </c>
      <c r="B54" s="174" t="str">
        <f>Effectif!B60</f>
        <v>Pierre</v>
      </c>
      <c r="C54" s="175">
        <f>Effectif!D60</f>
        <v>37685</v>
      </c>
      <c r="D54" s="176">
        <f ca="1">Effectif!E60</f>
        <v>17</v>
      </c>
      <c r="E54" s="176" t="str">
        <f>Effectif!AQ60</f>
        <v>Apprentissage</v>
      </c>
      <c r="F54" s="176" t="str">
        <f>Effectif!AR60</f>
        <v>CFA</v>
      </c>
      <c r="G54" s="176" t="str">
        <f>Effectif!AS60</f>
        <v>Parcours 4</v>
      </c>
      <c r="H54" s="175">
        <f>Effectif!AU60</f>
        <v>0</v>
      </c>
      <c r="I54" s="177">
        <f>Effectif!AV55</f>
        <v>0</v>
      </c>
    </row>
    <row r="55" spans="1:9" x14ac:dyDescent="0.25">
      <c r="A55" s="178" t="str">
        <f>Effectif!A62</f>
        <v>BIEF</v>
      </c>
      <c r="B55" s="179" t="str">
        <f>Effectif!B62</f>
        <v>Jose</v>
      </c>
      <c r="C55" s="180">
        <f>Effectif!D62</f>
        <v>37258</v>
      </c>
      <c r="D55" s="181">
        <f ca="1">Effectif!E62</f>
        <v>18</v>
      </c>
      <c r="E55" s="181" t="str">
        <f>Effectif!AQ62</f>
        <v>Apprentissage</v>
      </c>
      <c r="F55" s="181" t="str">
        <f>Effectif!AR62</f>
        <v>CFA</v>
      </c>
      <c r="G55" s="181" t="str">
        <f>Effectif!AS62</f>
        <v>Cuisinier</v>
      </c>
      <c r="H55" s="180">
        <f>Effectif!AU62</f>
        <v>44025</v>
      </c>
      <c r="I55" s="182">
        <f>Effectif!AV56</f>
        <v>0</v>
      </c>
    </row>
    <row r="56" spans="1:9" x14ac:dyDescent="0.25">
      <c r="A56" s="173" t="str">
        <f>Effectif!A27</f>
        <v>BIEF</v>
      </c>
      <c r="B56" s="174" t="str">
        <f>Effectif!B27</f>
        <v>Jules</v>
      </c>
      <c r="C56" s="175">
        <f>Effectif!D27</f>
        <v>38085</v>
      </c>
      <c r="D56" s="176">
        <f ca="1">Effectif!E27</f>
        <v>16</v>
      </c>
      <c r="E56" s="176" t="str">
        <f>Effectif!AQ27</f>
        <v>College</v>
      </c>
      <c r="F56" s="176" t="str">
        <f>Effectif!AR27</f>
        <v>G._POLITZER</v>
      </c>
      <c r="G56" s="176" t="str">
        <f>Effectif!AS27</f>
        <v>3éme</v>
      </c>
      <c r="H56" s="175">
        <f>Effectif!AU27</f>
        <v>0</v>
      </c>
      <c r="I56" s="177" t="str">
        <f>Effectif!AV57</f>
        <v>KF Services</v>
      </c>
    </row>
    <row r="57" spans="1:9" x14ac:dyDescent="0.25">
      <c r="A57" s="178" t="str">
        <f>Effectif!A33</f>
        <v>BIEF</v>
      </c>
      <c r="B57" s="179" t="str">
        <f>Effectif!B33</f>
        <v>Arthur</v>
      </c>
      <c r="C57" s="180">
        <f>Effectif!D33</f>
        <v>37986</v>
      </c>
      <c r="D57" s="181">
        <f ca="1">Effectif!E33</f>
        <v>16</v>
      </c>
      <c r="E57" s="181" t="str">
        <f>Effectif!AQ33</f>
        <v>College</v>
      </c>
      <c r="F57" s="181" t="str">
        <f>Effectif!AR33</f>
        <v>G._POLITZER</v>
      </c>
      <c r="G57" s="181" t="str">
        <f>Effectif!AS33</f>
        <v>3éme FLS</v>
      </c>
      <c r="H57" s="180">
        <f>Effectif!AU33</f>
        <v>0</v>
      </c>
      <c r="I57" s="182" t="str">
        <f>Effectif!AV58</f>
        <v>La Chapelle</v>
      </c>
    </row>
    <row r="58" spans="1:9" x14ac:dyDescent="0.25">
      <c r="A58" s="173" t="str">
        <f>Effectif!A37</f>
        <v>BIEF</v>
      </c>
      <c r="B58" s="174" t="str">
        <f>Effectif!B37</f>
        <v>Jacques</v>
      </c>
      <c r="C58" s="175">
        <f>Effectif!D37</f>
        <v>38228</v>
      </c>
      <c r="D58" s="176">
        <f ca="1">Effectif!E37</f>
        <v>15</v>
      </c>
      <c r="E58" s="176" t="str">
        <f>Effectif!AQ37</f>
        <v>College</v>
      </c>
      <c r="F58" s="176" t="str">
        <f>Effectif!AR37</f>
        <v>G._POLITZER</v>
      </c>
      <c r="G58" s="176" t="str">
        <f>Effectif!AS37</f>
        <v>3éme FLS</v>
      </c>
      <c r="H58" s="175">
        <f>Effectif!AU37</f>
        <v>0</v>
      </c>
      <c r="I58" s="177">
        <f>Effectif!AV59</f>
        <v>0</v>
      </c>
    </row>
    <row r="59" spans="1:9" x14ac:dyDescent="0.25">
      <c r="A59" s="178" t="str">
        <f>Effectif!A63</f>
        <v>BIEF</v>
      </c>
      <c r="B59" s="179" t="str">
        <f>Effectif!B63</f>
        <v>Jules</v>
      </c>
      <c r="C59" s="180">
        <f>Effectif!D63</f>
        <v>38352</v>
      </c>
      <c r="D59" s="181">
        <f ca="1">Effectif!E63</f>
        <v>15</v>
      </c>
      <c r="E59" s="181" t="str">
        <f>Effectif!AQ63</f>
        <v>College</v>
      </c>
      <c r="F59" s="181" t="str">
        <f>Effectif!AR63</f>
        <v>G._POLITZER</v>
      </c>
      <c r="G59" s="181" t="str">
        <f>Effectif!AS63</f>
        <v>3éme</v>
      </c>
      <c r="H59" s="180">
        <f>Effectif!AU63</f>
        <v>0</v>
      </c>
      <c r="I59" s="182">
        <f>Effectif!AV60</f>
        <v>0</v>
      </c>
    </row>
    <row r="60" spans="1:9" x14ac:dyDescent="0.25">
      <c r="A60" s="173" t="str">
        <f>Effectif!A10</f>
        <v>BIEF</v>
      </c>
      <c r="B60" s="174" t="str">
        <f>Effectif!B10</f>
        <v>Fred</v>
      </c>
      <c r="C60" s="175">
        <f>Effectif!D10</f>
        <v>37583</v>
      </c>
      <c r="D60" s="176">
        <f ca="1">Effectif!E10</f>
        <v>17</v>
      </c>
      <c r="E60" s="176" t="str">
        <f>Effectif!AQ10</f>
        <v>College</v>
      </c>
      <c r="F60" s="176" t="str">
        <f>Effectif!AR10</f>
        <v>H._DUNANT</v>
      </c>
      <c r="G60" s="176" t="str">
        <f>Effectif!AS10</f>
        <v>3éme</v>
      </c>
      <c r="H60" s="175">
        <f>Effectif!AU10</f>
        <v>0</v>
      </c>
      <c r="I60" s="177">
        <f>Effectif!AV61</f>
        <v>0</v>
      </c>
    </row>
    <row r="61" spans="1:9" x14ac:dyDescent="0.25">
      <c r="A61" s="178" t="str">
        <f>Effectif!A8</f>
        <v>BIEF</v>
      </c>
      <c r="B61" s="179" t="str">
        <f>Effectif!B8</f>
        <v>Andre</v>
      </c>
      <c r="C61" s="180">
        <f>Effectif!D8</f>
        <v>38144</v>
      </c>
      <c r="D61" s="181">
        <f ca="1">Effectif!E8</f>
        <v>15</v>
      </c>
      <c r="E61" s="181" t="str">
        <f>Effectif!AQ8</f>
        <v>College</v>
      </c>
      <c r="F61" s="181" t="str">
        <f>Effectif!AR8</f>
        <v>J._JAURES</v>
      </c>
      <c r="G61" s="181" t="str">
        <f>Effectif!AS8</f>
        <v>3éme FLS</v>
      </c>
      <c r="H61" s="180">
        <f>Effectif!AU8</f>
        <v>0</v>
      </c>
      <c r="I61" s="182" t="str">
        <f>Effectif!AV62</f>
        <v>La Gazette</v>
      </c>
    </row>
    <row r="62" spans="1:9" x14ac:dyDescent="0.25">
      <c r="A62" s="173" t="str">
        <f>Effectif!A12</f>
        <v>BIEF</v>
      </c>
      <c r="B62" s="174" t="str">
        <f>Effectif!B12</f>
        <v>Pierre</v>
      </c>
      <c r="C62" s="175">
        <f>Effectif!D12</f>
        <v>38079</v>
      </c>
      <c r="D62" s="176">
        <f ca="1">Effectif!E12</f>
        <v>16</v>
      </c>
      <c r="E62" s="176" t="str">
        <f>Effectif!AQ12</f>
        <v>College</v>
      </c>
      <c r="F62" s="176" t="str">
        <f>Effectif!AR12</f>
        <v>J._JAURES</v>
      </c>
      <c r="G62" s="176" t="str">
        <f>Effectif!AS12</f>
        <v>3éme</v>
      </c>
      <c r="H62" s="175">
        <f>Effectif!AU12</f>
        <v>0</v>
      </c>
      <c r="I62" s="177">
        <f>Effectif!AV63</f>
        <v>0</v>
      </c>
    </row>
    <row r="63" spans="1:9" x14ac:dyDescent="0.25">
      <c r="A63" s="178" t="str">
        <f>Effectif!A31</f>
        <v>BIEF</v>
      </c>
      <c r="B63" s="179" t="str">
        <f>Effectif!B31</f>
        <v>Matthieu</v>
      </c>
      <c r="C63" s="180">
        <f>Effectif!D31</f>
        <v>37746</v>
      </c>
      <c r="D63" s="181">
        <f ca="1">Effectif!E31</f>
        <v>17</v>
      </c>
      <c r="E63" s="181" t="str">
        <f>Effectif!AQ31</f>
        <v>Lycee</v>
      </c>
      <c r="F63" s="181" t="str">
        <f>Effectif!AR31</f>
        <v>L._SEDAR_SENGHOR</v>
      </c>
      <c r="G63" s="181" t="str">
        <f>Effectif!AS31</f>
        <v>2nde</v>
      </c>
      <c r="H63" s="180">
        <f>Effectif!AU31</f>
        <v>0</v>
      </c>
      <c r="I63" s="182">
        <f>Effectif!AV64</f>
        <v>0</v>
      </c>
    </row>
    <row r="64" spans="1:9" ht="15.75" thickBot="1" x14ac:dyDescent="0.3">
      <c r="A64" s="183" t="str">
        <f>Effectif!A58</f>
        <v>BIEF</v>
      </c>
      <c r="B64" s="184" t="str">
        <f>Effectif!B58</f>
        <v>Fred</v>
      </c>
      <c r="C64" s="185">
        <f>Effectif!D58</f>
        <v>37446</v>
      </c>
      <c r="D64" s="186">
        <f ca="1">Effectif!E58</f>
        <v>17</v>
      </c>
      <c r="E64" s="186" t="str">
        <f>Effectif!AQ58</f>
        <v>Apprentissage</v>
      </c>
      <c r="F64" s="186" t="str">
        <f>Effectif!AR58</f>
        <v>CFA</v>
      </c>
      <c r="G64" s="186" t="str">
        <f>Effectif!AS58</f>
        <v>Serveur</v>
      </c>
      <c r="H64" s="185">
        <f>Effectif!AU58</f>
        <v>44021</v>
      </c>
      <c r="I64" s="187">
        <f>Effectif!AV65</f>
        <v>0</v>
      </c>
    </row>
    <row r="65" ht="15.75" thickTop="1" x14ac:dyDescent="0.25"/>
  </sheetData>
  <sheetProtection selectLockedCells="1" selectUnlockedCells="1"/>
  <pageMargins left="0.7" right="0.7" top="0.75" bottom="0.75" header="0.3" footer="0.3"/>
  <pageSetup paperSize="8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Y2"/>
  <sheetViews>
    <sheetView workbookViewId="0">
      <selection activeCell="B1" sqref="B1"/>
    </sheetView>
  </sheetViews>
  <sheetFormatPr baseColWidth="10" defaultRowHeight="15" x14ac:dyDescent="0.25"/>
  <cols>
    <col min="4" max="4" width="11.85546875" bestFit="1" customWidth="1"/>
    <col min="6" max="6" width="10.28515625" bestFit="1" customWidth="1"/>
    <col min="7" max="7" width="13.28515625" bestFit="1" customWidth="1"/>
    <col min="10" max="10" width="11.85546875" bestFit="1" customWidth="1"/>
    <col min="13" max="13" width="11.85546875" bestFit="1" customWidth="1"/>
    <col min="15" max="15" width="17" bestFit="1" customWidth="1"/>
    <col min="17" max="17" width="7.7109375" bestFit="1" customWidth="1"/>
    <col min="18" max="18" width="12.42578125" bestFit="1" customWidth="1"/>
    <col min="19" max="19" width="14" bestFit="1" customWidth="1"/>
    <col min="20" max="20" width="22" bestFit="1" customWidth="1"/>
    <col min="21" max="21" width="25.7109375" bestFit="1" customWidth="1"/>
    <col min="23" max="23" width="17.140625" bestFit="1" customWidth="1"/>
    <col min="27" max="27" width="23.42578125" bestFit="1" customWidth="1"/>
    <col min="28" max="28" width="11.85546875" bestFit="1" customWidth="1"/>
    <col min="29" max="29" width="4.7109375" bestFit="1" customWidth="1"/>
    <col min="30" max="30" width="8.5703125" bestFit="1" customWidth="1"/>
    <col min="31" max="31" width="9.140625" bestFit="1" customWidth="1"/>
    <col min="42" max="42" width="4.7109375" bestFit="1" customWidth="1"/>
    <col min="43" max="43" width="9.5703125" bestFit="1" customWidth="1"/>
    <col min="44" max="44" width="14.5703125" bestFit="1" customWidth="1"/>
    <col min="45" max="45" width="6.7109375" bestFit="1" customWidth="1"/>
    <col min="46" max="46" width="3.42578125" bestFit="1" customWidth="1"/>
    <col min="47" max="47" width="14.85546875" bestFit="1" customWidth="1"/>
    <col min="48" max="48" width="11.28515625" bestFit="1" customWidth="1"/>
    <col min="49" max="49" width="16.42578125" hidden="1" customWidth="1"/>
    <col min="50" max="50" width="9.28515625" bestFit="1" customWidth="1"/>
  </cols>
  <sheetData>
    <row r="1" spans="1:51" ht="48" thickTop="1" x14ac:dyDescent="0.25">
      <c r="A1" s="70" t="s">
        <v>0</v>
      </c>
      <c r="B1" s="71" t="s">
        <v>1</v>
      </c>
      <c r="C1" s="71" t="s">
        <v>113</v>
      </c>
      <c r="D1" s="71" t="s">
        <v>2</v>
      </c>
      <c r="E1" s="71" t="s">
        <v>3</v>
      </c>
      <c r="F1" s="71" t="s">
        <v>20</v>
      </c>
      <c r="G1" s="71" t="s">
        <v>133</v>
      </c>
      <c r="H1" s="71" t="s">
        <v>137</v>
      </c>
      <c r="I1" s="71" t="s">
        <v>33</v>
      </c>
      <c r="J1" s="71" t="s">
        <v>21</v>
      </c>
      <c r="K1" s="71" t="s">
        <v>129</v>
      </c>
      <c r="L1" s="71" t="s">
        <v>14</v>
      </c>
      <c r="M1" s="71" t="s">
        <v>32</v>
      </c>
      <c r="N1" s="71" t="s">
        <v>145</v>
      </c>
      <c r="O1" s="71" t="s">
        <v>16</v>
      </c>
      <c r="P1" s="71" t="s">
        <v>13</v>
      </c>
      <c r="Q1" s="71" t="s">
        <v>139</v>
      </c>
      <c r="R1" s="71" t="s">
        <v>4</v>
      </c>
      <c r="S1" s="71" t="s">
        <v>5</v>
      </c>
      <c r="T1" s="71" t="s">
        <v>34</v>
      </c>
      <c r="U1" s="71" t="s">
        <v>148</v>
      </c>
      <c r="V1" s="71" t="s">
        <v>38</v>
      </c>
      <c r="W1" s="71" t="s">
        <v>87</v>
      </c>
      <c r="X1" s="71" t="s">
        <v>36</v>
      </c>
      <c r="Y1" s="71" t="s">
        <v>160</v>
      </c>
      <c r="Z1" s="71" t="s">
        <v>6</v>
      </c>
      <c r="AA1" s="71" t="s">
        <v>199</v>
      </c>
      <c r="AB1" s="71" t="s">
        <v>41</v>
      </c>
      <c r="AC1" s="71" t="s">
        <v>88</v>
      </c>
      <c r="AD1" s="71" t="s">
        <v>117</v>
      </c>
      <c r="AE1" s="71" t="s">
        <v>49</v>
      </c>
      <c r="AF1" s="71" t="s">
        <v>50</v>
      </c>
      <c r="AG1" s="71" t="s">
        <v>134</v>
      </c>
      <c r="AH1" s="71" t="s">
        <v>131</v>
      </c>
      <c r="AI1" s="71" t="s">
        <v>12</v>
      </c>
      <c r="AJ1" s="71" t="s">
        <v>35</v>
      </c>
      <c r="AK1" s="71" t="s">
        <v>11</v>
      </c>
      <c r="AL1" s="71" t="s">
        <v>116</v>
      </c>
      <c r="AM1" s="71" t="s">
        <v>203</v>
      </c>
      <c r="AN1" s="71" t="s">
        <v>146</v>
      </c>
      <c r="AO1" s="71" t="s">
        <v>25</v>
      </c>
      <c r="AP1" s="71" t="s">
        <v>173</v>
      </c>
      <c r="AQ1" s="71" t="s">
        <v>24</v>
      </c>
      <c r="AR1" s="71" t="s">
        <v>39</v>
      </c>
      <c r="AS1" s="71" t="s">
        <v>86</v>
      </c>
      <c r="AT1" s="71" t="s">
        <v>138</v>
      </c>
      <c r="AU1" s="71" t="s">
        <v>40</v>
      </c>
      <c r="AV1" s="72" t="s">
        <v>10</v>
      </c>
      <c r="AW1" s="72" t="s">
        <v>197</v>
      </c>
      <c r="AX1" s="72" t="s">
        <v>201</v>
      </c>
      <c r="AY1" s="73" t="s">
        <v>204</v>
      </c>
    </row>
    <row r="2" spans="1:51" s="35" customFormat="1" ht="15" customHeight="1" x14ac:dyDescent="0.25">
      <c r="H2" s="36"/>
      <c r="I2"/>
      <c r="N2"/>
      <c r="O2"/>
      <c r="AB2" s="36"/>
      <c r="AC2" s="36"/>
      <c r="AD2"/>
      <c r="AE2"/>
      <c r="AF2"/>
      <c r="AG2"/>
      <c r="AI2"/>
      <c r="AJ2"/>
      <c r="AK2"/>
      <c r="AL2"/>
      <c r="AM2"/>
      <c r="AW2" s="69"/>
      <c r="AX2" s="74"/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72"/>
  <sheetViews>
    <sheetView workbookViewId="0">
      <selection sqref="A1:D4"/>
    </sheetView>
  </sheetViews>
  <sheetFormatPr baseColWidth="10" defaultColWidth="11.42578125" defaultRowHeight="15" x14ac:dyDescent="0.25"/>
  <cols>
    <col min="1" max="1" width="17.85546875" style="2" bestFit="1" customWidth="1"/>
    <col min="2" max="2" width="17" style="2" bestFit="1" customWidth="1"/>
    <col min="3" max="3" width="11.42578125" style="2"/>
    <col min="4" max="4" width="24.7109375" style="2" bestFit="1" customWidth="1"/>
    <col min="5" max="5" width="13.7109375" style="2" bestFit="1" customWidth="1"/>
    <col min="6" max="6" width="13.28515625" style="2" customWidth="1"/>
    <col min="7" max="7" width="14.42578125" style="2" bestFit="1" customWidth="1"/>
    <col min="8" max="9" width="11.42578125" style="2"/>
    <col min="10" max="10" width="10.7109375" style="2" bestFit="1" customWidth="1"/>
    <col min="11" max="16384" width="11.42578125" style="2"/>
  </cols>
  <sheetData>
    <row r="1" spans="1:12" ht="29.25" customHeight="1" thickTop="1" x14ac:dyDescent="0.25">
      <c r="A1" s="224" t="s">
        <v>205</v>
      </c>
      <c r="B1" s="225"/>
      <c r="C1" s="225"/>
      <c r="D1" s="225"/>
      <c r="E1" s="230" t="s">
        <v>13</v>
      </c>
      <c r="F1" s="233" t="e">
        <f>VLOOKUP(A1,Effectif!C6:AV64,14,FALSE)</f>
        <v>#N/A</v>
      </c>
      <c r="G1" s="234"/>
      <c r="J1" s="215" t="e">
        <f>VLOOKUP(A1,Effectif!C6:AV64,1,FALSE)</f>
        <v>#N/A</v>
      </c>
      <c r="K1" s="216"/>
      <c r="L1" s="217"/>
    </row>
    <row r="2" spans="1:12" ht="15" customHeight="1" x14ac:dyDescent="0.25">
      <c r="A2" s="226"/>
      <c r="B2" s="227"/>
      <c r="C2" s="227"/>
      <c r="D2" s="227"/>
      <c r="E2" s="231"/>
      <c r="F2" s="235"/>
      <c r="G2" s="236"/>
      <c r="J2" s="218"/>
      <c r="K2" s="219"/>
      <c r="L2" s="220"/>
    </row>
    <row r="3" spans="1:12" x14ac:dyDescent="0.25">
      <c r="A3" s="226"/>
      <c r="B3" s="227"/>
      <c r="C3" s="227"/>
      <c r="D3" s="227"/>
      <c r="E3" s="231"/>
      <c r="F3" s="235"/>
      <c r="G3" s="236"/>
      <c r="J3" s="218"/>
      <c r="K3" s="219"/>
      <c r="L3" s="220"/>
    </row>
    <row r="4" spans="1:12" ht="15.75" thickBot="1" x14ac:dyDescent="0.3">
      <c r="A4" s="228"/>
      <c r="B4" s="229"/>
      <c r="C4" s="229"/>
      <c r="D4" s="229"/>
      <c r="E4" s="232"/>
      <c r="F4" s="237"/>
      <c r="G4" s="238"/>
      <c r="J4" s="218"/>
      <c r="K4" s="219"/>
      <c r="L4" s="220"/>
    </row>
    <row r="5" spans="1:12" ht="15.75" customHeight="1" thickTop="1" x14ac:dyDescent="0.25">
      <c r="A5" s="63"/>
      <c r="B5" s="63"/>
      <c r="C5" s="63"/>
      <c r="D5" s="63"/>
      <c r="E5" s="64"/>
      <c r="F5" s="65"/>
      <c r="G5" s="65"/>
      <c r="J5" s="218"/>
      <c r="K5" s="219"/>
      <c r="L5" s="220"/>
    </row>
    <row r="6" spans="1:12" ht="15.75" customHeight="1" thickBot="1" x14ac:dyDescent="0.3">
      <c r="A6" s="58"/>
      <c r="B6" s="58"/>
      <c r="C6" s="58"/>
      <c r="D6" s="58"/>
      <c r="E6" s="59"/>
      <c r="F6" s="60"/>
      <c r="G6" s="60"/>
      <c r="J6" s="218"/>
      <c r="K6" s="219"/>
      <c r="L6" s="220"/>
    </row>
    <row r="7" spans="1:12" ht="15.75" thickTop="1" x14ac:dyDescent="0.25">
      <c r="A7" s="44"/>
      <c r="B7" s="38"/>
      <c r="C7" s="38"/>
      <c r="D7" s="38"/>
      <c r="E7" s="38"/>
      <c r="F7" s="38"/>
      <c r="G7" s="45"/>
      <c r="J7" s="218"/>
      <c r="K7" s="219"/>
      <c r="L7" s="220"/>
    </row>
    <row r="8" spans="1:12" x14ac:dyDescent="0.25">
      <c r="A8" s="44"/>
      <c r="B8" s="38"/>
      <c r="C8" s="38"/>
      <c r="D8" s="38"/>
      <c r="E8" s="38"/>
      <c r="F8" s="38"/>
      <c r="G8" s="45"/>
      <c r="J8" s="218"/>
      <c r="K8" s="219"/>
      <c r="L8" s="220"/>
    </row>
    <row r="9" spans="1:12" x14ac:dyDescent="0.25">
      <c r="A9" s="44"/>
      <c r="B9" s="39" t="s">
        <v>89</v>
      </c>
      <c r="C9" s="38"/>
      <c r="D9" s="14" t="e">
        <f>VLOOKUP(A1,Effectif!C6:AV64,2,FALSE)</f>
        <v>#N/A</v>
      </c>
      <c r="E9" s="38"/>
      <c r="F9" s="211" t="s">
        <v>94</v>
      </c>
      <c r="G9" s="212"/>
      <c r="J9" s="218"/>
      <c r="K9" s="219"/>
      <c r="L9" s="220"/>
    </row>
    <row r="10" spans="1:12" x14ac:dyDescent="0.25">
      <c r="A10" s="44"/>
      <c r="B10" s="39" t="s">
        <v>90</v>
      </c>
      <c r="C10" s="38"/>
      <c r="D10" s="38" t="e">
        <f>VLOOKUP(A1,Effectif!C6:AV64,5,FALSE)</f>
        <v>#N/A</v>
      </c>
      <c r="E10" s="38"/>
      <c r="F10" s="213" t="s">
        <v>95</v>
      </c>
      <c r="G10" s="214"/>
      <c r="J10" s="218"/>
      <c r="K10" s="219"/>
      <c r="L10" s="220"/>
    </row>
    <row r="11" spans="1:12" x14ac:dyDescent="0.25">
      <c r="A11" s="44"/>
      <c r="B11" s="39" t="s">
        <v>91</v>
      </c>
      <c r="C11" s="38"/>
      <c r="D11" s="38" t="s">
        <v>115</v>
      </c>
      <c r="E11" s="38"/>
      <c r="F11" s="205" t="s">
        <v>96</v>
      </c>
      <c r="G11" s="209"/>
      <c r="J11" s="218"/>
      <c r="K11" s="219"/>
      <c r="L11" s="220"/>
    </row>
    <row r="12" spans="1:12" x14ac:dyDescent="0.25">
      <c r="A12" s="44"/>
      <c r="B12" s="39"/>
      <c r="C12" s="38"/>
      <c r="D12" s="38"/>
      <c r="E12" s="38"/>
      <c r="F12" s="38" t="s">
        <v>97</v>
      </c>
      <c r="G12" s="45"/>
      <c r="J12" s="218"/>
      <c r="K12" s="219"/>
      <c r="L12" s="220"/>
    </row>
    <row r="13" spans="1:12" x14ac:dyDescent="0.25">
      <c r="A13" s="44"/>
      <c r="B13" s="39" t="s">
        <v>20</v>
      </c>
      <c r="C13" s="38"/>
      <c r="D13" s="38" t="s">
        <v>114</v>
      </c>
      <c r="E13" s="38"/>
      <c r="F13" s="38"/>
      <c r="G13" s="45"/>
      <c r="J13" s="218"/>
      <c r="K13" s="219"/>
      <c r="L13" s="220"/>
    </row>
    <row r="14" spans="1:12" x14ac:dyDescent="0.25">
      <c r="A14" s="44"/>
      <c r="B14" s="39" t="s">
        <v>92</v>
      </c>
      <c r="C14" s="38"/>
      <c r="D14" s="14" t="e">
        <f>VLOOKUP(A1,Effectif!C6:AV64,8,FALSE)</f>
        <v>#N/A</v>
      </c>
      <c r="E14" s="38"/>
      <c r="F14" s="211" t="s">
        <v>103</v>
      </c>
      <c r="G14" s="212"/>
      <c r="J14" s="218"/>
      <c r="K14" s="219"/>
      <c r="L14" s="220"/>
    </row>
    <row r="15" spans="1:12" x14ac:dyDescent="0.25">
      <c r="A15" s="44"/>
      <c r="B15" s="39" t="s">
        <v>93</v>
      </c>
      <c r="C15" s="38"/>
      <c r="D15" s="14" t="e">
        <f>VLOOKUP(A1,Effectif!C6:AV64,11,FALSE)</f>
        <v>#N/A</v>
      </c>
      <c r="E15" s="38"/>
      <c r="F15" s="43" t="e">
        <f>VLOOKUP(A1,Effectif!C6:AAS64,6,FALSE)</f>
        <v>#N/A</v>
      </c>
      <c r="G15" s="45"/>
      <c r="J15" s="218"/>
      <c r="K15" s="219"/>
      <c r="L15" s="220"/>
    </row>
    <row r="16" spans="1:12" x14ac:dyDescent="0.25">
      <c r="A16" s="44"/>
      <c r="B16" s="39"/>
      <c r="C16" s="14"/>
      <c r="D16" s="14"/>
      <c r="E16" s="14"/>
      <c r="F16" s="38"/>
      <c r="G16" s="45"/>
      <c r="J16" s="218"/>
      <c r="K16" s="219"/>
      <c r="L16" s="220"/>
    </row>
    <row r="17" spans="1:12" x14ac:dyDescent="0.25">
      <c r="A17" s="46"/>
      <c r="B17" s="41"/>
      <c r="C17" s="41"/>
      <c r="D17" s="41"/>
      <c r="E17" s="41"/>
      <c r="F17" s="41"/>
      <c r="G17" s="47"/>
      <c r="J17" s="218"/>
      <c r="K17" s="219"/>
      <c r="L17" s="220"/>
    </row>
    <row r="18" spans="1:12" x14ac:dyDescent="0.25">
      <c r="A18" s="48"/>
      <c r="B18" s="40"/>
      <c r="C18" s="40"/>
      <c r="D18" s="40"/>
      <c r="E18" s="40"/>
      <c r="F18" s="40"/>
      <c r="G18" s="49"/>
      <c r="J18" s="218"/>
      <c r="K18" s="219"/>
      <c r="L18" s="220"/>
    </row>
    <row r="19" spans="1:12" x14ac:dyDescent="0.25">
      <c r="A19" s="50" t="s">
        <v>198</v>
      </c>
      <c r="B19" s="15" t="s">
        <v>95</v>
      </c>
      <c r="C19" s="38"/>
      <c r="D19" s="39" t="s">
        <v>99</v>
      </c>
      <c r="E19" s="38" t="e">
        <f>VLOOKUP(A1,Effectif!C6:AV64,41,FALSE)</f>
        <v>#N/A</v>
      </c>
      <c r="F19" s="16" t="s">
        <v>147</v>
      </c>
      <c r="G19" s="51" t="e">
        <f>VLOOKUP(A1,Effectif!C6:AV64,42,FALSE)</f>
        <v>#N/A</v>
      </c>
      <c r="J19" s="218"/>
      <c r="K19" s="219"/>
      <c r="L19" s="220"/>
    </row>
    <row r="20" spans="1:12" x14ac:dyDescent="0.25">
      <c r="A20" s="50" t="s">
        <v>98</v>
      </c>
      <c r="B20" s="205" t="e">
        <f>VLOOKUP(A1,Effectif!C6:AV64,13,FALSE)</f>
        <v>#N/A</v>
      </c>
      <c r="C20" s="205"/>
      <c r="D20" s="39" t="s">
        <v>155</v>
      </c>
      <c r="E20" s="38" t="e">
        <f>VLOOKUP(A1,Effectif!C6:AV64,43,FALSE)</f>
        <v>#N/A</v>
      </c>
      <c r="F20" s="38"/>
      <c r="G20" s="45"/>
      <c r="J20" s="218"/>
      <c r="K20" s="219"/>
      <c r="L20" s="220"/>
    </row>
    <row r="21" spans="1:12" ht="15.75" thickBot="1" x14ac:dyDescent="0.3">
      <c r="A21" s="52"/>
      <c r="B21" s="53"/>
      <c r="C21" s="53"/>
      <c r="D21" s="53"/>
      <c r="E21" s="53"/>
      <c r="F21" s="53"/>
      <c r="G21" s="54"/>
      <c r="J21" s="218"/>
      <c r="K21" s="219"/>
      <c r="L21" s="220"/>
    </row>
    <row r="22" spans="1:12" ht="16.5" thickTop="1" thickBot="1" x14ac:dyDescent="0.3">
      <c r="J22" s="218"/>
      <c r="K22" s="219"/>
      <c r="L22" s="220"/>
    </row>
    <row r="23" spans="1:12" ht="15.75" thickTop="1" x14ac:dyDescent="0.25">
      <c r="A23" s="206" t="s">
        <v>100</v>
      </c>
      <c r="B23" s="207"/>
      <c r="C23" s="207"/>
      <c r="D23" s="207"/>
      <c r="E23" s="207"/>
      <c r="F23" s="207"/>
      <c r="G23" s="208"/>
      <c r="J23" s="218"/>
      <c r="K23" s="219"/>
      <c r="L23" s="220"/>
    </row>
    <row r="24" spans="1:12" x14ac:dyDescent="0.25">
      <c r="A24" s="48"/>
      <c r="B24" s="40"/>
      <c r="C24" s="40"/>
      <c r="D24" s="40"/>
      <c r="E24" s="40"/>
      <c r="F24" s="40"/>
      <c r="G24" s="49"/>
      <c r="J24" s="218"/>
      <c r="K24" s="219"/>
      <c r="L24" s="220"/>
    </row>
    <row r="25" spans="1:12" x14ac:dyDescent="0.25">
      <c r="A25" s="210" t="s">
        <v>105</v>
      </c>
      <c r="B25" s="211"/>
      <c r="C25" s="205" t="e">
        <f>VLOOKUP(A1,Effectif!C6:AV64,16,FALSE)</f>
        <v>#N/A</v>
      </c>
      <c r="D25" s="205"/>
      <c r="E25" s="205"/>
      <c r="F25" s="38"/>
      <c r="G25" s="45"/>
      <c r="J25" s="218"/>
      <c r="K25" s="219"/>
      <c r="L25" s="220"/>
    </row>
    <row r="26" spans="1:12" x14ac:dyDescent="0.25">
      <c r="A26" s="210" t="s">
        <v>104</v>
      </c>
      <c r="B26" s="211"/>
      <c r="C26" s="205" t="e">
        <f>VLOOKUP(A1,Effectif!C6:AV64,17,FALSE)</f>
        <v>#N/A</v>
      </c>
      <c r="D26" s="205"/>
      <c r="E26" s="205"/>
      <c r="F26" s="38"/>
      <c r="G26" s="45"/>
      <c r="J26" s="218"/>
      <c r="K26" s="219"/>
      <c r="L26" s="220"/>
    </row>
    <row r="27" spans="1:12" x14ac:dyDescent="0.25">
      <c r="A27" s="210" t="s">
        <v>102</v>
      </c>
      <c r="B27" s="211"/>
      <c r="C27" s="205" t="e">
        <f>VLOOKUP(A1,Effectif!C6:AV64,18,FALSE)</f>
        <v>#N/A</v>
      </c>
      <c r="D27" s="205"/>
      <c r="E27" s="205"/>
      <c r="F27" s="38"/>
      <c r="G27" s="45"/>
      <c r="J27" s="218"/>
      <c r="K27" s="219"/>
      <c r="L27" s="220"/>
    </row>
    <row r="28" spans="1:12" x14ac:dyDescent="0.25">
      <c r="A28" s="44"/>
      <c r="B28" s="38"/>
      <c r="C28" s="38"/>
      <c r="D28" s="38"/>
      <c r="E28" s="38"/>
      <c r="F28" s="38"/>
      <c r="G28" s="45"/>
      <c r="J28" s="218"/>
      <c r="K28" s="219"/>
      <c r="L28" s="220"/>
    </row>
    <row r="29" spans="1:12" x14ac:dyDescent="0.25">
      <c r="A29" s="210" t="s">
        <v>101</v>
      </c>
      <c r="B29" s="211"/>
      <c r="C29" s="205" t="e">
        <f>VLOOKUP(A1,Effectif!C6:BB66,35,FALSE)</f>
        <v>#N/A</v>
      </c>
      <c r="D29" s="205"/>
      <c r="E29" s="205"/>
      <c r="F29" s="38"/>
      <c r="G29" s="45"/>
      <c r="J29" s="218"/>
      <c r="K29" s="219"/>
      <c r="L29" s="220"/>
    </row>
    <row r="30" spans="1:12" x14ac:dyDescent="0.25">
      <c r="A30" s="210" t="s">
        <v>102</v>
      </c>
      <c r="B30" s="211"/>
      <c r="C30" s="205" t="e">
        <f>VLOOKUP(A1,Effectif!C6:BB67,36,FALSE)</f>
        <v>#N/A</v>
      </c>
      <c r="D30" s="205"/>
      <c r="E30" s="205"/>
      <c r="F30" s="38"/>
      <c r="G30" s="45"/>
      <c r="J30" s="218"/>
      <c r="K30" s="219"/>
      <c r="L30" s="220"/>
    </row>
    <row r="31" spans="1:12" ht="15.75" thickBot="1" x14ac:dyDescent="0.3">
      <c r="A31" s="52"/>
      <c r="B31" s="53"/>
      <c r="C31" s="53"/>
      <c r="D31" s="53"/>
      <c r="E31" s="53"/>
      <c r="F31" s="53"/>
      <c r="G31" s="54"/>
      <c r="J31" s="218"/>
      <c r="K31" s="219"/>
      <c r="L31" s="220"/>
    </row>
    <row r="32" spans="1:12" ht="16.5" thickTop="1" thickBot="1" x14ac:dyDescent="0.3">
      <c r="J32" s="218"/>
      <c r="K32" s="219"/>
      <c r="L32" s="220"/>
    </row>
    <row r="33" spans="1:12" ht="15.75" thickTop="1" x14ac:dyDescent="0.25">
      <c r="A33" s="206" t="s">
        <v>106</v>
      </c>
      <c r="B33" s="207"/>
      <c r="C33" s="207"/>
      <c r="D33" s="207"/>
      <c r="E33" s="207"/>
      <c r="F33" s="207"/>
      <c r="G33" s="208"/>
      <c r="J33" s="218"/>
      <c r="K33" s="219"/>
      <c r="L33" s="220"/>
    </row>
    <row r="34" spans="1:12" x14ac:dyDescent="0.25">
      <c r="A34" s="48"/>
      <c r="B34" s="40"/>
      <c r="C34" s="40"/>
      <c r="D34" s="40"/>
      <c r="E34" s="40"/>
      <c r="F34" s="40"/>
      <c r="G34" s="49"/>
      <c r="J34" s="218"/>
      <c r="K34" s="219"/>
      <c r="L34" s="220"/>
    </row>
    <row r="35" spans="1:12" x14ac:dyDescent="0.25">
      <c r="A35" s="68" t="s">
        <v>154</v>
      </c>
      <c r="B35" s="204" t="e">
        <f>VLOOKUP(A1,Effectif!C6:AV64,19,FALSE)</f>
        <v>#N/A</v>
      </c>
      <c r="C35" s="204"/>
      <c r="D35" s="66" t="s">
        <v>156</v>
      </c>
      <c r="E35" s="205" t="e">
        <f>VLOOKUP(A1,Effectif!C6:AV64,12,FALSE)</f>
        <v>#N/A</v>
      </c>
      <c r="F35" s="205"/>
      <c r="G35" s="61"/>
      <c r="J35" s="218"/>
      <c r="K35" s="219"/>
      <c r="L35" s="220"/>
    </row>
    <row r="36" spans="1:12" ht="15.75" thickBot="1" x14ac:dyDescent="0.3">
      <c r="A36" s="55"/>
      <c r="B36" s="56"/>
      <c r="C36" s="56"/>
      <c r="D36" s="56"/>
      <c r="E36" s="56"/>
      <c r="F36" s="56"/>
      <c r="G36" s="57"/>
      <c r="J36" s="218"/>
      <c r="K36" s="219"/>
      <c r="L36" s="220"/>
    </row>
    <row r="37" spans="1:12" ht="16.5" thickTop="1" thickBot="1" x14ac:dyDescent="0.3">
      <c r="J37" s="218"/>
      <c r="K37" s="219"/>
      <c r="L37" s="220"/>
    </row>
    <row r="38" spans="1:12" ht="15.75" thickTop="1" x14ac:dyDescent="0.25">
      <c r="A38" s="206" t="s">
        <v>107</v>
      </c>
      <c r="B38" s="207"/>
      <c r="C38" s="207"/>
      <c r="D38" s="207"/>
      <c r="E38" s="207"/>
      <c r="F38" s="207"/>
      <c r="G38" s="208"/>
      <c r="J38" s="218"/>
      <c r="K38" s="219"/>
      <c r="L38" s="220"/>
    </row>
    <row r="39" spans="1:12" x14ac:dyDescent="0.25">
      <c r="A39" s="48"/>
      <c r="B39" s="40"/>
      <c r="C39" s="40"/>
      <c r="D39" s="40"/>
      <c r="E39" s="40"/>
      <c r="F39" s="40"/>
      <c r="G39" s="49"/>
      <c r="J39" s="218"/>
      <c r="K39" s="219"/>
      <c r="L39" s="220"/>
    </row>
    <row r="40" spans="1:12" x14ac:dyDescent="0.25">
      <c r="A40" s="210" t="s">
        <v>108</v>
      </c>
      <c r="B40" s="211"/>
      <c r="C40" s="205" t="s">
        <v>151</v>
      </c>
      <c r="D40" s="205"/>
      <c r="E40" s="205"/>
      <c r="F40" s="205"/>
      <c r="G40" s="209"/>
      <c r="J40" s="218"/>
      <c r="K40" s="219"/>
      <c r="L40" s="220"/>
    </row>
    <row r="41" spans="1:12" x14ac:dyDescent="0.25">
      <c r="A41" s="210" t="s">
        <v>109</v>
      </c>
      <c r="B41" s="211"/>
      <c r="C41" s="205" t="s">
        <v>151</v>
      </c>
      <c r="D41" s="205"/>
      <c r="E41" s="205"/>
      <c r="F41" s="205"/>
      <c r="G41" s="209"/>
      <c r="J41" s="218"/>
      <c r="K41" s="219"/>
      <c r="L41" s="220"/>
    </row>
    <row r="42" spans="1:12" x14ac:dyDescent="0.25">
      <c r="A42" s="210" t="s">
        <v>110</v>
      </c>
      <c r="B42" s="211"/>
      <c r="C42" s="205" t="s">
        <v>151</v>
      </c>
      <c r="D42" s="205"/>
      <c r="E42" s="205"/>
      <c r="F42" s="205"/>
      <c r="G42" s="209"/>
      <c r="J42" s="218"/>
      <c r="K42" s="219"/>
      <c r="L42" s="220"/>
    </row>
    <row r="43" spans="1:12" ht="15.75" thickBot="1" x14ac:dyDescent="0.3">
      <c r="A43" s="52"/>
      <c r="B43" s="53"/>
      <c r="C43" s="53"/>
      <c r="D43" s="53"/>
      <c r="E43" s="53"/>
      <c r="F43" s="53"/>
      <c r="G43" s="54"/>
      <c r="J43" s="218"/>
      <c r="K43" s="219"/>
      <c r="L43" s="220"/>
    </row>
    <row r="44" spans="1:12" ht="16.5" thickTop="1" thickBot="1" x14ac:dyDescent="0.3">
      <c r="J44" s="218"/>
      <c r="K44" s="219"/>
      <c r="L44" s="220"/>
    </row>
    <row r="45" spans="1:12" ht="15.75" thickTop="1" x14ac:dyDescent="0.25">
      <c r="A45" s="206" t="s">
        <v>111</v>
      </c>
      <c r="B45" s="207"/>
      <c r="C45" s="207"/>
      <c r="D45" s="207"/>
      <c r="E45" s="207"/>
      <c r="F45" s="207"/>
      <c r="G45" s="208"/>
      <c r="J45" s="218"/>
      <c r="K45" s="219"/>
      <c r="L45" s="220"/>
    </row>
    <row r="46" spans="1:12" x14ac:dyDescent="0.25">
      <c r="A46" s="48"/>
      <c r="B46" s="40"/>
      <c r="C46" s="40"/>
      <c r="D46" s="40"/>
      <c r="E46" s="40"/>
      <c r="F46" s="40"/>
      <c r="G46" s="49"/>
      <c r="J46" s="218"/>
      <c r="K46" s="219"/>
      <c r="L46" s="220"/>
    </row>
    <row r="47" spans="1:12" x14ac:dyDescent="0.25">
      <c r="A47" s="50" t="s">
        <v>112</v>
      </c>
      <c r="B47" s="62" t="e">
        <f>VLOOKUP(A1,Effectif!C6:AV64,24,FALSE)</f>
        <v>#N/A</v>
      </c>
      <c r="C47" s="38"/>
      <c r="D47" s="39" t="s">
        <v>152</v>
      </c>
      <c r="E47" s="14" t="e">
        <f>VLOOKUP(A1,Effectif!C6:AV64,25,FALSE)</f>
        <v>#N/A</v>
      </c>
      <c r="F47" s="38"/>
      <c r="G47" s="45"/>
      <c r="J47" s="218"/>
      <c r="K47" s="219"/>
      <c r="L47" s="220"/>
    </row>
    <row r="48" spans="1:12" ht="15.75" thickBot="1" x14ac:dyDescent="0.3">
      <c r="A48" s="44"/>
      <c r="B48" s="38"/>
      <c r="C48" s="38"/>
      <c r="D48" s="38"/>
      <c r="E48" s="38"/>
      <c r="F48" s="38"/>
      <c r="G48" s="45"/>
      <c r="J48" s="221"/>
      <c r="K48" s="222"/>
      <c r="L48" s="223"/>
    </row>
    <row r="49" spans="1:7" ht="16.5" thickTop="1" thickBot="1" x14ac:dyDescent="0.3">
      <c r="A49" s="52"/>
      <c r="B49" s="53"/>
      <c r="C49" s="53"/>
      <c r="D49" s="53"/>
      <c r="E49" s="53"/>
      <c r="F49" s="53"/>
      <c r="G49" s="54"/>
    </row>
    <row r="50" spans="1:7" ht="15.75" thickTop="1" x14ac:dyDescent="0.25"/>
    <row r="72" spans="1:1" x14ac:dyDescent="0.25">
      <c r="A72" s="2" t="str">
        <f>Effectif!A67&amp;" "&amp;Effectif!B67</f>
        <v xml:space="preserve"> </v>
      </c>
    </row>
  </sheetData>
  <mergeCells count="31">
    <mergeCell ref="J1:L48"/>
    <mergeCell ref="C30:E30"/>
    <mergeCell ref="A1:D4"/>
    <mergeCell ref="E1:E4"/>
    <mergeCell ref="F1:G4"/>
    <mergeCell ref="A38:G38"/>
    <mergeCell ref="C27:E27"/>
    <mergeCell ref="C29:E29"/>
    <mergeCell ref="A29:B29"/>
    <mergeCell ref="A23:G23"/>
    <mergeCell ref="A33:G33"/>
    <mergeCell ref="A25:B25"/>
    <mergeCell ref="A26:B26"/>
    <mergeCell ref="A27:B27"/>
    <mergeCell ref="C25:E25"/>
    <mergeCell ref="A30:B30"/>
    <mergeCell ref="F9:G9"/>
    <mergeCell ref="B20:C20"/>
    <mergeCell ref="F10:G10"/>
    <mergeCell ref="F11:G11"/>
    <mergeCell ref="C26:E26"/>
    <mergeCell ref="F14:G14"/>
    <mergeCell ref="B35:C35"/>
    <mergeCell ref="E35:F35"/>
    <mergeCell ref="A45:G45"/>
    <mergeCell ref="C40:G40"/>
    <mergeCell ref="C41:G41"/>
    <mergeCell ref="C42:G42"/>
    <mergeCell ref="A40:B40"/>
    <mergeCell ref="A41:B41"/>
    <mergeCell ref="A42:B42"/>
  </mergeCells>
  <dataValidations count="2">
    <dataValidation type="list" allowBlank="1" showInputMessage="1" showErrorMessage="1" sqref="A6">
      <formula1>liste_jeune</formula1>
    </dataValidation>
    <dataValidation type="list" showInputMessage="1" showErrorMessage="1" sqref="A1:D4">
      <formula1>liste_jeune</formula1>
    </dataValidation>
  </dataValidations>
  <printOptions horizontalCentered="1" verticalCentered="1"/>
  <pageMargins left="0.25" right="0.25" top="0.75" bottom="0.75" header="0.3" footer="0.3"/>
  <pageSetup paperSize="9" scale="88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I62"/>
  <sheetViews>
    <sheetView workbookViewId="0">
      <selection activeCell="E1" sqref="E1"/>
    </sheetView>
  </sheetViews>
  <sheetFormatPr baseColWidth="10" defaultColWidth="11.42578125" defaultRowHeight="15" x14ac:dyDescent="0.25"/>
  <cols>
    <col min="1" max="1" width="3.5703125" style="23" bestFit="1" customWidth="1"/>
    <col min="2" max="2" width="18.7109375" style="24" bestFit="1" customWidth="1"/>
    <col min="3" max="3" width="32.28515625" style="24" bestFit="1" customWidth="1"/>
    <col min="4" max="4" width="13.5703125" style="22" bestFit="1" customWidth="1"/>
    <col min="5" max="7" width="8.7109375" style="22" bestFit="1" customWidth="1"/>
    <col min="8" max="8" width="8.7109375" style="22" customWidth="1"/>
    <col min="9" max="9" width="16.42578125" style="22" bestFit="1" customWidth="1"/>
    <col min="10" max="16384" width="11.42578125" style="22"/>
  </cols>
  <sheetData>
    <row r="1" spans="1:9" x14ac:dyDescent="0.25">
      <c r="A1" s="17"/>
      <c r="B1" s="18" t="s">
        <v>0</v>
      </c>
      <c r="C1" s="18" t="s">
        <v>1</v>
      </c>
      <c r="D1" s="19" t="s">
        <v>13</v>
      </c>
      <c r="E1" s="19" t="s">
        <v>119</v>
      </c>
      <c r="F1" s="19" t="s">
        <v>120</v>
      </c>
      <c r="G1" s="19" t="s">
        <v>121</v>
      </c>
      <c r="H1" s="20" t="s">
        <v>122</v>
      </c>
      <c r="I1" s="21" t="s">
        <v>127</v>
      </c>
    </row>
    <row r="2" spans="1:9" ht="15" customHeight="1" x14ac:dyDescent="0.25">
      <c r="A2" s="239" t="s">
        <v>123</v>
      </c>
      <c r="B2" s="26" t="str">
        <f>Effectif!A58</f>
        <v>BIEF</v>
      </c>
      <c r="C2" s="26" t="str">
        <f>Effectif!B58</f>
        <v>Fred</v>
      </c>
      <c r="D2" s="27">
        <f>Effectif!P58</f>
        <v>1</v>
      </c>
      <c r="E2" s="27"/>
      <c r="F2" s="27"/>
      <c r="G2" s="27"/>
      <c r="H2" s="28"/>
      <c r="I2" s="29"/>
    </row>
    <row r="3" spans="1:9" x14ac:dyDescent="0.25">
      <c r="A3" s="240"/>
      <c r="B3" s="26" t="str">
        <f>Effectif!A50</f>
        <v>BIEF</v>
      </c>
      <c r="C3" s="26" t="str">
        <f>Effectif!B50</f>
        <v>Jose</v>
      </c>
      <c r="D3" s="27">
        <f>Effectif!P50</f>
        <v>2</v>
      </c>
      <c r="E3" s="27"/>
      <c r="F3" s="27"/>
      <c r="G3" s="27"/>
      <c r="H3" s="28"/>
      <c r="I3" s="29"/>
    </row>
    <row r="4" spans="1:9" x14ac:dyDescent="0.25">
      <c r="A4" s="240"/>
      <c r="B4" s="26" t="str">
        <f>Effectif!A33</f>
        <v>BIEF</v>
      </c>
      <c r="C4" s="26" t="str">
        <f>Effectif!B33</f>
        <v>Arthur</v>
      </c>
      <c r="D4" s="27">
        <f>Effectif!P33</f>
        <v>3</v>
      </c>
      <c r="E4" s="27"/>
      <c r="F4" s="27"/>
      <c r="G4" s="27"/>
      <c r="H4" s="28"/>
      <c r="I4" s="29"/>
    </row>
    <row r="5" spans="1:9" x14ac:dyDescent="0.25">
      <c r="A5" s="240"/>
      <c r="B5" s="26" t="str">
        <f>Effectif!A39</f>
        <v>BIEF</v>
      </c>
      <c r="C5" s="26" t="str">
        <f>Effectif!B39</f>
        <v>Jules</v>
      </c>
      <c r="D5" s="27">
        <f>Effectif!P39</f>
        <v>4</v>
      </c>
      <c r="E5" s="27"/>
      <c r="F5" s="27"/>
      <c r="G5" s="27"/>
      <c r="H5" s="28"/>
      <c r="I5" s="29"/>
    </row>
    <row r="6" spans="1:9" x14ac:dyDescent="0.25">
      <c r="A6" s="240"/>
      <c r="B6" s="26" t="str">
        <f>Effectif!A8</f>
        <v>BIEF</v>
      </c>
      <c r="C6" s="26" t="str">
        <f>Effectif!B8</f>
        <v>Andre</v>
      </c>
      <c r="D6" s="27">
        <f>Effectif!P8</f>
        <v>5</v>
      </c>
      <c r="E6" s="27"/>
      <c r="F6" s="27"/>
      <c r="G6" s="27"/>
      <c r="H6" s="28"/>
      <c r="I6" s="29"/>
    </row>
    <row r="7" spans="1:9" x14ac:dyDescent="0.25">
      <c r="A7" s="240"/>
      <c r="B7" s="26" t="str">
        <f>Effectif!A47</f>
        <v>BIEF</v>
      </c>
      <c r="C7" s="26" t="str">
        <f>Effectif!B47</f>
        <v>Henri</v>
      </c>
      <c r="D7" s="27">
        <f>Effectif!P47</f>
        <v>6</v>
      </c>
      <c r="E7" s="27"/>
      <c r="F7" s="27"/>
      <c r="G7" s="27"/>
      <c r="H7" s="28"/>
      <c r="I7" s="29"/>
    </row>
    <row r="8" spans="1:9" x14ac:dyDescent="0.25">
      <c r="A8" s="240"/>
      <c r="B8" s="26" t="str">
        <f>Effectif!A19</f>
        <v>BIEF</v>
      </c>
      <c r="C8" s="26" t="str">
        <f>Effectif!B19</f>
        <v>Matthieu</v>
      </c>
      <c r="D8" s="27">
        <f>Effectif!P19</f>
        <v>7</v>
      </c>
      <c r="E8" s="27"/>
      <c r="F8" s="27"/>
      <c r="G8" s="27"/>
      <c r="H8" s="28"/>
      <c r="I8" s="29"/>
    </row>
    <row r="9" spans="1:9" ht="15" customHeight="1" x14ac:dyDescent="0.25">
      <c r="A9" s="243" t="s">
        <v>124</v>
      </c>
      <c r="B9" s="26" t="str">
        <f>Effectif!A14</f>
        <v>BIEF</v>
      </c>
      <c r="C9" s="26" t="str">
        <f>Effectif!B14</f>
        <v>Jose</v>
      </c>
      <c r="D9" s="27">
        <f>Effectif!P14</f>
        <v>101</v>
      </c>
      <c r="E9" s="27"/>
      <c r="F9" s="27"/>
      <c r="G9" s="27"/>
      <c r="H9" s="28"/>
      <c r="I9" s="29"/>
    </row>
    <row r="10" spans="1:9" ht="15" customHeight="1" x14ac:dyDescent="0.25">
      <c r="A10" s="243"/>
      <c r="B10" s="26" t="str">
        <f>Effectif!A5</f>
        <v>BIEF</v>
      </c>
      <c r="C10" s="26" t="str">
        <f>Effectif!B5</f>
        <v>Edouard</v>
      </c>
      <c r="D10" s="27">
        <f>Effectif!P5</f>
        <v>102</v>
      </c>
      <c r="E10" s="27"/>
      <c r="F10" s="27"/>
      <c r="G10" s="27"/>
      <c r="H10" s="28"/>
      <c r="I10" s="29"/>
    </row>
    <row r="11" spans="1:9" x14ac:dyDescent="0.25">
      <c r="A11" s="243"/>
      <c r="B11" s="26" t="str">
        <f>Effectif!A53</f>
        <v>BIEF</v>
      </c>
      <c r="C11" s="26" t="str">
        <f>Effectif!B53</f>
        <v>Edouard</v>
      </c>
      <c r="D11" s="27">
        <f>Effectif!P53</f>
        <v>103</v>
      </c>
      <c r="E11" s="27"/>
      <c r="F11" s="27"/>
      <c r="G11" s="27"/>
      <c r="H11" s="28"/>
      <c r="I11" s="29"/>
    </row>
    <row r="12" spans="1:9" x14ac:dyDescent="0.25">
      <c r="A12" s="243"/>
      <c r="B12" s="26" t="str">
        <f>Effectif!A4</f>
        <v>BIEF</v>
      </c>
      <c r="C12" s="26" t="str">
        <f>Effectif!B4</f>
        <v>Paul</v>
      </c>
      <c r="D12" s="27">
        <f>Effectif!P4</f>
        <v>104</v>
      </c>
      <c r="E12" s="27"/>
      <c r="F12" s="27"/>
      <c r="G12" s="27"/>
      <c r="H12" s="28"/>
      <c r="I12" s="29"/>
    </row>
    <row r="13" spans="1:9" x14ac:dyDescent="0.25">
      <c r="A13" s="243"/>
      <c r="B13" s="26" t="str">
        <f>Effectif!A7</f>
        <v>BIEF</v>
      </c>
      <c r="C13" s="26" t="str">
        <f>Effectif!B7</f>
        <v>Matthieu</v>
      </c>
      <c r="D13" s="27">
        <f>Effectif!P7</f>
        <v>105</v>
      </c>
      <c r="E13" s="27"/>
      <c r="F13" s="27"/>
      <c r="G13" s="27"/>
      <c r="H13" s="28"/>
      <c r="I13" s="29"/>
    </row>
    <row r="14" spans="1:9" x14ac:dyDescent="0.25">
      <c r="A14" s="243"/>
      <c r="B14" s="26" t="str">
        <f>Effectif!A28</f>
        <v>BIEF</v>
      </c>
      <c r="C14" s="26" t="str">
        <f>Effectif!B28</f>
        <v>Paul</v>
      </c>
      <c r="D14" s="27">
        <f>Effectif!P28</f>
        <v>106</v>
      </c>
      <c r="E14" s="27"/>
      <c r="F14" s="27"/>
      <c r="G14" s="27"/>
      <c r="H14" s="28"/>
      <c r="I14" s="29"/>
    </row>
    <row r="15" spans="1:9" x14ac:dyDescent="0.25">
      <c r="A15" s="243"/>
      <c r="B15" s="26" t="str">
        <f>Effectif!A42</f>
        <v>BIEF</v>
      </c>
      <c r="C15" s="26" t="str">
        <f>Effectif!B42</f>
        <v>Simon</v>
      </c>
      <c r="D15" s="27">
        <f>Effectif!P42</f>
        <v>107</v>
      </c>
      <c r="E15" s="27"/>
      <c r="F15" s="27"/>
      <c r="G15" s="27"/>
      <c r="H15" s="28"/>
      <c r="I15" s="29"/>
    </row>
    <row r="16" spans="1:9" x14ac:dyDescent="0.25">
      <c r="A16" s="243"/>
      <c r="B16" s="26" t="str">
        <f>Effectif!A37</f>
        <v>BIEF</v>
      </c>
      <c r="C16" s="26" t="str">
        <f>Effectif!B37</f>
        <v>Jacques</v>
      </c>
      <c r="D16" s="27">
        <f>Effectif!P37</f>
        <v>108</v>
      </c>
      <c r="E16" s="27"/>
      <c r="F16" s="27"/>
      <c r="G16" s="27"/>
      <c r="H16" s="28"/>
      <c r="I16" s="29"/>
    </row>
    <row r="17" spans="1:9" x14ac:dyDescent="0.25">
      <c r="A17" s="243"/>
      <c r="B17" s="26" t="str">
        <f>Effectif!A41</f>
        <v>BIEF</v>
      </c>
      <c r="C17" s="26" t="str">
        <f>Effectif!B41</f>
        <v>Edouard</v>
      </c>
      <c r="D17" s="27">
        <f>Effectif!P41</f>
        <v>109</v>
      </c>
      <c r="E17" s="27"/>
      <c r="F17" s="27"/>
      <c r="G17" s="27"/>
      <c r="H17" s="28"/>
      <c r="I17" s="29"/>
    </row>
    <row r="18" spans="1:9" x14ac:dyDescent="0.25">
      <c r="A18" s="243"/>
      <c r="B18" s="26" t="str">
        <f>Effectif!A63</f>
        <v>BIEF</v>
      </c>
      <c r="C18" s="26" t="str">
        <f>Effectif!B63</f>
        <v>Jules</v>
      </c>
      <c r="D18" s="27">
        <f>Effectif!P63</f>
        <v>110</v>
      </c>
      <c r="E18" s="27"/>
      <c r="F18" s="27"/>
      <c r="G18" s="27"/>
      <c r="H18" s="28"/>
      <c r="I18" s="29"/>
    </row>
    <row r="19" spans="1:9" x14ac:dyDescent="0.25">
      <c r="A19" s="243"/>
      <c r="B19" s="26" t="str">
        <f>Effectif!A61</f>
        <v>BIEF</v>
      </c>
      <c r="C19" s="26" t="str">
        <f>Effectif!B61</f>
        <v>Jacques</v>
      </c>
      <c r="D19" s="27">
        <f>Effectif!P61</f>
        <v>111</v>
      </c>
      <c r="E19" s="27"/>
      <c r="F19" s="27"/>
      <c r="G19" s="27"/>
      <c r="H19" s="28"/>
      <c r="I19" s="29"/>
    </row>
    <row r="20" spans="1:9" x14ac:dyDescent="0.25">
      <c r="A20" s="243"/>
      <c r="B20" s="26" t="str">
        <f>Effectif!A51</f>
        <v>BIEF</v>
      </c>
      <c r="C20" s="26" t="str">
        <f>Effectif!B51</f>
        <v>Jules</v>
      </c>
      <c r="D20" s="27">
        <f>Effectif!P51</f>
        <v>113</v>
      </c>
      <c r="E20" s="27"/>
      <c r="F20" s="27"/>
      <c r="G20" s="27"/>
      <c r="H20" s="28"/>
      <c r="I20" s="29"/>
    </row>
    <row r="21" spans="1:9" x14ac:dyDescent="0.25">
      <c r="A21" s="243"/>
      <c r="B21" s="26" t="str">
        <f>Effectif!A3</f>
        <v>BIEF</v>
      </c>
      <c r="C21" s="26" t="str">
        <f>Effectif!B3</f>
        <v>Jules</v>
      </c>
      <c r="D21" s="27">
        <f>Effectif!P3</f>
        <v>114</v>
      </c>
      <c r="E21" s="27"/>
      <c r="F21" s="27"/>
      <c r="G21" s="27"/>
      <c r="H21" s="28"/>
      <c r="I21" s="29"/>
    </row>
    <row r="22" spans="1:9" x14ac:dyDescent="0.25">
      <c r="A22" s="243"/>
      <c r="B22" s="26" t="str">
        <f>Effectif!A31</f>
        <v>BIEF</v>
      </c>
      <c r="C22" s="26" t="str">
        <f>Effectif!B31</f>
        <v>Matthieu</v>
      </c>
      <c r="D22" s="27">
        <f>Effectif!P31</f>
        <v>115</v>
      </c>
      <c r="E22" s="27"/>
      <c r="F22" s="27"/>
      <c r="G22" s="27"/>
      <c r="H22" s="28"/>
      <c r="I22" s="29"/>
    </row>
    <row r="23" spans="1:9" x14ac:dyDescent="0.25">
      <c r="A23" s="243"/>
      <c r="B23" s="26" t="str">
        <f>Effectif!A45</f>
        <v>BIEF</v>
      </c>
      <c r="C23" s="26" t="str">
        <f>Effectif!B45</f>
        <v>Arthur</v>
      </c>
      <c r="D23" s="27">
        <f>Effectif!P45</f>
        <v>116</v>
      </c>
      <c r="E23" s="27"/>
      <c r="F23" s="27"/>
      <c r="G23" s="27"/>
      <c r="H23" s="28"/>
      <c r="I23" s="29"/>
    </row>
    <row r="24" spans="1:9" x14ac:dyDescent="0.25">
      <c r="A24" s="243"/>
      <c r="B24" s="26" t="str">
        <f>Effectif!A15</f>
        <v>BIEF</v>
      </c>
      <c r="C24" s="26" t="str">
        <f>Effectif!B15</f>
        <v>Jules</v>
      </c>
      <c r="D24" s="27">
        <f>Effectif!P15</f>
        <v>117</v>
      </c>
      <c r="E24" s="27"/>
      <c r="F24" s="27"/>
      <c r="G24" s="27"/>
      <c r="H24" s="28"/>
      <c r="I24" s="29"/>
    </row>
    <row r="25" spans="1:9" x14ac:dyDescent="0.25">
      <c r="A25" s="243"/>
      <c r="B25" s="26" t="str">
        <f>Effectif!A46</f>
        <v>BIEF</v>
      </c>
      <c r="C25" s="26" t="str">
        <f>Effectif!B46</f>
        <v>Fred</v>
      </c>
      <c r="D25" s="27">
        <f>Effectif!P46</f>
        <v>118</v>
      </c>
      <c r="E25" s="27"/>
      <c r="F25" s="27"/>
      <c r="G25" s="27"/>
      <c r="H25" s="28"/>
      <c r="I25" s="29"/>
    </row>
    <row r="26" spans="1:9" x14ac:dyDescent="0.25">
      <c r="A26" s="243"/>
      <c r="B26" s="26" t="str">
        <f>Effectif!A17</f>
        <v>BIEF</v>
      </c>
      <c r="C26" s="26" t="str">
        <f>Effectif!B17</f>
        <v>Edouard</v>
      </c>
      <c r="D26" s="27">
        <f>Effectif!P17</f>
        <v>119</v>
      </c>
      <c r="E26" s="27"/>
      <c r="F26" s="27"/>
      <c r="G26" s="27"/>
      <c r="H26" s="28"/>
      <c r="I26" s="29"/>
    </row>
    <row r="27" spans="1:9" x14ac:dyDescent="0.25">
      <c r="A27" s="243"/>
      <c r="B27" s="26" t="str">
        <f>Effectif!A59</f>
        <v>BIEF</v>
      </c>
      <c r="C27" s="26" t="str">
        <f>Effectif!B59</f>
        <v>Henri</v>
      </c>
      <c r="D27" s="27">
        <f>Effectif!P59</f>
        <v>120</v>
      </c>
      <c r="E27" s="27"/>
      <c r="F27" s="27"/>
      <c r="G27" s="27"/>
      <c r="H27" s="28"/>
      <c r="I27" s="29"/>
    </row>
    <row r="28" spans="1:9" x14ac:dyDescent="0.25">
      <c r="A28" s="243"/>
      <c r="B28" s="26" t="str">
        <f>Effectif!A44</f>
        <v>BIEF</v>
      </c>
      <c r="C28" s="26" t="str">
        <f>Effectif!B44</f>
        <v>Andre</v>
      </c>
      <c r="D28" s="27">
        <f>Effectif!P44</f>
        <v>121</v>
      </c>
      <c r="E28" s="27"/>
      <c r="F28" s="27"/>
      <c r="G28" s="27"/>
      <c r="H28" s="28"/>
      <c r="I28" s="29"/>
    </row>
    <row r="29" spans="1:9" x14ac:dyDescent="0.25">
      <c r="A29" s="243"/>
      <c r="B29" s="26" t="str">
        <f>Effectif!A48</f>
        <v>BIEF</v>
      </c>
      <c r="C29" s="26" t="str">
        <f>Effectif!B48</f>
        <v>Pierre</v>
      </c>
      <c r="D29" s="27">
        <f>Effectif!P48</f>
        <v>122</v>
      </c>
      <c r="E29" s="27"/>
      <c r="F29" s="27"/>
      <c r="G29" s="27"/>
      <c r="H29" s="28"/>
      <c r="I29" s="29"/>
    </row>
    <row r="30" spans="1:9" x14ac:dyDescent="0.25">
      <c r="A30" s="243"/>
      <c r="B30" s="26" t="str">
        <f>Effectif!A24</f>
        <v>BIEF</v>
      </c>
      <c r="C30" s="26" t="str">
        <f>Effectif!B24</f>
        <v>Pierre</v>
      </c>
      <c r="D30" s="27">
        <f>Effectif!P24</f>
        <v>123</v>
      </c>
      <c r="E30" s="27"/>
      <c r="F30" s="27"/>
      <c r="G30" s="27"/>
      <c r="H30" s="28"/>
      <c r="I30" s="29"/>
    </row>
    <row r="31" spans="1:9" x14ac:dyDescent="0.25">
      <c r="A31" s="244" t="s">
        <v>125</v>
      </c>
      <c r="B31" s="26" t="str">
        <f>Effectif!A36</f>
        <v>BIEF</v>
      </c>
      <c r="C31" s="26" t="str">
        <f>Effectif!B36</f>
        <v>Pierre</v>
      </c>
      <c r="D31" s="27">
        <f>Effectif!P36</f>
        <v>208</v>
      </c>
      <c r="E31" s="27"/>
      <c r="F31" s="27"/>
      <c r="G31" s="27"/>
      <c r="H31" s="28"/>
      <c r="I31" s="29"/>
    </row>
    <row r="32" spans="1:9" ht="15" customHeight="1" x14ac:dyDescent="0.25">
      <c r="A32" s="244"/>
      <c r="B32" s="26" t="str">
        <f>Effectif!A52</f>
        <v>BIEF</v>
      </c>
      <c r="C32" s="26" t="str">
        <f>Effectif!B52</f>
        <v>Paul</v>
      </c>
      <c r="D32" s="27">
        <f>Effectif!P52</f>
        <v>209</v>
      </c>
      <c r="E32" s="27"/>
      <c r="F32" s="27"/>
      <c r="G32" s="27"/>
      <c r="H32" s="28"/>
      <c r="I32" s="29"/>
    </row>
    <row r="33" spans="1:9" ht="15" customHeight="1" x14ac:dyDescent="0.25">
      <c r="A33" s="244"/>
      <c r="B33" s="26" t="str">
        <f>Effectif!A21</f>
        <v>BIEF</v>
      </c>
      <c r="C33" s="26" t="str">
        <f>Effectif!B21</f>
        <v>Arthur</v>
      </c>
      <c r="D33" s="27">
        <f>Effectif!P21</f>
        <v>210</v>
      </c>
      <c r="E33" s="27"/>
      <c r="F33" s="27"/>
      <c r="G33" s="27"/>
      <c r="H33" s="28"/>
      <c r="I33" s="29"/>
    </row>
    <row r="34" spans="1:9" x14ac:dyDescent="0.25">
      <c r="A34" s="244"/>
      <c r="B34" s="26" t="str">
        <f>Effectif!A54</f>
        <v>BIEF</v>
      </c>
      <c r="C34" s="26" t="str">
        <f>Effectif!B54</f>
        <v>Simon</v>
      </c>
      <c r="D34" s="27">
        <f>Effectif!P54</f>
        <v>211</v>
      </c>
      <c r="E34" s="27"/>
      <c r="F34" s="27"/>
      <c r="G34" s="27"/>
      <c r="H34" s="28"/>
      <c r="I34" s="29"/>
    </row>
    <row r="35" spans="1:9" x14ac:dyDescent="0.25">
      <c r="A35" s="244"/>
      <c r="B35" s="26" t="str">
        <f>Effectif!A29</f>
        <v>BIEF</v>
      </c>
      <c r="C35" s="26" t="str">
        <f>Effectif!B29</f>
        <v>Edouard</v>
      </c>
      <c r="D35" s="27">
        <f>Effectif!P29</f>
        <v>212</v>
      </c>
      <c r="E35" s="27"/>
      <c r="F35" s="27"/>
      <c r="G35" s="27"/>
      <c r="H35" s="28"/>
      <c r="I35" s="29"/>
    </row>
    <row r="36" spans="1:9" x14ac:dyDescent="0.25">
      <c r="A36" s="244"/>
      <c r="B36" s="26" t="str">
        <f>Effectif!A43</f>
        <v>BIEF</v>
      </c>
      <c r="C36" s="26" t="str">
        <f>Effectif!B43</f>
        <v>Matthieu</v>
      </c>
      <c r="D36" s="27">
        <f>Effectif!P43</f>
        <v>213</v>
      </c>
      <c r="E36" s="27"/>
      <c r="F36" s="27"/>
      <c r="G36" s="27"/>
      <c r="H36" s="28"/>
      <c r="I36" s="29"/>
    </row>
    <row r="37" spans="1:9" x14ac:dyDescent="0.25">
      <c r="A37" s="244"/>
      <c r="B37" s="26" t="str">
        <f>Effectif!A32</f>
        <v>BIEF</v>
      </c>
      <c r="C37" s="26" t="str">
        <f>Effectif!B32</f>
        <v>Andre</v>
      </c>
      <c r="D37" s="27">
        <f>Effectif!P32</f>
        <v>214</v>
      </c>
      <c r="E37" s="27"/>
      <c r="F37" s="27"/>
      <c r="G37" s="27"/>
      <c r="H37" s="28"/>
      <c r="I37" s="29"/>
    </row>
    <row r="38" spans="1:9" x14ac:dyDescent="0.25">
      <c r="A38" s="244"/>
      <c r="B38" s="26" t="str">
        <f>Effectif!A20</f>
        <v>BIEF</v>
      </c>
      <c r="C38" s="26" t="str">
        <f>Effectif!B20</f>
        <v>Andre</v>
      </c>
      <c r="D38" s="27">
        <f>Effectif!P20</f>
        <v>215</v>
      </c>
      <c r="E38" s="27"/>
      <c r="F38" s="27"/>
      <c r="G38" s="27"/>
      <c r="H38" s="28"/>
      <c r="I38" s="29"/>
    </row>
    <row r="39" spans="1:9" x14ac:dyDescent="0.25">
      <c r="A39" s="244"/>
      <c r="B39" s="26" t="str">
        <f>Effectif!A49</f>
        <v>BIEF</v>
      </c>
      <c r="C39" s="26" t="str">
        <f>Effectif!B49</f>
        <v>Jacques</v>
      </c>
      <c r="D39" s="27">
        <f>Effectif!P49</f>
        <v>216</v>
      </c>
      <c r="E39" s="27"/>
      <c r="F39" s="27"/>
      <c r="G39" s="27"/>
      <c r="H39" s="28"/>
      <c r="I39" s="29"/>
    </row>
    <row r="40" spans="1:9" ht="15" customHeight="1" x14ac:dyDescent="0.25">
      <c r="A40" s="241" t="s">
        <v>126</v>
      </c>
      <c r="B40" s="26" t="str">
        <f>Effectif!A23</f>
        <v>BIEF</v>
      </c>
      <c r="C40" s="26" t="str">
        <f>Effectif!B23</f>
        <v>Henri</v>
      </c>
      <c r="D40" s="27">
        <f>Effectif!P23</f>
        <v>300</v>
      </c>
      <c r="E40" s="27"/>
      <c r="F40" s="27"/>
      <c r="G40" s="27"/>
      <c r="H40" s="28"/>
      <c r="I40" s="29"/>
    </row>
    <row r="41" spans="1:9" ht="15" customHeight="1" x14ac:dyDescent="0.25">
      <c r="A41" s="241"/>
      <c r="B41" s="26" t="str">
        <f>Effectif!A25</f>
        <v>BIEF</v>
      </c>
      <c r="C41" s="26" t="str">
        <f>Effectif!B25</f>
        <v>Jacques</v>
      </c>
      <c r="D41" s="27">
        <f>Effectif!P25</f>
        <v>301</v>
      </c>
      <c r="E41" s="27"/>
      <c r="F41" s="27"/>
      <c r="G41" s="27"/>
      <c r="H41" s="28"/>
      <c r="I41" s="29"/>
    </row>
    <row r="42" spans="1:9" x14ac:dyDescent="0.25">
      <c r="A42" s="241"/>
      <c r="B42" s="26" t="str">
        <f>Effectif!A12</f>
        <v>BIEF</v>
      </c>
      <c r="C42" s="26" t="str">
        <f>Effectif!B12</f>
        <v>Pierre</v>
      </c>
      <c r="D42" s="27">
        <f>Effectif!P12</f>
        <v>302</v>
      </c>
      <c r="E42" s="27"/>
      <c r="F42" s="27"/>
      <c r="G42" s="27"/>
      <c r="H42" s="28"/>
      <c r="I42" s="29"/>
    </row>
    <row r="43" spans="1:9" x14ac:dyDescent="0.25">
      <c r="A43" s="241"/>
      <c r="B43" s="26" t="str">
        <f>Effectif!A30</f>
        <v>BIEF</v>
      </c>
      <c r="C43" s="26" t="str">
        <f>Effectif!B30</f>
        <v>Simon</v>
      </c>
      <c r="D43" s="27">
        <f>Effectif!P30</f>
        <v>303</v>
      </c>
      <c r="E43" s="27"/>
      <c r="F43" s="27"/>
      <c r="G43" s="27"/>
      <c r="H43" s="28"/>
      <c r="I43" s="29"/>
    </row>
    <row r="44" spans="1:9" x14ac:dyDescent="0.25">
      <c r="A44" s="241"/>
      <c r="B44" s="26" t="str">
        <f>Effectif!A16</f>
        <v>BIEF</v>
      </c>
      <c r="C44" s="26" t="str">
        <f>Effectif!B16</f>
        <v>Paul</v>
      </c>
      <c r="D44" s="27">
        <f>Effectif!P16</f>
        <v>304</v>
      </c>
      <c r="E44" s="27"/>
      <c r="F44" s="27"/>
      <c r="G44" s="27"/>
      <c r="H44" s="28"/>
      <c r="I44" s="29"/>
    </row>
    <row r="45" spans="1:9" x14ac:dyDescent="0.25">
      <c r="A45" s="241"/>
      <c r="B45" s="26" t="str">
        <f>Effectif!A35</f>
        <v>BIEF</v>
      </c>
      <c r="C45" s="26" t="str">
        <f>Effectif!B35</f>
        <v>Henri</v>
      </c>
      <c r="D45" s="27">
        <f>Effectif!P35</f>
        <v>305</v>
      </c>
      <c r="E45" s="27"/>
      <c r="F45" s="27"/>
      <c r="G45" s="27"/>
      <c r="H45" s="28"/>
      <c r="I45" s="29"/>
    </row>
    <row r="46" spans="1:9" x14ac:dyDescent="0.25">
      <c r="A46" s="241"/>
      <c r="B46" s="26" t="str">
        <f>Effectif!A57</f>
        <v>BIEF</v>
      </c>
      <c r="C46" s="26" t="str">
        <f>Effectif!B57</f>
        <v>Arthur</v>
      </c>
      <c r="D46" s="27">
        <f>Effectif!P57</f>
        <v>306</v>
      </c>
      <c r="E46" s="27"/>
      <c r="F46" s="27"/>
      <c r="G46" s="27"/>
      <c r="H46" s="28"/>
      <c r="I46" s="29"/>
    </row>
    <row r="47" spans="1:9" x14ac:dyDescent="0.25">
      <c r="A47" s="241"/>
      <c r="B47" s="26" t="str">
        <f>Effectif!A34</f>
        <v>BIEF</v>
      </c>
      <c r="C47" s="26" t="str">
        <f>Effectif!B34</f>
        <v>Fred</v>
      </c>
      <c r="D47" s="27">
        <f>Effectif!P34</f>
        <v>307</v>
      </c>
      <c r="E47" s="27"/>
      <c r="F47" s="27"/>
      <c r="G47" s="27"/>
      <c r="H47" s="28"/>
      <c r="I47" s="29"/>
    </row>
    <row r="48" spans="1:9" x14ac:dyDescent="0.25">
      <c r="A48" s="241"/>
      <c r="B48" s="26" t="str">
        <f>Effectif!A40</f>
        <v>BIEF</v>
      </c>
      <c r="C48" s="26" t="str">
        <f>Effectif!B40</f>
        <v>Paul</v>
      </c>
      <c r="D48" s="27">
        <f>Effectif!P40</f>
        <v>308</v>
      </c>
      <c r="E48" s="27"/>
      <c r="F48" s="27"/>
      <c r="G48" s="27"/>
      <c r="H48" s="28"/>
      <c r="I48" s="29"/>
    </row>
    <row r="49" spans="1:9" x14ac:dyDescent="0.25">
      <c r="A49" s="241"/>
      <c r="B49" s="26" t="str">
        <f>Effectif!A27</f>
        <v>BIEF</v>
      </c>
      <c r="C49" s="26" t="str">
        <f>Effectif!B27</f>
        <v>Jules</v>
      </c>
      <c r="D49" s="27">
        <f>Effectif!P27</f>
        <v>309</v>
      </c>
      <c r="E49" s="27"/>
      <c r="F49" s="27"/>
      <c r="G49" s="27"/>
      <c r="H49" s="28"/>
      <c r="I49" s="29"/>
    </row>
    <row r="50" spans="1:9" x14ac:dyDescent="0.25">
      <c r="A50" s="241"/>
      <c r="B50" s="26" t="str">
        <f>Effectif!A9</f>
        <v>BIEF</v>
      </c>
      <c r="C50" s="26" t="str">
        <f>Effectif!B9</f>
        <v>Arthur</v>
      </c>
      <c r="D50" s="27">
        <f>Effectif!P9</f>
        <v>310</v>
      </c>
      <c r="E50" s="27"/>
      <c r="F50" s="27"/>
      <c r="G50" s="27"/>
      <c r="H50" s="28"/>
      <c r="I50" s="29"/>
    </row>
    <row r="51" spans="1:9" x14ac:dyDescent="0.25">
      <c r="A51" s="241"/>
      <c r="B51" s="26" t="str">
        <f>Effectif!A55</f>
        <v>BIEF</v>
      </c>
      <c r="C51" s="26" t="str">
        <f>Effectif!B55</f>
        <v>Matthieu</v>
      </c>
      <c r="D51" s="27">
        <f>Effectif!P55</f>
        <v>311</v>
      </c>
      <c r="E51" s="27"/>
      <c r="F51" s="27"/>
      <c r="G51" s="27"/>
      <c r="H51" s="28"/>
      <c r="I51" s="29"/>
    </row>
    <row r="52" spans="1:9" x14ac:dyDescent="0.25">
      <c r="A52" s="241"/>
      <c r="B52" s="26" t="str">
        <f>Effectif!A62</f>
        <v>BIEF</v>
      </c>
      <c r="C52" s="26" t="str">
        <f>Effectif!B62</f>
        <v>Jose</v>
      </c>
      <c r="D52" s="27">
        <f>Effectif!P62</f>
        <v>312</v>
      </c>
      <c r="E52" s="27"/>
      <c r="F52" s="27"/>
      <c r="G52" s="27"/>
      <c r="H52" s="28"/>
      <c r="I52" s="29"/>
    </row>
    <row r="53" spans="1:9" x14ac:dyDescent="0.25">
      <c r="A53" s="241"/>
      <c r="B53" s="26" t="str">
        <f>Effectif!A26</f>
        <v>BIEF</v>
      </c>
      <c r="C53" s="26" t="str">
        <f>Effectif!B26</f>
        <v>Jose</v>
      </c>
      <c r="D53" s="27">
        <f>Effectif!P26</f>
        <v>313</v>
      </c>
      <c r="E53" s="27"/>
      <c r="F53" s="27"/>
      <c r="G53" s="27"/>
      <c r="H53" s="28"/>
      <c r="I53" s="29"/>
    </row>
    <row r="54" spans="1:9" x14ac:dyDescent="0.25">
      <c r="A54" s="241"/>
      <c r="B54" s="26" t="str">
        <f>Effectif!A10</f>
        <v>BIEF</v>
      </c>
      <c r="C54" s="26" t="str">
        <f>Effectif!B10</f>
        <v>Fred</v>
      </c>
      <c r="D54" s="27">
        <f>Effectif!P10</f>
        <v>314</v>
      </c>
      <c r="E54" s="27"/>
      <c r="F54" s="27"/>
      <c r="G54" s="27"/>
      <c r="H54" s="28"/>
      <c r="I54" s="29"/>
    </row>
    <row r="55" spans="1:9" x14ac:dyDescent="0.25">
      <c r="A55" s="241"/>
      <c r="B55" s="26" t="str">
        <f>Effectif!A60</f>
        <v>BIEF</v>
      </c>
      <c r="C55" s="26" t="str">
        <f>Effectif!B60</f>
        <v>Pierre</v>
      </c>
      <c r="D55" s="27">
        <f>Effectif!P60</f>
        <v>315</v>
      </c>
      <c r="E55" s="27"/>
      <c r="F55" s="27"/>
      <c r="G55" s="27"/>
      <c r="H55" s="28"/>
      <c r="I55" s="29"/>
    </row>
    <row r="56" spans="1:9" x14ac:dyDescent="0.25">
      <c r="A56" s="241"/>
      <c r="B56" s="26" t="str">
        <f>Effectif!A18</f>
        <v>BIEF</v>
      </c>
      <c r="C56" s="26" t="str">
        <f>Effectif!B18</f>
        <v>Simon</v>
      </c>
      <c r="D56" s="27">
        <f>Effectif!P18</f>
        <v>316</v>
      </c>
      <c r="E56" s="27"/>
      <c r="F56" s="27"/>
      <c r="G56" s="27"/>
      <c r="H56" s="28"/>
      <c r="I56" s="29"/>
    </row>
    <row r="57" spans="1:9" x14ac:dyDescent="0.25">
      <c r="A57" s="241"/>
      <c r="B57" s="26" t="str">
        <f>Effectif!A11</f>
        <v>BIEF</v>
      </c>
      <c r="C57" s="26" t="str">
        <f>Effectif!B11</f>
        <v>Henri</v>
      </c>
      <c r="D57" s="27">
        <f>Effectif!P11</f>
        <v>317</v>
      </c>
      <c r="E57" s="27"/>
      <c r="F57" s="27"/>
      <c r="G57" s="27"/>
      <c r="H57" s="28"/>
      <c r="I57" s="29"/>
    </row>
    <row r="58" spans="1:9" x14ac:dyDescent="0.25">
      <c r="A58" s="241"/>
      <c r="B58" s="26" t="str">
        <f>Effectif!A56</f>
        <v>BIEF</v>
      </c>
      <c r="C58" s="26" t="str">
        <f>Effectif!B56</f>
        <v>Andre</v>
      </c>
      <c r="D58" s="27">
        <f>Effectif!P56</f>
        <v>319</v>
      </c>
      <c r="E58" s="27"/>
      <c r="F58" s="27"/>
      <c r="G58" s="27"/>
      <c r="H58" s="28"/>
      <c r="I58" s="29"/>
    </row>
    <row r="59" spans="1:9" x14ac:dyDescent="0.25">
      <c r="A59" s="241"/>
      <c r="B59" s="26" t="str">
        <f>Effectif!A13</f>
        <v>BIEF</v>
      </c>
      <c r="C59" s="26" t="str">
        <f>Effectif!B13</f>
        <v>Jacques</v>
      </c>
      <c r="D59" s="27">
        <f>Effectif!P13</f>
        <v>320</v>
      </c>
      <c r="E59" s="27"/>
      <c r="F59" s="27"/>
      <c r="G59" s="27"/>
      <c r="H59" s="28"/>
      <c r="I59" s="29"/>
    </row>
    <row r="60" spans="1:9" x14ac:dyDescent="0.25">
      <c r="A60" s="241"/>
      <c r="B60" s="26" t="str">
        <f>Effectif!A6</f>
        <v>BIEF</v>
      </c>
      <c r="C60" s="26" t="str">
        <f>Effectif!B6</f>
        <v>Simon</v>
      </c>
      <c r="D60" s="27">
        <f>Effectif!P6</f>
        <v>321</v>
      </c>
      <c r="E60" s="27"/>
      <c r="F60" s="27"/>
      <c r="G60" s="27"/>
      <c r="H60" s="28"/>
      <c r="I60" s="29"/>
    </row>
    <row r="61" spans="1:9" x14ac:dyDescent="0.25">
      <c r="A61" s="241"/>
      <c r="B61" s="26" t="str">
        <f>Effectif!A38</f>
        <v>BIEF</v>
      </c>
      <c r="C61" s="26" t="str">
        <f>Effectif!B38</f>
        <v>Jose</v>
      </c>
      <c r="D61" s="27">
        <f>Effectif!P38</f>
        <v>322</v>
      </c>
      <c r="E61" s="27"/>
      <c r="F61" s="27"/>
      <c r="G61" s="27"/>
      <c r="H61" s="28"/>
      <c r="I61" s="29"/>
    </row>
    <row r="62" spans="1:9" ht="15.75" thickBot="1" x14ac:dyDescent="0.3">
      <c r="A62" s="242"/>
      <c r="B62" s="26" t="str">
        <f>Effectif!A22</f>
        <v>BIEF</v>
      </c>
      <c r="C62" s="26" t="str">
        <f>Effectif!B22</f>
        <v>Fred</v>
      </c>
      <c r="D62" s="27">
        <f>Effectif!P22</f>
        <v>323</v>
      </c>
      <c r="E62" s="27"/>
      <c r="F62" s="27"/>
      <c r="G62" s="27"/>
      <c r="H62" s="28"/>
      <c r="I62" s="29"/>
    </row>
  </sheetData>
  <mergeCells count="4">
    <mergeCell ref="A2:A8"/>
    <mergeCell ref="A40:A62"/>
    <mergeCell ref="A9:A30"/>
    <mergeCell ref="A31:A39"/>
  </mergeCells>
  <conditionalFormatting sqref="B2:I62">
    <cfRule type="expression" dxfId="37" priority="5">
      <formula>$D2&lt;100</formula>
    </cfRule>
    <cfRule type="expression" dxfId="36" priority="6">
      <formula>$D2&lt;200</formula>
    </cfRule>
    <cfRule type="expression" dxfId="35" priority="7">
      <formula>$D2&lt;300</formula>
    </cfRule>
    <cfRule type="expression" dxfId="34" priority="8">
      <formula>$D2&gt;299</formula>
    </cfRule>
  </conditionalFormatting>
  <conditionalFormatting sqref="A31">
    <cfRule type="expression" dxfId="33" priority="1">
      <formula>$D31&lt;100</formula>
    </cfRule>
    <cfRule type="expression" dxfId="32" priority="2">
      <formula>$D31&lt;200</formula>
    </cfRule>
    <cfRule type="expression" dxfId="31" priority="3">
      <formula>$D31&lt;299</formula>
    </cfRule>
    <cfRule type="expression" dxfId="30" priority="4">
      <formula>$D31&lt;300</formula>
    </cfRule>
  </conditionalFormatting>
  <pageMargins left="0.7" right="0.7" top="0.75" bottom="0.75" header="0.3" footer="0.3"/>
  <pageSetup paperSize="9" scale="73" orientation="portrait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60"/>
  <sheetViews>
    <sheetView topLeftCell="A40" workbookViewId="0">
      <selection activeCell="H55" sqref="H55"/>
    </sheetView>
  </sheetViews>
  <sheetFormatPr baseColWidth="10" defaultColWidth="17.140625" defaultRowHeight="15" x14ac:dyDescent="0.25"/>
  <cols>
    <col min="1" max="1" width="18.7109375" style="30" bestFit="1" customWidth="1"/>
    <col min="2" max="2" width="32.28515625" style="30" bestFit="1" customWidth="1"/>
    <col min="3" max="3" width="14.140625" style="1" bestFit="1" customWidth="1"/>
    <col min="4" max="4" width="9" style="1" bestFit="1" customWidth="1"/>
    <col min="5" max="5" width="15.5703125" style="1" bestFit="1" customWidth="1"/>
    <col min="6" max="6" width="18.140625" style="1" bestFit="1" customWidth="1"/>
    <col min="7" max="7" width="13.5703125" style="1" bestFit="1" customWidth="1"/>
    <col min="8" max="8" width="15" style="1" bestFit="1" customWidth="1"/>
    <col min="9" max="16384" width="17.140625" style="1"/>
  </cols>
  <sheetData>
    <row r="1" spans="1:8" s="34" customFormat="1" ht="30.75" thickTop="1" x14ac:dyDescent="0.25">
      <c r="A1" s="169" t="s">
        <v>0</v>
      </c>
      <c r="B1" s="170" t="s">
        <v>1</v>
      </c>
      <c r="C1" s="170" t="s">
        <v>2</v>
      </c>
      <c r="D1" s="170" t="s">
        <v>3</v>
      </c>
      <c r="E1" s="170" t="s">
        <v>28</v>
      </c>
      <c r="F1" s="170" t="s">
        <v>32</v>
      </c>
      <c r="G1" s="170" t="s">
        <v>13</v>
      </c>
      <c r="H1" s="172" t="s">
        <v>4</v>
      </c>
    </row>
    <row r="2" spans="1:8" x14ac:dyDescent="0.25">
      <c r="A2" s="173" t="str">
        <f>Effectif!A6</f>
        <v>BIEF</v>
      </c>
      <c r="B2" s="174" t="str">
        <f>Effectif!B6</f>
        <v>Simon</v>
      </c>
      <c r="C2" s="175">
        <f>Effectif!D6</f>
        <v>37726</v>
      </c>
      <c r="D2" s="176">
        <f ca="1">Effectif!E6</f>
        <v>17</v>
      </c>
      <c r="E2" s="176" t="str">
        <f>Effectif!G6</f>
        <v>Bangladais</v>
      </c>
      <c r="F2" s="175">
        <f>Effectif!M6</f>
        <v>43819</v>
      </c>
      <c r="G2" s="176">
        <f>Effectif!P6</f>
        <v>321</v>
      </c>
      <c r="H2" s="196">
        <f>Effectif!R6</f>
        <v>1</v>
      </c>
    </row>
    <row r="3" spans="1:8" x14ac:dyDescent="0.25">
      <c r="A3" s="178" t="str">
        <f>Effectif!A7</f>
        <v>BIEF</v>
      </c>
      <c r="B3" s="179" t="str">
        <f>Effectif!B7</f>
        <v>Matthieu</v>
      </c>
      <c r="C3" s="180">
        <f>Effectif!D7</f>
        <v>37924</v>
      </c>
      <c r="D3" s="181">
        <f ca="1">Effectif!E7</f>
        <v>16</v>
      </c>
      <c r="E3" s="181" t="str">
        <f>Effectif!G7</f>
        <v>Bangladais</v>
      </c>
      <c r="F3" s="180">
        <f>Effectif!M7</f>
        <v>43797</v>
      </c>
      <c r="G3" s="181">
        <f>Effectif!P7</f>
        <v>105</v>
      </c>
      <c r="H3" s="197">
        <f>Effectif!R7</f>
        <v>1</v>
      </c>
    </row>
    <row r="4" spans="1:8" x14ac:dyDescent="0.25">
      <c r="A4" s="173" t="str">
        <f>Effectif!A8</f>
        <v>BIEF</v>
      </c>
      <c r="B4" s="174" t="str">
        <f>Effectif!B8</f>
        <v>Andre</v>
      </c>
      <c r="C4" s="175">
        <f>Effectif!D8</f>
        <v>38144</v>
      </c>
      <c r="D4" s="176">
        <f ca="1">Effectif!E8</f>
        <v>15</v>
      </c>
      <c r="E4" s="176" t="str">
        <f>Effectif!G8</f>
        <v>Bangladais</v>
      </c>
      <c r="F4" s="175">
        <f>Effectif!M8</f>
        <v>43825</v>
      </c>
      <c r="G4" s="176">
        <f>Effectif!P8</f>
        <v>5</v>
      </c>
      <c r="H4" s="196">
        <f>Effectif!R8</f>
        <v>1</v>
      </c>
    </row>
    <row r="5" spans="1:8" x14ac:dyDescent="0.25">
      <c r="A5" s="178" t="str">
        <f>Effectif!A9</f>
        <v>BIEF</v>
      </c>
      <c r="B5" s="179" t="str">
        <f>Effectif!B9</f>
        <v>Arthur</v>
      </c>
      <c r="C5" s="180">
        <f>Effectif!D9</f>
        <v>37754</v>
      </c>
      <c r="D5" s="181">
        <f ca="1">Effectif!E9</f>
        <v>16</v>
      </c>
      <c r="E5" s="181" t="str">
        <f>Effectif!G9</f>
        <v>Bangladais</v>
      </c>
      <c r="F5" s="180">
        <f>Effectif!M9</f>
        <v>0</v>
      </c>
      <c r="G5" s="181">
        <f>Effectif!P9</f>
        <v>310</v>
      </c>
      <c r="H5" s="197">
        <f>Effectif!R9</f>
        <v>1</v>
      </c>
    </row>
    <row r="6" spans="1:8" x14ac:dyDescent="0.25">
      <c r="A6" s="173" t="str">
        <f>Effectif!A10</f>
        <v>BIEF</v>
      </c>
      <c r="B6" s="174" t="str">
        <f>Effectif!B10</f>
        <v>Fred</v>
      </c>
      <c r="C6" s="175">
        <f>Effectif!D10</f>
        <v>37583</v>
      </c>
      <c r="D6" s="176">
        <f ca="1">Effectif!E10</f>
        <v>17</v>
      </c>
      <c r="E6" s="176" t="str">
        <f>Effectif!G10</f>
        <v>Arménien</v>
      </c>
      <c r="F6" s="175">
        <f>Effectif!M10</f>
        <v>43683</v>
      </c>
      <c r="G6" s="176">
        <f>Effectif!P10</f>
        <v>314</v>
      </c>
      <c r="H6" s="196">
        <f>Effectif!R10</f>
        <v>1</v>
      </c>
    </row>
    <row r="7" spans="1:8" x14ac:dyDescent="0.25">
      <c r="A7" s="178" t="str">
        <f>Effectif!A11</f>
        <v>BIEF</v>
      </c>
      <c r="B7" s="179" t="str">
        <f>Effectif!B11</f>
        <v>Henri</v>
      </c>
      <c r="C7" s="180">
        <f>Effectif!D11</f>
        <v>37605</v>
      </c>
      <c r="D7" s="181">
        <f ca="1">Effectif!E11</f>
        <v>17</v>
      </c>
      <c r="E7" s="181" t="str">
        <f>Effectif!G11</f>
        <v>Mauritanien</v>
      </c>
      <c r="F7" s="180">
        <f>Effectif!M11</f>
        <v>43847</v>
      </c>
      <c r="G7" s="181">
        <f>Effectif!P11</f>
        <v>317</v>
      </c>
      <c r="H7" s="197">
        <f>Effectif!R11</f>
        <v>1</v>
      </c>
    </row>
    <row r="8" spans="1:8" x14ac:dyDescent="0.25">
      <c r="A8" s="173" t="str">
        <f>Effectif!A12</f>
        <v>BIEF</v>
      </c>
      <c r="B8" s="174" t="str">
        <f>Effectif!B12</f>
        <v>Pierre</v>
      </c>
      <c r="C8" s="175">
        <f>Effectif!D12</f>
        <v>38079</v>
      </c>
      <c r="D8" s="176">
        <f ca="1">Effectif!E12</f>
        <v>16</v>
      </c>
      <c r="E8" s="176" t="str">
        <f>Effectif!G12</f>
        <v>Guinéen</v>
      </c>
      <c r="F8" s="175">
        <f>Effectif!M12</f>
        <v>43434</v>
      </c>
      <c r="G8" s="176">
        <f>Effectif!P12</f>
        <v>302</v>
      </c>
      <c r="H8" s="196">
        <f>Effectif!R12</f>
        <v>1</v>
      </c>
    </row>
    <row r="9" spans="1:8" x14ac:dyDescent="0.25">
      <c r="A9" s="178" t="str">
        <f>Effectif!A13</f>
        <v>BIEF</v>
      </c>
      <c r="B9" s="179" t="str">
        <f>Effectif!B13</f>
        <v>Jacques</v>
      </c>
      <c r="C9" s="180">
        <f>Effectif!D13</f>
        <v>37600</v>
      </c>
      <c r="D9" s="181">
        <f ca="1">Effectif!E13</f>
        <v>17</v>
      </c>
      <c r="E9" s="181" t="str">
        <f>Effectif!G13</f>
        <v>Guinéen</v>
      </c>
      <c r="F9" s="180" t="str">
        <f>Effectif!M13</f>
        <v>31/11/2018</v>
      </c>
      <c r="G9" s="181">
        <f>Effectif!P13</f>
        <v>320</v>
      </c>
      <c r="H9" s="197">
        <f>Effectif!R13</f>
        <v>1</v>
      </c>
    </row>
    <row r="10" spans="1:8" x14ac:dyDescent="0.25">
      <c r="A10" s="173" t="str">
        <f>Effectif!A14</f>
        <v>BIEF</v>
      </c>
      <c r="B10" s="174" t="str">
        <f>Effectif!B14</f>
        <v>Jose</v>
      </c>
      <c r="C10" s="175">
        <f>Effectif!D14</f>
        <v>37539</v>
      </c>
      <c r="D10" s="176">
        <f ca="1">Effectif!E14</f>
        <v>17</v>
      </c>
      <c r="E10" s="176" t="str">
        <f>Effectif!G14</f>
        <v>Ivoirien</v>
      </c>
      <c r="F10" s="175">
        <f>Effectif!M14</f>
        <v>43508</v>
      </c>
      <c r="G10" s="176">
        <f>Effectif!P14</f>
        <v>101</v>
      </c>
      <c r="H10" s="196">
        <f>Effectif!R14</f>
        <v>1</v>
      </c>
    </row>
    <row r="11" spans="1:8" x14ac:dyDescent="0.25">
      <c r="A11" s="178" t="str">
        <f>Effectif!A15</f>
        <v>BIEF</v>
      </c>
      <c r="B11" s="179" t="str">
        <f>Effectif!B15</f>
        <v>Jules</v>
      </c>
      <c r="C11" s="180">
        <f>Effectif!D15</f>
        <v>38040</v>
      </c>
      <c r="D11" s="181">
        <f ca="1">Effectif!E15</f>
        <v>16</v>
      </c>
      <c r="E11" s="181" t="str">
        <f>Effectif!G15</f>
        <v>Guinéen</v>
      </c>
      <c r="F11" s="180">
        <f>Effectif!M15</f>
        <v>43788</v>
      </c>
      <c r="G11" s="181">
        <f>Effectif!P15</f>
        <v>117</v>
      </c>
      <c r="H11" s="197">
        <f>Effectif!R15</f>
        <v>1</v>
      </c>
    </row>
    <row r="12" spans="1:8" x14ac:dyDescent="0.25">
      <c r="A12" s="173" t="str">
        <f>Effectif!A16</f>
        <v>BIEF</v>
      </c>
      <c r="B12" s="174" t="str">
        <f>Effectif!B16</f>
        <v>Paul</v>
      </c>
      <c r="C12" s="175">
        <f>Effectif!D16</f>
        <v>37939</v>
      </c>
      <c r="D12" s="176">
        <f ca="1">Effectif!E16</f>
        <v>16</v>
      </c>
      <c r="E12" s="176" t="str">
        <f>Effectif!G16</f>
        <v>Malien</v>
      </c>
      <c r="F12" s="175">
        <f>Effectif!M16</f>
        <v>43902</v>
      </c>
      <c r="G12" s="176">
        <f>Effectif!P16</f>
        <v>304</v>
      </c>
      <c r="H12" s="196">
        <f>Effectif!R16</f>
        <v>1</v>
      </c>
    </row>
    <row r="13" spans="1:8" x14ac:dyDescent="0.25">
      <c r="A13" s="178" t="str">
        <f>Effectif!A17</f>
        <v>BIEF</v>
      </c>
      <c r="B13" s="179" t="str">
        <f>Effectif!B17</f>
        <v>Edouard</v>
      </c>
      <c r="C13" s="180">
        <f>Effectif!D17</f>
        <v>37965</v>
      </c>
      <c r="D13" s="181">
        <f ca="1">Effectif!E17</f>
        <v>16</v>
      </c>
      <c r="E13" s="181" t="str">
        <f>Effectif!G17</f>
        <v>Guinéen</v>
      </c>
      <c r="F13" s="180">
        <f>Effectif!M17</f>
        <v>43809</v>
      </c>
      <c r="G13" s="181">
        <f>Effectif!P17</f>
        <v>119</v>
      </c>
      <c r="H13" s="197">
        <f>Effectif!R17</f>
        <v>1</v>
      </c>
    </row>
    <row r="14" spans="1:8" x14ac:dyDescent="0.25">
      <c r="A14" s="173" t="str">
        <f>Effectif!A18</f>
        <v>BIEF</v>
      </c>
      <c r="B14" s="174" t="str">
        <f>Effectif!B18</f>
        <v>Simon</v>
      </c>
      <c r="C14" s="175">
        <f>Effectif!D18</f>
        <v>37987</v>
      </c>
      <c r="D14" s="176">
        <f ca="1">Effectif!E18</f>
        <v>16</v>
      </c>
      <c r="E14" s="176" t="str">
        <f>Effectif!G18</f>
        <v>Guinéen</v>
      </c>
      <c r="F14" s="175">
        <f>Effectif!M18</f>
        <v>43823</v>
      </c>
      <c r="G14" s="176">
        <f>Effectif!P18</f>
        <v>316</v>
      </c>
      <c r="H14" s="196">
        <f>Effectif!R18</f>
        <v>1</v>
      </c>
    </row>
    <row r="15" spans="1:8" x14ac:dyDescent="0.25">
      <c r="A15" s="178" t="str">
        <f>Effectif!A19</f>
        <v>BIEF</v>
      </c>
      <c r="B15" s="179" t="str">
        <f>Effectif!B19</f>
        <v>Matthieu</v>
      </c>
      <c r="C15" s="180">
        <f>Effectif!D19</f>
        <v>37621</v>
      </c>
      <c r="D15" s="181">
        <f ca="1">Effectif!E19</f>
        <v>17</v>
      </c>
      <c r="E15" s="181" t="str">
        <f>Effectif!G19</f>
        <v>Malien</v>
      </c>
      <c r="F15" s="180">
        <f>Effectif!M19</f>
        <v>43385</v>
      </c>
      <c r="G15" s="181">
        <f>Effectif!P19</f>
        <v>7</v>
      </c>
      <c r="H15" s="197">
        <f>Effectif!R19</f>
        <v>1</v>
      </c>
    </row>
    <row r="16" spans="1:8" x14ac:dyDescent="0.25">
      <c r="A16" s="173" t="str">
        <f>Effectif!A20</f>
        <v>BIEF</v>
      </c>
      <c r="B16" s="174" t="str">
        <f>Effectif!B20</f>
        <v>Andre</v>
      </c>
      <c r="C16" s="175">
        <f>Effectif!D20</f>
        <v>37868</v>
      </c>
      <c r="D16" s="176">
        <f ca="1">Effectif!E20</f>
        <v>16</v>
      </c>
      <c r="E16" s="176" t="str">
        <f>Effectif!G20</f>
        <v>Guinéen</v>
      </c>
      <c r="F16" s="175">
        <f>Effectif!M20</f>
        <v>43434</v>
      </c>
      <c r="G16" s="176">
        <f>Effectif!P20</f>
        <v>215</v>
      </c>
      <c r="H16" s="196">
        <f>Effectif!R20</f>
        <v>1</v>
      </c>
    </row>
    <row r="17" spans="1:8" x14ac:dyDescent="0.25">
      <c r="A17" s="178" t="str">
        <f>Effectif!A21</f>
        <v>BIEF</v>
      </c>
      <c r="B17" s="179" t="str">
        <f>Effectif!B21</f>
        <v>Arthur</v>
      </c>
      <c r="C17" s="180">
        <f>Effectif!D21</f>
        <v>37194</v>
      </c>
      <c r="D17" s="181">
        <f ca="1">Effectif!E21</f>
        <v>18</v>
      </c>
      <c r="E17" s="181" t="str">
        <f>Effectif!G21</f>
        <v>Ivoirien</v>
      </c>
      <c r="F17" s="180">
        <f>Effectif!M21</f>
        <v>43434</v>
      </c>
      <c r="G17" s="181">
        <f>Effectif!P21</f>
        <v>210</v>
      </c>
      <c r="H17" s="197">
        <f>Effectif!R21</f>
        <v>1</v>
      </c>
    </row>
    <row r="18" spans="1:8" x14ac:dyDescent="0.25">
      <c r="A18" s="173" t="str">
        <f>Effectif!A22</f>
        <v>BIEF</v>
      </c>
      <c r="B18" s="174" t="str">
        <f>Effectif!B22</f>
        <v>Fred</v>
      </c>
      <c r="C18" s="175">
        <f>Effectif!D22</f>
        <v>37335</v>
      </c>
      <c r="D18" s="176">
        <f ca="1">Effectif!E22</f>
        <v>18</v>
      </c>
      <c r="E18" s="176" t="str">
        <f>Effectif!G22</f>
        <v>Burkinais</v>
      </c>
      <c r="F18" s="175">
        <f>Effectif!M22</f>
        <v>43434</v>
      </c>
      <c r="G18" s="176">
        <f>Effectif!P22</f>
        <v>323</v>
      </c>
      <c r="H18" s="196">
        <f>Effectif!R22</f>
        <v>1</v>
      </c>
    </row>
    <row r="19" spans="1:8" x14ac:dyDescent="0.25">
      <c r="A19" s="178" t="str">
        <f>Effectif!A23</f>
        <v>BIEF</v>
      </c>
      <c r="B19" s="179" t="str">
        <f>Effectif!B23</f>
        <v>Henri</v>
      </c>
      <c r="C19" s="180">
        <f>Effectif!D23</f>
        <v>38195</v>
      </c>
      <c r="D19" s="181">
        <f ca="1">Effectif!E23</f>
        <v>15</v>
      </c>
      <c r="E19" s="181" t="str">
        <f>Effectif!G23</f>
        <v>Guinéen</v>
      </c>
      <c r="F19" s="180">
        <f>Effectif!M23</f>
        <v>43858</v>
      </c>
      <c r="G19" s="181">
        <f>Effectif!P23</f>
        <v>300</v>
      </c>
      <c r="H19" s="197">
        <f>Effectif!R23</f>
        <v>1</v>
      </c>
    </row>
    <row r="20" spans="1:8" x14ac:dyDescent="0.25">
      <c r="A20" s="173" t="str">
        <f>Effectif!A24</f>
        <v>BIEF</v>
      </c>
      <c r="B20" s="174" t="str">
        <f>Effectif!B24</f>
        <v>Pierre</v>
      </c>
      <c r="C20" s="175">
        <f>Effectif!D24</f>
        <v>37855</v>
      </c>
      <c r="D20" s="176">
        <f ca="1">Effectif!E24</f>
        <v>16</v>
      </c>
      <c r="E20" s="176" t="str">
        <f>Effectif!G24</f>
        <v>Guinéen</v>
      </c>
      <c r="F20" s="175">
        <f>Effectif!M24</f>
        <v>43854</v>
      </c>
      <c r="G20" s="176">
        <f>Effectif!P24</f>
        <v>123</v>
      </c>
      <c r="H20" s="196">
        <f>Effectif!R24</f>
        <v>1</v>
      </c>
    </row>
    <row r="21" spans="1:8" x14ac:dyDescent="0.25">
      <c r="A21" s="178" t="str">
        <f>Effectif!A25</f>
        <v>BIEF</v>
      </c>
      <c r="B21" s="179" t="str">
        <f>Effectif!B25</f>
        <v>Jacques</v>
      </c>
      <c r="C21" s="180">
        <f>Effectif!D25</f>
        <v>37786</v>
      </c>
      <c r="D21" s="181">
        <f ca="1">Effectif!E25</f>
        <v>16</v>
      </c>
      <c r="E21" s="181" t="str">
        <f>Effectif!G25</f>
        <v>Guinéen</v>
      </c>
      <c r="F21" s="180">
        <f>Effectif!M25</f>
        <v>43867</v>
      </c>
      <c r="G21" s="181">
        <f>Effectif!P25</f>
        <v>301</v>
      </c>
      <c r="H21" s="197">
        <f>Effectif!R25</f>
        <v>1</v>
      </c>
    </row>
    <row r="22" spans="1:8" x14ac:dyDescent="0.25">
      <c r="A22" s="173" t="str">
        <f>Effectif!A26</f>
        <v>BIEF</v>
      </c>
      <c r="B22" s="174" t="str">
        <f>Effectif!B26</f>
        <v>Jose</v>
      </c>
      <c r="C22" s="175">
        <f>Effectif!D26</f>
        <v>38308</v>
      </c>
      <c r="D22" s="176">
        <f ca="1">Effectif!E26</f>
        <v>15</v>
      </c>
      <c r="E22" s="176" t="str">
        <f>Effectif!G26</f>
        <v>Guinéen</v>
      </c>
      <c r="F22" s="175">
        <f>Effectif!M26</f>
        <v>43907</v>
      </c>
      <c r="G22" s="176">
        <f>Effectif!P26</f>
        <v>313</v>
      </c>
      <c r="H22" s="196">
        <f>Effectif!R26</f>
        <v>1</v>
      </c>
    </row>
    <row r="23" spans="1:8" x14ac:dyDescent="0.25">
      <c r="A23" s="178" t="str">
        <f>Effectif!A27</f>
        <v>BIEF</v>
      </c>
      <c r="B23" s="179" t="str">
        <f>Effectif!B27</f>
        <v>Jules</v>
      </c>
      <c r="C23" s="180">
        <f>Effectif!D27</f>
        <v>38085</v>
      </c>
      <c r="D23" s="181">
        <f ca="1">Effectif!E27</f>
        <v>16</v>
      </c>
      <c r="E23" s="181" t="str">
        <f>Effectif!G27</f>
        <v>Malien</v>
      </c>
      <c r="F23" s="180">
        <f>Effectif!M27</f>
        <v>43434</v>
      </c>
      <c r="G23" s="181">
        <f>Effectif!P27</f>
        <v>309</v>
      </c>
      <c r="H23" s="197">
        <f>Effectif!R27</f>
        <v>1</v>
      </c>
    </row>
    <row r="24" spans="1:8" x14ac:dyDescent="0.25">
      <c r="A24" s="173" t="str">
        <f>Effectif!A28</f>
        <v>BIEF</v>
      </c>
      <c r="B24" s="174" t="str">
        <f>Effectif!B28</f>
        <v>Paul</v>
      </c>
      <c r="C24" s="175">
        <f>Effectif!D28</f>
        <v>38011</v>
      </c>
      <c r="D24" s="176">
        <f ca="1">Effectif!E28</f>
        <v>16</v>
      </c>
      <c r="E24" s="176" t="str">
        <f>Effectif!G28</f>
        <v>Malien</v>
      </c>
      <c r="F24" s="175">
        <f>Effectif!M28</f>
        <v>43902</v>
      </c>
      <c r="G24" s="176">
        <f>Effectif!P28</f>
        <v>106</v>
      </c>
      <c r="H24" s="196">
        <f>Effectif!R28</f>
        <v>1</v>
      </c>
    </row>
    <row r="25" spans="1:8" x14ac:dyDescent="0.25">
      <c r="A25" s="178" t="str">
        <f>Effectif!A29</f>
        <v>BIEF</v>
      </c>
      <c r="B25" s="179" t="str">
        <f>Effectif!B29</f>
        <v>Edouard</v>
      </c>
      <c r="C25" s="180">
        <f>Effectif!D29</f>
        <v>37321</v>
      </c>
      <c r="D25" s="181">
        <f ca="1">Effectif!E29</f>
        <v>18</v>
      </c>
      <c r="E25" s="181" t="str">
        <f>Effectif!G29</f>
        <v>Malien</v>
      </c>
      <c r="F25" s="180">
        <f>Effectif!M29</f>
        <v>43434</v>
      </c>
      <c r="G25" s="181">
        <f>Effectif!P29</f>
        <v>212</v>
      </c>
      <c r="H25" s="197">
        <f>Effectif!R29</f>
        <v>1</v>
      </c>
    </row>
    <row r="26" spans="1:8" x14ac:dyDescent="0.25">
      <c r="A26" s="173" t="str">
        <f>Effectif!A30</f>
        <v>BIEF</v>
      </c>
      <c r="B26" s="174" t="str">
        <f>Effectif!B30</f>
        <v>Simon</v>
      </c>
      <c r="C26" s="175">
        <f>Effectif!D30</f>
        <v>37377</v>
      </c>
      <c r="D26" s="176">
        <f ca="1">Effectif!E30</f>
        <v>18</v>
      </c>
      <c r="E26" s="176" t="str">
        <f>Effectif!G30</f>
        <v>Guinéen</v>
      </c>
      <c r="F26" s="175">
        <f>Effectif!M30</f>
        <v>43846</v>
      </c>
      <c r="G26" s="176">
        <f>Effectif!P30</f>
        <v>303</v>
      </c>
      <c r="H26" s="196">
        <f>Effectif!R30</f>
        <v>1</v>
      </c>
    </row>
    <row r="27" spans="1:8" x14ac:dyDescent="0.25">
      <c r="A27" s="178" t="str">
        <f>Effectif!A31</f>
        <v>BIEF</v>
      </c>
      <c r="B27" s="179" t="str">
        <f>Effectif!B31</f>
        <v>Matthieu</v>
      </c>
      <c r="C27" s="180">
        <f>Effectif!D31</f>
        <v>37746</v>
      </c>
      <c r="D27" s="181">
        <f ca="1">Effectif!E31</f>
        <v>17</v>
      </c>
      <c r="E27" s="181" t="str">
        <f>Effectif!G31</f>
        <v>Guinéen</v>
      </c>
      <c r="F27" s="180">
        <f>Effectif!M31</f>
        <v>43796</v>
      </c>
      <c r="G27" s="181">
        <f>Effectif!P31</f>
        <v>115</v>
      </c>
      <c r="H27" s="197">
        <f>Effectif!R31</f>
        <v>1</v>
      </c>
    </row>
    <row r="28" spans="1:8" x14ac:dyDescent="0.25">
      <c r="A28" s="173" t="str">
        <f>Effectif!A32</f>
        <v>BIEF</v>
      </c>
      <c r="B28" s="174" t="str">
        <f>Effectif!B32</f>
        <v>Andre</v>
      </c>
      <c r="C28" s="175">
        <f>Effectif!D32</f>
        <v>37235</v>
      </c>
      <c r="D28" s="176">
        <f ca="1">Effectif!E32</f>
        <v>18</v>
      </c>
      <c r="E28" s="176" t="str">
        <f>Effectif!G32</f>
        <v>Malien</v>
      </c>
      <c r="F28" s="175">
        <f>Effectif!M32</f>
        <v>43508</v>
      </c>
      <c r="G28" s="176">
        <f>Effectif!P32</f>
        <v>214</v>
      </c>
      <c r="H28" s="196">
        <f>Effectif!R32</f>
        <v>1</v>
      </c>
    </row>
    <row r="29" spans="1:8" x14ac:dyDescent="0.25">
      <c r="A29" s="178" t="str">
        <f>Effectif!A33</f>
        <v>BIEF</v>
      </c>
      <c r="B29" s="179" t="str">
        <f>Effectif!B33</f>
        <v>Arthur</v>
      </c>
      <c r="C29" s="180">
        <f>Effectif!D33</f>
        <v>37986</v>
      </c>
      <c r="D29" s="181">
        <f ca="1">Effectif!E33</f>
        <v>16</v>
      </c>
      <c r="E29" s="181" t="str">
        <f>Effectif!G33</f>
        <v>Afghan</v>
      </c>
      <c r="F29" s="180">
        <f>Effectif!M33</f>
        <v>43831</v>
      </c>
      <c r="G29" s="181">
        <f>Effectif!P33</f>
        <v>3</v>
      </c>
      <c r="H29" s="197">
        <f>Effectif!R33</f>
        <v>1</v>
      </c>
    </row>
    <row r="30" spans="1:8" x14ac:dyDescent="0.25">
      <c r="A30" s="173" t="str">
        <f>Effectif!A34</f>
        <v>BIEF</v>
      </c>
      <c r="B30" s="174" t="str">
        <f>Effectif!B34</f>
        <v>Fred</v>
      </c>
      <c r="C30" s="175">
        <f>Effectif!D34</f>
        <v>37879</v>
      </c>
      <c r="D30" s="176">
        <f ca="1">Effectif!E34</f>
        <v>16</v>
      </c>
      <c r="E30" s="176" t="str">
        <f>Effectif!G34</f>
        <v>Bangladais</v>
      </c>
      <c r="F30" s="175">
        <f>Effectif!M34</f>
        <v>43819</v>
      </c>
      <c r="G30" s="176">
        <f>Effectif!P34</f>
        <v>307</v>
      </c>
      <c r="H30" s="196">
        <f>Effectif!R34</f>
        <v>1</v>
      </c>
    </row>
    <row r="31" spans="1:8" x14ac:dyDescent="0.25">
      <c r="A31" s="178" t="str">
        <f>Effectif!A35</f>
        <v>BIEF</v>
      </c>
      <c r="B31" s="179" t="str">
        <f>Effectif!B35</f>
        <v>Henri</v>
      </c>
      <c r="C31" s="180">
        <f>Effectif!D35</f>
        <v>38157</v>
      </c>
      <c r="D31" s="181">
        <f ca="1">Effectif!E35</f>
        <v>15</v>
      </c>
      <c r="E31" s="181" t="str">
        <f>Effectif!G35</f>
        <v>Bangladais</v>
      </c>
      <c r="F31" s="180">
        <f>Effectif!M35</f>
        <v>43907</v>
      </c>
      <c r="G31" s="181">
        <f>Effectif!P35</f>
        <v>305</v>
      </c>
      <c r="H31" s="197">
        <f>Effectif!R35</f>
        <v>1</v>
      </c>
    </row>
    <row r="32" spans="1:8" x14ac:dyDescent="0.25">
      <c r="A32" s="173" t="str">
        <f>Effectif!A37</f>
        <v>BIEF</v>
      </c>
      <c r="B32" s="174" t="str">
        <f>Effectif!B37</f>
        <v>Jacques</v>
      </c>
      <c r="C32" s="175">
        <f>Effectif!D37</f>
        <v>38228</v>
      </c>
      <c r="D32" s="176">
        <f ca="1">Effectif!E37</f>
        <v>15</v>
      </c>
      <c r="E32" s="176" t="str">
        <f>Effectif!G37</f>
        <v>Malien</v>
      </c>
      <c r="F32" s="175">
        <f>Effectif!M37</f>
        <v>43788</v>
      </c>
      <c r="G32" s="176">
        <f>Effectif!P37</f>
        <v>108</v>
      </c>
      <c r="H32" s="196">
        <f>Effectif!R37</f>
        <v>1</v>
      </c>
    </row>
    <row r="33" spans="1:8" x14ac:dyDescent="0.25">
      <c r="A33" s="178" t="str">
        <f>Effectif!A38</f>
        <v>BIEF</v>
      </c>
      <c r="B33" s="179" t="str">
        <f>Effectif!B38</f>
        <v>Jose</v>
      </c>
      <c r="C33" s="180">
        <f>Effectif!D38</f>
        <v>37613</v>
      </c>
      <c r="D33" s="181">
        <f ca="1">Effectif!E38</f>
        <v>17</v>
      </c>
      <c r="E33" s="181" t="str">
        <f>Effectif!G38</f>
        <v>Ivoirien</v>
      </c>
      <c r="F33" s="180">
        <f>Effectif!M38</f>
        <v>36545</v>
      </c>
      <c r="G33" s="181">
        <f>Effectif!P38</f>
        <v>322</v>
      </c>
      <c r="H33" s="197">
        <f>Effectif!R38</f>
        <v>1</v>
      </c>
    </row>
    <row r="34" spans="1:8" x14ac:dyDescent="0.25">
      <c r="A34" s="173" t="str">
        <f>Effectif!A39</f>
        <v>BIEF</v>
      </c>
      <c r="B34" s="174" t="str">
        <f>Effectif!B39</f>
        <v>Jules</v>
      </c>
      <c r="C34" s="175">
        <f>Effectif!D39</f>
        <v>37818</v>
      </c>
      <c r="D34" s="176">
        <f ca="1">Effectif!E39</f>
        <v>16</v>
      </c>
      <c r="E34" s="176" t="str">
        <f>Effectif!G39</f>
        <v>Ivoirien</v>
      </c>
      <c r="F34" s="175">
        <f>Effectif!M39</f>
        <v>43902</v>
      </c>
      <c r="G34" s="176">
        <f>Effectif!P39</f>
        <v>4</v>
      </c>
      <c r="H34" s="196">
        <f>Effectif!R39</f>
        <v>1</v>
      </c>
    </row>
    <row r="35" spans="1:8" x14ac:dyDescent="0.25">
      <c r="A35" s="178" t="str">
        <f>Effectif!A40</f>
        <v>BIEF</v>
      </c>
      <c r="B35" s="179" t="str">
        <f>Effectif!B40</f>
        <v>Paul</v>
      </c>
      <c r="C35" s="180">
        <f>Effectif!D40</f>
        <v>37249</v>
      </c>
      <c r="D35" s="181">
        <f ca="1">Effectif!E40</f>
        <v>18</v>
      </c>
      <c r="E35" s="181" t="str">
        <f>Effectif!G40</f>
        <v>Tunisien</v>
      </c>
      <c r="F35" s="180">
        <f>Effectif!M40</f>
        <v>43434</v>
      </c>
      <c r="G35" s="181">
        <f>Effectif!P40</f>
        <v>308</v>
      </c>
      <c r="H35" s="197">
        <f>Effectif!R40</f>
        <v>1</v>
      </c>
    </row>
    <row r="36" spans="1:8" x14ac:dyDescent="0.25">
      <c r="A36" s="173" t="str">
        <f>Effectif!A41</f>
        <v>BIEF</v>
      </c>
      <c r="B36" s="174" t="str">
        <f>Effectif!B41</f>
        <v>Edouard</v>
      </c>
      <c r="C36" s="175">
        <f>Effectif!D41</f>
        <v>37427</v>
      </c>
      <c r="D36" s="176">
        <f ca="1">Effectif!E41</f>
        <v>17</v>
      </c>
      <c r="E36" s="176" t="str">
        <f>Effectif!G41</f>
        <v>Malien</v>
      </c>
      <c r="F36" s="175">
        <f>Effectif!M41</f>
        <v>43825</v>
      </c>
      <c r="G36" s="176">
        <f>Effectif!P41</f>
        <v>109</v>
      </c>
      <c r="H36" s="196">
        <f>Effectif!R41</f>
        <v>1</v>
      </c>
    </row>
    <row r="37" spans="1:8" x14ac:dyDescent="0.25">
      <c r="A37" s="178" t="str">
        <f>Effectif!A42</f>
        <v>BIEF</v>
      </c>
      <c r="B37" s="179" t="str">
        <f>Effectif!B42</f>
        <v>Simon</v>
      </c>
      <c r="C37" s="180">
        <f>Effectif!D42</f>
        <v>37236</v>
      </c>
      <c r="D37" s="181">
        <f ca="1">Effectif!E42</f>
        <v>18</v>
      </c>
      <c r="E37" s="181" t="str">
        <f>Effectif!G42</f>
        <v>Bangladais</v>
      </c>
      <c r="F37" s="180">
        <f>Effectif!M42</f>
        <v>43852</v>
      </c>
      <c r="G37" s="181">
        <f>Effectif!P42</f>
        <v>107</v>
      </c>
      <c r="H37" s="197">
        <f>Effectif!R42</f>
        <v>1</v>
      </c>
    </row>
    <row r="38" spans="1:8" x14ac:dyDescent="0.25">
      <c r="A38" s="173" t="str">
        <f>Effectif!A43</f>
        <v>BIEF</v>
      </c>
      <c r="B38" s="174" t="str">
        <f>Effectif!B43</f>
        <v>Matthieu</v>
      </c>
      <c r="C38" s="175">
        <f>Effectif!D43</f>
        <v>37210</v>
      </c>
      <c r="D38" s="176">
        <f ca="1">Effectif!E43</f>
        <v>18</v>
      </c>
      <c r="E38" s="176" t="str">
        <f>Effectif!G43</f>
        <v>Congolais</v>
      </c>
      <c r="F38" s="175">
        <f>Effectif!M43</f>
        <v>43445</v>
      </c>
      <c r="G38" s="176">
        <f>Effectif!P43</f>
        <v>213</v>
      </c>
      <c r="H38" s="196">
        <f>Effectif!R43</f>
        <v>1</v>
      </c>
    </row>
    <row r="39" spans="1:8" x14ac:dyDescent="0.25">
      <c r="A39" s="178" t="str">
        <f>Effectif!A44</f>
        <v>BIEF</v>
      </c>
      <c r="B39" s="179" t="str">
        <f>Effectif!B44</f>
        <v>Andre</v>
      </c>
      <c r="C39" s="180">
        <f>Effectif!D44</f>
        <v>37149</v>
      </c>
      <c r="D39" s="181">
        <f ca="1">Effectif!E44</f>
        <v>18</v>
      </c>
      <c r="E39" s="181" t="str">
        <f>Effectif!G44</f>
        <v>Pakistanais</v>
      </c>
      <c r="F39" s="180">
        <f>Effectif!M44</f>
        <v>43434</v>
      </c>
      <c r="G39" s="181">
        <f>Effectif!P44</f>
        <v>121</v>
      </c>
      <c r="H39" s="197">
        <f>Effectif!R44</f>
        <v>1</v>
      </c>
    </row>
    <row r="40" spans="1:8" x14ac:dyDescent="0.25">
      <c r="A40" s="173" t="str">
        <f>Effectif!A45</f>
        <v>BIEF</v>
      </c>
      <c r="B40" s="174" t="str">
        <f>Effectif!B45</f>
        <v>Arthur</v>
      </c>
      <c r="C40" s="175">
        <f>Effectif!D45</f>
        <v>37986</v>
      </c>
      <c r="D40" s="176">
        <f ca="1">Effectif!E45</f>
        <v>16</v>
      </c>
      <c r="E40" s="176" t="str">
        <f>Effectif!G45</f>
        <v>Malien</v>
      </c>
      <c r="F40" s="175">
        <f>Effectif!M45</f>
        <v>44153</v>
      </c>
      <c r="G40" s="176">
        <f>Effectif!P45</f>
        <v>116</v>
      </c>
      <c r="H40" s="196">
        <f>Effectif!R45</f>
        <v>1</v>
      </c>
    </row>
    <row r="41" spans="1:8" x14ac:dyDescent="0.25">
      <c r="A41" s="178" t="str">
        <f>Effectif!A46</f>
        <v>BIEF</v>
      </c>
      <c r="B41" s="179" t="str">
        <f>Effectif!B46</f>
        <v>Fred</v>
      </c>
      <c r="C41" s="180">
        <f>Effectif!D46</f>
        <v>37621</v>
      </c>
      <c r="D41" s="181">
        <f ca="1">Effectif!E46</f>
        <v>17</v>
      </c>
      <c r="E41" s="181" t="str">
        <f>Effectif!G46</f>
        <v>Afghan</v>
      </c>
      <c r="F41" s="180">
        <f>Effectif!M46</f>
        <v>43508</v>
      </c>
      <c r="G41" s="181">
        <f>Effectif!P46</f>
        <v>118</v>
      </c>
      <c r="H41" s="197">
        <f>Effectif!R46</f>
        <v>1</v>
      </c>
    </row>
    <row r="42" spans="1:8" x14ac:dyDescent="0.25">
      <c r="A42" s="173" t="str">
        <f>Effectif!A47</f>
        <v>BIEF</v>
      </c>
      <c r="B42" s="174" t="str">
        <f>Effectif!B47</f>
        <v>Henri</v>
      </c>
      <c r="C42" s="175">
        <f>Effectif!D47</f>
        <v>37965</v>
      </c>
      <c r="D42" s="176">
        <f ca="1">Effectif!E47</f>
        <v>16</v>
      </c>
      <c r="E42" s="176" t="str">
        <f>Effectif!G47</f>
        <v>Bangladais</v>
      </c>
      <c r="F42" s="175">
        <f>Effectif!M47</f>
        <v>43825</v>
      </c>
      <c r="G42" s="176">
        <f>Effectif!P47</f>
        <v>6</v>
      </c>
      <c r="H42" s="196">
        <f>Effectif!R47</f>
        <v>1</v>
      </c>
    </row>
    <row r="43" spans="1:8" x14ac:dyDescent="0.25">
      <c r="A43" s="178" t="str">
        <f>Effectif!A48</f>
        <v>BIEF</v>
      </c>
      <c r="B43" s="179" t="str">
        <f>Effectif!B48</f>
        <v>Pierre</v>
      </c>
      <c r="C43" s="180">
        <f>Effectif!D48</f>
        <v>37719</v>
      </c>
      <c r="D43" s="181">
        <f ca="1">Effectif!E48</f>
        <v>17</v>
      </c>
      <c r="E43" s="181" t="str">
        <f>Effectif!G48</f>
        <v>Pakistanais</v>
      </c>
      <c r="F43" s="180">
        <f>Effectif!M48</f>
        <v>43833</v>
      </c>
      <c r="G43" s="181">
        <f>Effectif!P48</f>
        <v>122</v>
      </c>
      <c r="H43" s="197">
        <f>Effectif!R48</f>
        <v>1</v>
      </c>
    </row>
    <row r="44" spans="1:8" x14ac:dyDescent="0.25">
      <c r="A44" s="173" t="str">
        <f>Effectif!A49</f>
        <v>BIEF</v>
      </c>
      <c r="B44" s="174" t="str">
        <f>Effectif!B49</f>
        <v>Jacques</v>
      </c>
      <c r="C44" s="175">
        <f>Effectif!D49</f>
        <v>37623</v>
      </c>
      <c r="D44" s="176">
        <f ca="1">Effectif!E49</f>
        <v>17</v>
      </c>
      <c r="E44" s="176" t="str">
        <f>Effectif!G49</f>
        <v>Malien</v>
      </c>
      <c r="F44" s="175">
        <f>Effectif!M49</f>
        <v>43515</v>
      </c>
      <c r="G44" s="176">
        <f>Effectif!P49</f>
        <v>216</v>
      </c>
      <c r="H44" s="196">
        <f>Effectif!R49</f>
        <v>1</v>
      </c>
    </row>
    <row r="45" spans="1:8" x14ac:dyDescent="0.25">
      <c r="A45" s="178" t="str">
        <f>Effectif!A50</f>
        <v>BIEF</v>
      </c>
      <c r="B45" s="179" t="str">
        <f>Effectif!B50</f>
        <v>Jose</v>
      </c>
      <c r="C45" s="180">
        <f>Effectif!D50</f>
        <v>37658</v>
      </c>
      <c r="D45" s="181">
        <f ca="1">Effectif!E50</f>
        <v>17</v>
      </c>
      <c r="E45" s="181" t="str">
        <f>Effectif!G50</f>
        <v>Malien</v>
      </c>
      <c r="F45" s="180">
        <f>Effectif!M50</f>
        <v>0</v>
      </c>
      <c r="G45" s="181">
        <f>Effectif!P50</f>
        <v>2</v>
      </c>
      <c r="H45" s="197">
        <f>Effectif!R50</f>
        <v>1</v>
      </c>
    </row>
    <row r="46" spans="1:8" x14ac:dyDescent="0.25">
      <c r="A46" s="173" t="str">
        <f>Effectif!A51</f>
        <v>BIEF</v>
      </c>
      <c r="B46" s="174" t="str">
        <f>Effectif!B51</f>
        <v>Jules</v>
      </c>
      <c r="C46" s="175">
        <f>Effectif!D51</f>
        <v>37621</v>
      </c>
      <c r="D46" s="176">
        <f ca="1">Effectif!E51</f>
        <v>17</v>
      </c>
      <c r="E46" s="176" t="str">
        <f>Effectif!G51</f>
        <v>Burkinais</v>
      </c>
      <c r="F46" s="175">
        <f>Effectif!M51</f>
        <v>43434</v>
      </c>
      <c r="G46" s="176">
        <f>Effectif!P51</f>
        <v>113</v>
      </c>
      <c r="H46" s="196">
        <f>Effectif!R51</f>
        <v>1</v>
      </c>
    </row>
    <row r="47" spans="1:8" x14ac:dyDescent="0.25">
      <c r="A47" s="178" t="str">
        <f>Effectif!A52</f>
        <v>BIEF</v>
      </c>
      <c r="B47" s="179" t="str">
        <f>Effectif!B52</f>
        <v>Paul</v>
      </c>
      <c r="C47" s="180">
        <f>Effectif!D52</f>
        <v>37622</v>
      </c>
      <c r="D47" s="181">
        <f ca="1">Effectif!E52</f>
        <v>17</v>
      </c>
      <c r="E47" s="181" t="str">
        <f>Effectif!G52</f>
        <v>Afghan</v>
      </c>
      <c r="F47" s="180">
        <f>Effectif!M52</f>
        <v>43495</v>
      </c>
      <c r="G47" s="181">
        <f>Effectif!P52</f>
        <v>209</v>
      </c>
      <c r="H47" s="197">
        <f>Effectif!R52</f>
        <v>1</v>
      </c>
    </row>
    <row r="48" spans="1:8" x14ac:dyDescent="0.25">
      <c r="A48" s="173" t="str">
        <f>Effectif!A53</f>
        <v>BIEF</v>
      </c>
      <c r="B48" s="174" t="str">
        <f>Effectif!B53</f>
        <v>Edouard</v>
      </c>
      <c r="C48" s="175">
        <f>Effectif!D53</f>
        <v>37443</v>
      </c>
      <c r="D48" s="176">
        <f ca="1">Effectif!E53</f>
        <v>17</v>
      </c>
      <c r="E48" s="176" t="str">
        <f>Effectif!G53</f>
        <v>Guinéen</v>
      </c>
      <c r="F48" s="175">
        <f>Effectif!M53</f>
        <v>43434</v>
      </c>
      <c r="G48" s="176">
        <f>Effectif!P53</f>
        <v>103</v>
      </c>
      <c r="H48" s="196">
        <f>Effectif!R53</f>
        <v>1</v>
      </c>
    </row>
    <row r="49" spans="1:8" x14ac:dyDescent="0.25">
      <c r="A49" s="178" t="str">
        <f>Effectif!A54</f>
        <v>BIEF</v>
      </c>
      <c r="B49" s="179" t="str">
        <f>Effectif!B54</f>
        <v>Simon</v>
      </c>
      <c r="C49" s="180">
        <f>Effectif!D54</f>
        <v>37386</v>
      </c>
      <c r="D49" s="181">
        <f ca="1">Effectif!E54</f>
        <v>17</v>
      </c>
      <c r="E49" s="181" t="str">
        <f>Effectif!G54</f>
        <v>Gambien</v>
      </c>
      <c r="F49" s="180">
        <f>Effectif!M54</f>
        <v>43445</v>
      </c>
      <c r="G49" s="181">
        <f>Effectif!P54</f>
        <v>211</v>
      </c>
      <c r="H49" s="197">
        <f>Effectif!R54</f>
        <v>1</v>
      </c>
    </row>
    <row r="50" spans="1:8" x14ac:dyDescent="0.25">
      <c r="A50" s="173" t="str">
        <f>Effectif!A55</f>
        <v>BIEF</v>
      </c>
      <c r="B50" s="174" t="str">
        <f>Effectif!B55</f>
        <v>Matthieu</v>
      </c>
      <c r="C50" s="175">
        <f>Effectif!D55</f>
        <v>37531</v>
      </c>
      <c r="D50" s="176">
        <f ca="1">Effectif!E55</f>
        <v>17</v>
      </c>
      <c r="E50" s="176" t="str">
        <f>Effectif!G55</f>
        <v>Guinéen</v>
      </c>
      <c r="F50" s="175">
        <f>Effectif!M55</f>
        <v>43509</v>
      </c>
      <c r="G50" s="176">
        <f>Effectif!P55</f>
        <v>311</v>
      </c>
      <c r="H50" s="196">
        <f>Effectif!R55</f>
        <v>1</v>
      </c>
    </row>
    <row r="51" spans="1:8" x14ac:dyDescent="0.25">
      <c r="A51" s="178" t="str">
        <f>Effectif!A56</f>
        <v>BIEF</v>
      </c>
      <c r="B51" s="179" t="str">
        <f>Effectif!B56</f>
        <v>Andre</v>
      </c>
      <c r="C51" s="180">
        <f>Effectif!D56</f>
        <v>37659</v>
      </c>
      <c r="D51" s="181">
        <f ca="1">Effectif!E56</f>
        <v>17</v>
      </c>
      <c r="E51" s="181" t="str">
        <f>Effectif!G56</f>
        <v>Malien</v>
      </c>
      <c r="F51" s="180">
        <f>Effectif!M56</f>
        <v>43812</v>
      </c>
      <c r="G51" s="181">
        <f>Effectif!P56</f>
        <v>319</v>
      </c>
      <c r="H51" s="197">
        <f>Effectif!R56</f>
        <v>1</v>
      </c>
    </row>
    <row r="52" spans="1:8" x14ac:dyDescent="0.25">
      <c r="A52" s="173" t="str">
        <f>Effectif!A57</f>
        <v>BIEF</v>
      </c>
      <c r="B52" s="174" t="str">
        <f>Effectif!B57</f>
        <v>Arthur</v>
      </c>
      <c r="C52" s="175">
        <f>Effectif!D57</f>
        <v>37226</v>
      </c>
      <c r="D52" s="176">
        <f ca="1">Effectif!E57</f>
        <v>18</v>
      </c>
      <c r="E52" s="176" t="str">
        <f>Effectif!G57</f>
        <v>Malien</v>
      </c>
      <c r="F52" s="175">
        <f>Effectif!M57</f>
        <v>43434</v>
      </c>
      <c r="G52" s="176">
        <f>Effectif!P57</f>
        <v>306</v>
      </c>
      <c r="H52" s="196">
        <f>Effectif!R57</f>
        <v>1</v>
      </c>
    </row>
    <row r="53" spans="1:8" x14ac:dyDescent="0.25">
      <c r="A53" s="178" t="str">
        <f>Effectif!A58</f>
        <v>BIEF</v>
      </c>
      <c r="B53" s="179" t="str">
        <f>Effectif!B58</f>
        <v>Fred</v>
      </c>
      <c r="C53" s="180">
        <f>Effectif!D58</f>
        <v>37446</v>
      </c>
      <c r="D53" s="181">
        <f ca="1">Effectif!E58</f>
        <v>17</v>
      </c>
      <c r="E53" s="181" t="str">
        <f>Effectif!G58</f>
        <v>Malien</v>
      </c>
      <c r="F53" s="180">
        <f>Effectif!M58</f>
        <v>43434</v>
      </c>
      <c r="G53" s="181">
        <f>Effectif!P58</f>
        <v>1</v>
      </c>
      <c r="H53" s="197">
        <f>Effectif!R58</f>
        <v>1</v>
      </c>
    </row>
    <row r="54" spans="1:8" x14ac:dyDescent="0.25">
      <c r="A54" s="173" t="str">
        <f>Effectif!A59</f>
        <v>BIEF</v>
      </c>
      <c r="B54" s="174" t="str">
        <f>Effectif!B59</f>
        <v>Henri</v>
      </c>
      <c r="C54" s="175">
        <f>Effectif!D59</f>
        <v>37749</v>
      </c>
      <c r="D54" s="176">
        <f ca="1">Effectif!E59</f>
        <v>17</v>
      </c>
      <c r="E54" s="176" t="str">
        <f>Effectif!G59</f>
        <v>Malien</v>
      </c>
      <c r="F54" s="175">
        <f>Effectif!M59</f>
        <v>43709</v>
      </c>
      <c r="G54" s="176">
        <f>Effectif!P59</f>
        <v>120</v>
      </c>
      <c r="H54" s="196">
        <f>Effectif!R59</f>
        <v>1</v>
      </c>
    </row>
    <row r="55" spans="1:8" x14ac:dyDescent="0.25">
      <c r="A55" s="178" t="str">
        <f>Effectif!A60</f>
        <v>BIEF</v>
      </c>
      <c r="B55" s="179" t="str">
        <f>Effectif!B60</f>
        <v>Pierre</v>
      </c>
      <c r="C55" s="180">
        <f>Effectif!D60</f>
        <v>37685</v>
      </c>
      <c r="D55" s="181">
        <f ca="1">Effectif!E60</f>
        <v>17</v>
      </c>
      <c r="E55" s="181" t="str">
        <f>Effectif!G60</f>
        <v>Guinéen</v>
      </c>
      <c r="F55" s="180">
        <f>Effectif!M60</f>
        <v>43434</v>
      </c>
      <c r="G55" s="181">
        <f>Effectif!P60</f>
        <v>315</v>
      </c>
      <c r="H55" s="197">
        <f>Effectif!R60</f>
        <v>1</v>
      </c>
    </row>
    <row r="56" spans="1:8" x14ac:dyDescent="0.25">
      <c r="A56" s="173" t="str">
        <f>Effectif!A61</f>
        <v>BIEF</v>
      </c>
      <c r="B56" s="174" t="str">
        <f>Effectif!B61</f>
        <v>Jacques</v>
      </c>
      <c r="C56" s="175">
        <f>Effectif!D61</f>
        <v>37925</v>
      </c>
      <c r="D56" s="176">
        <f ca="1">Effectif!E61</f>
        <v>16</v>
      </c>
      <c r="E56" s="176" t="str">
        <f>Effectif!G61</f>
        <v>Bangladais</v>
      </c>
      <c r="F56" s="175">
        <f>Effectif!M61</f>
        <v>43839</v>
      </c>
      <c r="G56" s="176">
        <f>Effectif!P61</f>
        <v>111</v>
      </c>
      <c r="H56" s="196">
        <f>Effectif!R61</f>
        <v>1</v>
      </c>
    </row>
    <row r="57" spans="1:8" x14ac:dyDescent="0.25">
      <c r="A57" s="178" t="str">
        <f>Effectif!A62</f>
        <v>BIEF</v>
      </c>
      <c r="B57" s="179" t="str">
        <f>Effectif!B62</f>
        <v>Jose</v>
      </c>
      <c r="C57" s="180">
        <f>Effectif!D62</f>
        <v>37258</v>
      </c>
      <c r="D57" s="181">
        <f ca="1">Effectif!E62</f>
        <v>18</v>
      </c>
      <c r="E57" s="181" t="str">
        <f>Effectif!G62</f>
        <v>Malien</v>
      </c>
      <c r="F57" s="180">
        <f>Effectif!M62</f>
        <v>43434</v>
      </c>
      <c r="G57" s="181">
        <f>Effectif!P62</f>
        <v>312</v>
      </c>
      <c r="H57" s="197">
        <f>Effectif!R62</f>
        <v>1</v>
      </c>
    </row>
    <row r="58" spans="1:8" x14ac:dyDescent="0.25">
      <c r="A58" s="173" t="str">
        <f>Effectif!A63</f>
        <v>BIEF</v>
      </c>
      <c r="B58" s="174" t="str">
        <f>Effectif!B63</f>
        <v>Jules</v>
      </c>
      <c r="C58" s="175">
        <f>Effectif!D63</f>
        <v>38352</v>
      </c>
      <c r="D58" s="176">
        <f ca="1">Effectif!E63</f>
        <v>15</v>
      </c>
      <c r="E58" s="176" t="str">
        <f>Effectif!G63</f>
        <v>Afghan</v>
      </c>
      <c r="F58" s="175">
        <f>Effectif!M63</f>
        <v>43710</v>
      </c>
      <c r="G58" s="176">
        <f>Effectif!P63</f>
        <v>110</v>
      </c>
      <c r="H58" s="196">
        <f>Effectif!R63</f>
        <v>1</v>
      </c>
    </row>
    <row r="59" spans="1:8" ht="15.75" thickBot="1" x14ac:dyDescent="0.3">
      <c r="A59" s="199">
        <f>Effectif!A64</f>
        <v>0</v>
      </c>
      <c r="B59" s="200">
        <f>Effectif!B64</f>
        <v>0</v>
      </c>
      <c r="C59" s="201">
        <f>Effectif!D64</f>
        <v>0</v>
      </c>
      <c r="D59" s="202" t="str">
        <f ca="1">Effectif!E64</f>
        <v>Inconnu</v>
      </c>
      <c r="E59" s="202">
        <f>Effectif!G64</f>
        <v>0</v>
      </c>
      <c r="F59" s="201">
        <f>Effectif!M64</f>
        <v>0</v>
      </c>
      <c r="G59" s="202">
        <f>Effectif!P64</f>
        <v>0</v>
      </c>
      <c r="H59" s="203">
        <f>Effectif!R64</f>
        <v>1</v>
      </c>
    </row>
    <row r="60" spans="1:8" ht="15.75" thickTop="1" x14ac:dyDescent="0.25"/>
  </sheetData>
  <sheetProtection selectLockedCells="1" selectUnlockedCells="1"/>
  <printOptions horizontalCentered="1" verticalCentered="1"/>
  <pageMargins left="0" right="0" top="0" bottom="0" header="0.31496062992125984" footer="0.31496062992125984"/>
  <pageSetup paperSize="9" scale="62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0"/>
  <sheetViews>
    <sheetView topLeftCell="A28" workbookViewId="0">
      <selection activeCell="A46" sqref="A46"/>
    </sheetView>
  </sheetViews>
  <sheetFormatPr baseColWidth="10" defaultColWidth="11.42578125" defaultRowHeight="15" x14ac:dyDescent="0.25"/>
  <cols>
    <col min="1" max="1" width="19.42578125" style="7" bestFit="1" customWidth="1"/>
    <col min="2" max="2" width="11.42578125" style="7"/>
    <col min="3" max="3" width="21" style="7" bestFit="1" customWidth="1"/>
    <col min="4" max="4" width="15" style="7" bestFit="1" customWidth="1"/>
    <col min="5" max="5" width="21.85546875" style="7" bestFit="1" customWidth="1"/>
    <col min="6" max="6" width="32.42578125" style="7" bestFit="1" customWidth="1"/>
    <col min="7" max="7" width="17.5703125" style="7" bestFit="1" customWidth="1"/>
    <col min="8" max="8" width="14" style="7" bestFit="1" customWidth="1"/>
    <col min="9" max="9" width="42.5703125" style="7" bestFit="1" customWidth="1"/>
    <col min="10" max="10" width="21.42578125" style="7" bestFit="1" customWidth="1"/>
    <col min="11" max="11" width="14.140625" style="7" bestFit="1" customWidth="1"/>
    <col min="12" max="12" width="6" style="7" bestFit="1" customWidth="1"/>
    <col min="13" max="13" width="11.42578125" style="7"/>
    <col min="14" max="14" width="8" style="7" bestFit="1" customWidth="1"/>
    <col min="15" max="16384" width="11.42578125" style="7"/>
  </cols>
  <sheetData>
    <row r="1" spans="1:14" ht="16.5" thickTop="1" thickBot="1" x14ac:dyDescent="0.3">
      <c r="A1" s="6" t="s">
        <v>4</v>
      </c>
      <c r="C1" s="6">
        <v>1</v>
      </c>
      <c r="D1" s="6">
        <v>2</v>
      </c>
      <c r="E1" s="6">
        <v>3</v>
      </c>
      <c r="F1" s="6">
        <v>4</v>
      </c>
      <c r="G1" s="6">
        <v>5</v>
      </c>
      <c r="H1" s="6">
        <v>6</v>
      </c>
      <c r="J1" s="6" t="s">
        <v>15</v>
      </c>
      <c r="L1" s="6" t="s">
        <v>17</v>
      </c>
      <c r="N1" s="6" t="s">
        <v>22</v>
      </c>
    </row>
    <row r="2" spans="1:14" ht="16.5" thickTop="1" thickBot="1" x14ac:dyDescent="0.3">
      <c r="A2" s="8">
        <v>1</v>
      </c>
      <c r="C2" s="8" t="s">
        <v>224</v>
      </c>
      <c r="D2" s="8" t="s">
        <v>226</v>
      </c>
      <c r="E2" s="8" t="s">
        <v>228</v>
      </c>
      <c r="F2" s="8" t="s">
        <v>230</v>
      </c>
      <c r="G2" s="8" t="s">
        <v>232</v>
      </c>
      <c r="H2" s="8" t="s">
        <v>234</v>
      </c>
      <c r="J2" s="8" t="s">
        <v>220</v>
      </c>
      <c r="L2" s="8" t="s">
        <v>18</v>
      </c>
      <c r="N2" s="8" t="s">
        <v>7</v>
      </c>
    </row>
    <row r="3" spans="1:14" ht="16.5" thickTop="1" thickBot="1" x14ac:dyDescent="0.3">
      <c r="A3" s="8">
        <v>2</v>
      </c>
      <c r="C3" s="8" t="s">
        <v>225</v>
      </c>
      <c r="D3" s="8" t="s">
        <v>227</v>
      </c>
      <c r="E3" s="8" t="s">
        <v>229</v>
      </c>
      <c r="F3" s="8" t="s">
        <v>231</v>
      </c>
      <c r="G3" s="8" t="s">
        <v>233</v>
      </c>
      <c r="H3" s="8" t="s">
        <v>235</v>
      </c>
      <c r="J3" s="8" t="s">
        <v>221</v>
      </c>
      <c r="L3" s="8" t="s">
        <v>19</v>
      </c>
      <c r="N3" s="8" t="s">
        <v>9</v>
      </c>
    </row>
    <row r="4" spans="1:14" ht="16.5" thickTop="1" thickBot="1" x14ac:dyDescent="0.3">
      <c r="A4" s="8">
        <v>3</v>
      </c>
      <c r="F4" s="8" t="s">
        <v>236</v>
      </c>
      <c r="H4" s="8" t="s">
        <v>235</v>
      </c>
      <c r="J4" s="8" t="s">
        <v>222</v>
      </c>
      <c r="N4" s="8" t="s">
        <v>8</v>
      </c>
    </row>
    <row r="5" spans="1:14" ht="16.5" thickTop="1" thickBot="1" x14ac:dyDescent="0.3">
      <c r="A5" s="8">
        <v>4</v>
      </c>
      <c r="J5" s="8" t="s">
        <v>223</v>
      </c>
      <c r="N5" s="8" t="s">
        <v>23</v>
      </c>
    </row>
    <row r="6" spans="1:14" ht="16.5" thickTop="1" thickBot="1" x14ac:dyDescent="0.3">
      <c r="A6" s="8">
        <v>5</v>
      </c>
      <c r="C6" s="6" t="s">
        <v>26</v>
      </c>
      <c r="E6" s="6" t="s">
        <v>33</v>
      </c>
      <c r="F6" s="8"/>
      <c r="J6" s="8" t="s">
        <v>196</v>
      </c>
    </row>
    <row r="7" spans="1:14" ht="16.5" thickTop="1" thickBot="1" x14ac:dyDescent="0.3">
      <c r="A7" s="8">
        <v>6</v>
      </c>
      <c r="C7" s="8" t="s">
        <v>29</v>
      </c>
      <c r="E7" s="8" t="s">
        <v>224</v>
      </c>
      <c r="F7" s="9"/>
    </row>
    <row r="8" spans="1:14" ht="16.5" thickTop="1" thickBot="1" x14ac:dyDescent="0.3">
      <c r="C8" s="8" t="s">
        <v>31</v>
      </c>
      <c r="E8" s="8" t="s">
        <v>225</v>
      </c>
      <c r="F8" s="9"/>
    </row>
    <row r="9" spans="1:14" ht="16.5" thickTop="1" thickBot="1" x14ac:dyDescent="0.3">
      <c r="C9" s="8" t="s">
        <v>28</v>
      </c>
      <c r="E9" s="8" t="s">
        <v>226</v>
      </c>
      <c r="F9" s="9"/>
      <c r="I9" s="13"/>
      <c r="J9" s="6" t="s">
        <v>118</v>
      </c>
    </row>
    <row r="10" spans="1:14" ht="16.5" thickTop="1" thickBot="1" x14ac:dyDescent="0.3">
      <c r="A10" s="6" t="s">
        <v>42</v>
      </c>
      <c r="C10" s="8" t="s">
        <v>27</v>
      </c>
      <c r="E10" s="8" t="s">
        <v>227</v>
      </c>
      <c r="F10" s="9"/>
      <c r="I10" s="13"/>
      <c r="J10" s="8"/>
    </row>
    <row r="11" spans="1:14" ht="16.5" thickTop="1" thickBot="1" x14ac:dyDescent="0.3">
      <c r="A11" s="8" t="s">
        <v>83</v>
      </c>
      <c r="C11" s="8" t="s">
        <v>30</v>
      </c>
      <c r="E11" s="8" t="s">
        <v>228</v>
      </c>
      <c r="F11" s="9"/>
      <c r="I11" s="13"/>
      <c r="J11" s="8"/>
    </row>
    <row r="12" spans="1:14" ht="16.5" thickTop="1" thickBot="1" x14ac:dyDescent="0.3">
      <c r="A12" s="8" t="s">
        <v>23</v>
      </c>
      <c r="E12" s="8" t="s">
        <v>229</v>
      </c>
      <c r="F12" s="9"/>
      <c r="I12" s="13"/>
      <c r="J12" s="8"/>
    </row>
    <row r="13" spans="1:14" ht="16.5" thickTop="1" thickBot="1" x14ac:dyDescent="0.3">
      <c r="A13" s="8" t="s">
        <v>132</v>
      </c>
      <c r="E13" s="8" t="s">
        <v>230</v>
      </c>
      <c r="F13" s="9"/>
      <c r="H13" s="6" t="s">
        <v>134</v>
      </c>
      <c r="I13" s="13"/>
      <c r="J13" s="8"/>
    </row>
    <row r="14" spans="1:14" ht="16.5" thickTop="1" thickBot="1" x14ac:dyDescent="0.3">
      <c r="A14" s="8" t="s">
        <v>7</v>
      </c>
      <c r="C14" s="6" t="s">
        <v>51</v>
      </c>
      <c r="E14" s="8" t="s">
        <v>231</v>
      </c>
      <c r="F14" s="9"/>
      <c r="H14" s="8" t="s">
        <v>51</v>
      </c>
      <c r="I14" s="13"/>
      <c r="J14" s="8"/>
    </row>
    <row r="15" spans="1:14" ht="16.5" thickTop="1" thickBot="1" x14ac:dyDescent="0.3">
      <c r="A15" s="8" t="s">
        <v>9</v>
      </c>
      <c r="C15" s="10" t="s">
        <v>52</v>
      </c>
      <c r="E15" s="8" t="s">
        <v>236</v>
      </c>
      <c r="F15" s="9"/>
      <c r="H15" s="8" t="s">
        <v>135</v>
      </c>
      <c r="I15" s="13"/>
      <c r="J15" s="8"/>
    </row>
    <row r="16" spans="1:14" ht="16.5" thickTop="1" thickBot="1" x14ac:dyDescent="0.3">
      <c r="A16" s="8" t="s">
        <v>43</v>
      </c>
      <c r="C16" s="10" t="s">
        <v>53</v>
      </c>
      <c r="E16" s="8" t="s">
        <v>232</v>
      </c>
      <c r="F16" s="9"/>
      <c r="H16" s="8" t="s">
        <v>136</v>
      </c>
      <c r="I16" s="13"/>
      <c r="J16" s="8"/>
    </row>
    <row r="17" spans="1:18" ht="16.5" thickTop="1" thickBot="1" x14ac:dyDescent="0.3">
      <c r="C17" s="10" t="s">
        <v>83</v>
      </c>
      <c r="E17" s="8" t="s">
        <v>233</v>
      </c>
      <c r="F17" s="9"/>
      <c r="I17" s="13"/>
      <c r="J17" s="8"/>
    </row>
    <row r="18" spans="1:18" ht="16.5" thickTop="1" thickBot="1" x14ac:dyDescent="0.3">
      <c r="C18" s="12"/>
      <c r="E18" s="8" t="s">
        <v>234</v>
      </c>
      <c r="F18" s="9"/>
      <c r="I18" s="13"/>
      <c r="R18" s="7" t="e">
        <f>Paramètres!D3+Paramètres!E19=IF(Q18="","",HYPERLINK(VLOOKUP(TEXT(Q18,"@"),Paramètres!$E$6:$F$18,2,0)))</f>
        <v>#VALUE!</v>
      </c>
    </row>
    <row r="19" spans="1:18" ht="16.5" thickTop="1" thickBot="1" x14ac:dyDescent="0.3">
      <c r="A19" s="6" t="s">
        <v>45</v>
      </c>
      <c r="E19" s="8" t="s">
        <v>235</v>
      </c>
      <c r="F19" s="9"/>
      <c r="H19" s="8" t="s">
        <v>18</v>
      </c>
      <c r="I19" s="13"/>
    </row>
    <row r="20" spans="1:18" ht="16.5" thickTop="1" thickBot="1" x14ac:dyDescent="0.3">
      <c r="A20" s="8" t="s">
        <v>73</v>
      </c>
      <c r="C20" s="6" t="s">
        <v>73</v>
      </c>
      <c r="E20" s="6" t="s">
        <v>54</v>
      </c>
      <c r="F20" s="10"/>
      <c r="H20" s="8" t="s">
        <v>19</v>
      </c>
      <c r="I20" s="13"/>
    </row>
    <row r="21" spans="1:18" ht="16.5" thickTop="1" thickBot="1" x14ac:dyDescent="0.3">
      <c r="A21" s="8" t="s">
        <v>74</v>
      </c>
      <c r="C21" s="10" t="s">
        <v>56</v>
      </c>
      <c r="E21" s="10" t="s">
        <v>52</v>
      </c>
      <c r="F21" s="67">
        <f ca="1">EOMONTH(TODAY(),0)</f>
        <v>43982</v>
      </c>
    </row>
    <row r="22" spans="1:18" ht="16.5" thickTop="1" thickBot="1" x14ac:dyDescent="0.3">
      <c r="A22" s="8" t="s">
        <v>75</v>
      </c>
      <c r="C22" s="10" t="s">
        <v>57</v>
      </c>
      <c r="E22" s="10" t="s">
        <v>53</v>
      </c>
      <c r="F22" s="67">
        <f ca="1">DATE(YEAR(TODAY()),INT((MONTH(Effectif!B1)-1)/3)*3+4,0)</f>
        <v>44012</v>
      </c>
      <c r="I22" s="13"/>
    </row>
    <row r="23" spans="1:18" ht="16.5" thickTop="1" thickBot="1" x14ac:dyDescent="0.3">
      <c r="A23" s="8" t="s">
        <v>47</v>
      </c>
      <c r="C23" s="10" t="s">
        <v>58</v>
      </c>
      <c r="E23" s="10" t="s">
        <v>83</v>
      </c>
      <c r="F23" s="67" t="s">
        <v>83</v>
      </c>
      <c r="I23" s="13"/>
    </row>
    <row r="24" spans="1:18" ht="16.5" thickTop="1" thickBot="1" x14ac:dyDescent="0.3">
      <c r="A24" s="8" t="s">
        <v>76</v>
      </c>
      <c r="C24" s="10" t="s">
        <v>55</v>
      </c>
      <c r="G24" s="11" t="s">
        <v>82</v>
      </c>
      <c r="I24" s="6" t="s">
        <v>146</v>
      </c>
      <c r="J24" s="8"/>
      <c r="K24" s="8"/>
    </row>
    <row r="25" spans="1:18" ht="16.5" thickTop="1" thickBot="1" x14ac:dyDescent="0.3">
      <c r="E25" s="6" t="s">
        <v>81</v>
      </c>
      <c r="G25" s="31" t="s">
        <v>130</v>
      </c>
      <c r="I25" s="8"/>
      <c r="J25" s="9"/>
      <c r="K25" s="85"/>
    </row>
    <row r="26" spans="1:18" ht="16.5" thickTop="1" thickBot="1" x14ac:dyDescent="0.3">
      <c r="E26" s="10" t="s">
        <v>59</v>
      </c>
      <c r="G26" s="10" t="s">
        <v>68</v>
      </c>
      <c r="I26" s="8"/>
      <c r="J26" s="9"/>
      <c r="K26" s="85"/>
    </row>
    <row r="27" spans="1:18" ht="16.5" thickTop="1" thickBot="1" x14ac:dyDescent="0.3">
      <c r="A27" s="6" t="s">
        <v>44</v>
      </c>
      <c r="C27" s="6" t="s">
        <v>74</v>
      </c>
      <c r="E27" s="10" t="s">
        <v>60</v>
      </c>
      <c r="G27" s="10" t="s">
        <v>70</v>
      </c>
      <c r="I27" s="8"/>
      <c r="J27" s="9"/>
      <c r="K27" s="85"/>
    </row>
    <row r="28" spans="1:18" ht="16.5" thickTop="1" thickBot="1" x14ac:dyDescent="0.3">
      <c r="A28" s="8" t="s">
        <v>77</v>
      </c>
      <c r="C28" s="10" t="s">
        <v>56</v>
      </c>
      <c r="E28" s="10" t="s">
        <v>61</v>
      </c>
      <c r="G28" s="10" t="s">
        <v>64</v>
      </c>
      <c r="I28" s="8"/>
      <c r="J28" s="9"/>
      <c r="K28" s="85"/>
    </row>
    <row r="29" spans="1:18" ht="16.5" thickTop="1" thickBot="1" x14ac:dyDescent="0.3">
      <c r="A29" s="8" t="s">
        <v>78</v>
      </c>
      <c r="C29" s="10" t="s">
        <v>57</v>
      </c>
      <c r="G29" s="10" t="s">
        <v>72</v>
      </c>
      <c r="I29" s="8"/>
      <c r="J29" s="9"/>
      <c r="K29" s="85"/>
    </row>
    <row r="30" spans="1:18" ht="16.5" thickTop="1" thickBot="1" x14ac:dyDescent="0.3">
      <c r="A30" s="8" t="s">
        <v>48</v>
      </c>
      <c r="C30" s="10" t="s">
        <v>58</v>
      </c>
      <c r="G30" s="10" t="s">
        <v>84</v>
      </c>
      <c r="I30" s="8"/>
      <c r="J30" s="9"/>
      <c r="K30" s="85"/>
    </row>
    <row r="31" spans="1:18" ht="16.5" thickTop="1" thickBot="1" x14ac:dyDescent="0.3">
      <c r="A31" s="8" t="s">
        <v>79</v>
      </c>
      <c r="C31" s="10" t="s">
        <v>55</v>
      </c>
      <c r="E31" s="6" t="s">
        <v>78</v>
      </c>
      <c r="G31" s="10" t="s">
        <v>66</v>
      </c>
      <c r="I31" s="8"/>
      <c r="J31" s="9"/>
      <c r="K31" s="85"/>
    </row>
    <row r="32" spans="1:18" ht="16.5" thickTop="1" thickBot="1" x14ac:dyDescent="0.3">
      <c r="A32" s="8" t="s">
        <v>80</v>
      </c>
      <c r="C32" s="12"/>
      <c r="E32" s="10" t="s">
        <v>59</v>
      </c>
      <c r="G32" s="10" t="s">
        <v>67</v>
      </c>
      <c r="I32" s="8"/>
      <c r="J32" s="9"/>
      <c r="K32" s="85"/>
    </row>
    <row r="33" spans="1:9" ht="16.5" thickTop="1" thickBot="1" x14ac:dyDescent="0.3">
      <c r="E33" s="10" t="s">
        <v>60</v>
      </c>
      <c r="G33" s="10" t="s">
        <v>71</v>
      </c>
      <c r="I33" s="13"/>
    </row>
    <row r="34" spans="1:9" ht="16.5" thickTop="1" thickBot="1" x14ac:dyDescent="0.3">
      <c r="A34" s="6" t="s">
        <v>132</v>
      </c>
      <c r="C34" s="6" t="s">
        <v>75</v>
      </c>
      <c r="E34" s="10" t="s">
        <v>61</v>
      </c>
      <c r="G34" s="10" t="s">
        <v>69</v>
      </c>
      <c r="I34" s="13"/>
    </row>
    <row r="35" spans="1:9" ht="16.5" thickTop="1" thickBot="1" x14ac:dyDescent="0.3">
      <c r="A35" s="8" t="s">
        <v>8</v>
      </c>
      <c r="C35" s="10" t="s">
        <v>56</v>
      </c>
      <c r="G35" s="10" t="s">
        <v>85</v>
      </c>
      <c r="I35" s="6" t="s">
        <v>150</v>
      </c>
    </row>
    <row r="36" spans="1:9" ht="16.5" thickTop="1" thickBot="1" x14ac:dyDescent="0.3">
      <c r="C36" s="10" t="s">
        <v>57</v>
      </c>
      <c r="G36" s="10" t="s">
        <v>63</v>
      </c>
      <c r="I36" s="10" t="s">
        <v>153</v>
      </c>
    </row>
    <row r="37" spans="1:9" ht="16.5" thickTop="1" thickBot="1" x14ac:dyDescent="0.3">
      <c r="C37" s="10" t="s">
        <v>58</v>
      </c>
      <c r="E37" s="6" t="s">
        <v>48</v>
      </c>
      <c r="G37" s="10" t="s">
        <v>65</v>
      </c>
      <c r="I37" s="10" t="s">
        <v>149</v>
      </c>
    </row>
    <row r="38" spans="1:9" ht="16.5" thickTop="1" thickBot="1" x14ac:dyDescent="0.3">
      <c r="C38" s="10" t="s">
        <v>55</v>
      </c>
      <c r="E38" s="10" t="s">
        <v>59</v>
      </c>
      <c r="G38" s="10" t="s">
        <v>62</v>
      </c>
      <c r="I38" s="13"/>
    </row>
    <row r="39" spans="1:9" ht="16.5" thickTop="1" thickBot="1" x14ac:dyDescent="0.3">
      <c r="E39" s="10" t="s">
        <v>60</v>
      </c>
      <c r="I39" s="13"/>
    </row>
    <row r="40" spans="1:9" ht="16.5" thickTop="1" thickBot="1" x14ac:dyDescent="0.3">
      <c r="E40" s="10" t="s">
        <v>61</v>
      </c>
      <c r="I40" s="6" t="s">
        <v>143</v>
      </c>
    </row>
    <row r="41" spans="1:9" ht="16.5" thickTop="1" thickBot="1" x14ac:dyDescent="0.3">
      <c r="C41" s="6" t="s">
        <v>47</v>
      </c>
      <c r="G41" s="6" t="s">
        <v>142</v>
      </c>
      <c r="I41" s="37">
        <v>49</v>
      </c>
    </row>
    <row r="42" spans="1:9" ht="16.5" thickTop="1" thickBot="1" x14ac:dyDescent="0.3">
      <c r="C42" s="10" t="s">
        <v>56</v>
      </c>
      <c r="G42" s="8" t="s">
        <v>144</v>
      </c>
      <c r="I42" s="13"/>
    </row>
    <row r="43" spans="1:9" ht="16.5" thickTop="1" thickBot="1" x14ac:dyDescent="0.3">
      <c r="C43" s="10" t="s">
        <v>57</v>
      </c>
      <c r="E43" s="6" t="s">
        <v>79</v>
      </c>
      <c r="G43" s="37">
        <v>67</v>
      </c>
      <c r="I43" s="13"/>
    </row>
    <row r="44" spans="1:9" ht="16.5" thickTop="1" thickBot="1" x14ac:dyDescent="0.3">
      <c r="C44" s="10" t="s">
        <v>58</v>
      </c>
      <c r="E44" s="10" t="s">
        <v>59</v>
      </c>
      <c r="I44" s="6" t="s">
        <v>37</v>
      </c>
    </row>
    <row r="45" spans="1:9" ht="16.5" thickTop="1" thickBot="1" x14ac:dyDescent="0.3">
      <c r="C45" s="10" t="s">
        <v>55</v>
      </c>
      <c r="E45" s="10" t="s">
        <v>60</v>
      </c>
      <c r="I45" s="37" t="s">
        <v>157</v>
      </c>
    </row>
    <row r="46" spans="1:9" ht="16.5" thickTop="1" thickBot="1" x14ac:dyDescent="0.3">
      <c r="E46" s="10" t="s">
        <v>61</v>
      </c>
      <c r="G46" s="6" t="s">
        <v>141</v>
      </c>
      <c r="I46" s="37" t="s">
        <v>158</v>
      </c>
    </row>
    <row r="47" spans="1:9" ht="16.5" thickTop="1" thickBot="1" x14ac:dyDescent="0.3">
      <c r="G47" s="8" t="s">
        <v>142</v>
      </c>
      <c r="I47" s="37" t="s">
        <v>159</v>
      </c>
    </row>
    <row r="48" spans="1:9" ht="16.5" thickTop="1" thickBot="1" x14ac:dyDescent="0.3">
      <c r="C48" s="6" t="s">
        <v>76</v>
      </c>
      <c r="G48" s="8" t="s">
        <v>143</v>
      </c>
      <c r="I48" s="13"/>
    </row>
    <row r="49" spans="3:9" ht="16.5" thickTop="1" thickBot="1" x14ac:dyDescent="0.3">
      <c r="C49" s="10" t="s">
        <v>56</v>
      </c>
      <c r="E49" s="6" t="s">
        <v>80</v>
      </c>
      <c r="I49" s="13"/>
    </row>
    <row r="50" spans="3:9" ht="16.5" thickTop="1" thickBot="1" x14ac:dyDescent="0.3">
      <c r="C50" s="10" t="s">
        <v>57</v>
      </c>
      <c r="E50" s="10" t="s">
        <v>59</v>
      </c>
      <c r="I50" s="13"/>
    </row>
    <row r="51" spans="3:9" ht="16.5" thickTop="1" thickBot="1" x14ac:dyDescent="0.3">
      <c r="C51" s="10" t="s">
        <v>58</v>
      </c>
      <c r="E51" s="10" t="s">
        <v>60</v>
      </c>
      <c r="I51" s="13"/>
    </row>
    <row r="52" spans="3:9" ht="16.5" thickTop="1" thickBot="1" x14ac:dyDescent="0.3">
      <c r="C52" s="10" t="s">
        <v>55</v>
      </c>
      <c r="E52" s="10" t="s">
        <v>61</v>
      </c>
      <c r="I52" s="13"/>
    </row>
    <row r="53" spans="3:9" ht="15.75" thickTop="1" x14ac:dyDescent="0.25">
      <c r="I53" s="13"/>
    </row>
    <row r="54" spans="3:9" x14ac:dyDescent="0.25">
      <c r="I54" s="13"/>
    </row>
    <row r="55" spans="3:9" x14ac:dyDescent="0.25">
      <c r="I55" s="13"/>
    </row>
    <row r="56" spans="3:9" x14ac:dyDescent="0.25">
      <c r="I56" s="13"/>
    </row>
    <row r="57" spans="3:9" x14ac:dyDescent="0.25">
      <c r="I57" s="13"/>
    </row>
    <row r="58" spans="3:9" x14ac:dyDescent="0.25">
      <c r="I58" s="13"/>
    </row>
    <row r="59" spans="3:9" x14ac:dyDescent="0.25">
      <c r="I59" s="13"/>
    </row>
    <row r="60" spans="3:9" x14ac:dyDescent="0.25">
      <c r="I60" s="13"/>
    </row>
    <row r="61" spans="3:9" x14ac:dyDescent="0.25">
      <c r="I61" s="13"/>
    </row>
    <row r="62" spans="3:9" x14ac:dyDescent="0.25">
      <c r="I62" s="13"/>
    </row>
    <row r="63" spans="3:9" x14ac:dyDescent="0.25">
      <c r="I63" s="13"/>
    </row>
    <row r="64" spans="3:9" x14ac:dyDescent="0.25">
      <c r="I64" s="13"/>
    </row>
    <row r="65" spans="8:9" x14ac:dyDescent="0.25">
      <c r="I65" s="13"/>
    </row>
    <row r="66" spans="8:9" x14ac:dyDescent="0.25">
      <c r="I66" s="13"/>
    </row>
    <row r="67" spans="8:9" x14ac:dyDescent="0.25">
      <c r="I67" s="13"/>
    </row>
    <row r="68" spans="8:9" x14ac:dyDescent="0.25">
      <c r="H68"/>
      <c r="I68" s="13"/>
    </row>
    <row r="69" spans="8:9" x14ac:dyDescent="0.25">
      <c r="H69" t="str">
        <f>Effectif!A66&amp;" "&amp;Effectif!B66</f>
        <v xml:space="preserve"> </v>
      </c>
      <c r="I69" s="13"/>
    </row>
    <row r="70" spans="8:9" x14ac:dyDescent="0.25">
      <c r="I70" s="13"/>
    </row>
  </sheetData>
  <sortState ref="E7:F19">
    <sortCondition ref="E7"/>
  </sortState>
  <dataValidations count="2">
    <dataValidation type="list" allowBlank="1" showInputMessage="1" showErrorMessage="1" sqref="C14:C16">
      <formula1>$C$15:$C$16</formula1>
    </dataValidation>
    <dataValidation type="list" allowBlank="1" showInputMessage="1" showErrorMessage="1" sqref="A28:A32">
      <formula1>Lycee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42</vt:i4>
      </vt:variant>
    </vt:vector>
  </HeadingPairs>
  <TitlesOfParts>
    <vt:vector size="55" baseType="lpstr">
      <vt:lpstr>Effectif</vt:lpstr>
      <vt:lpstr>Argent de poche</vt:lpstr>
      <vt:lpstr>ASE</vt:lpstr>
      <vt:lpstr>Bus</vt:lpstr>
      <vt:lpstr>CAPS</vt:lpstr>
      <vt:lpstr>CIP</vt:lpstr>
      <vt:lpstr>Médical</vt:lpstr>
      <vt:lpstr>Scolaire</vt:lpstr>
      <vt:lpstr>Archives</vt:lpstr>
      <vt:lpstr>Feuille Classeur</vt:lpstr>
      <vt:lpstr>Veilleurs</vt:lpstr>
      <vt:lpstr>Impression</vt:lpstr>
      <vt:lpstr>Paramètres</vt:lpstr>
      <vt:lpstr>A._BRIAND</vt:lpstr>
      <vt:lpstr>A._FRERET</vt:lpstr>
      <vt:lpstr>A._HEBERT</vt:lpstr>
      <vt:lpstr>Accueil</vt:lpstr>
      <vt:lpstr>Apprentissage</vt:lpstr>
      <vt:lpstr>ATJM</vt:lpstr>
      <vt:lpstr>CFA</vt:lpstr>
      <vt:lpstr>Choix</vt:lpstr>
      <vt:lpstr>Classe_de_CFA</vt:lpstr>
      <vt:lpstr>Collectif</vt:lpstr>
      <vt:lpstr>College</vt:lpstr>
      <vt:lpstr>Veilleurs!Criteres</vt:lpstr>
      <vt:lpstr>D._CHAHARANE</vt:lpstr>
      <vt:lpstr>E._MOULINET</vt:lpstr>
      <vt:lpstr>EDUCATEUR</vt:lpstr>
      <vt:lpstr>FRERET</vt:lpstr>
      <vt:lpstr>G._POLITZER</vt:lpstr>
      <vt:lpstr>H._DUNANT</vt:lpstr>
      <vt:lpstr>HORTICOLE</vt:lpstr>
      <vt:lpstr>IEF</vt:lpstr>
      <vt:lpstr>ASE!Impression_des_titres</vt:lpstr>
      <vt:lpstr>Impression!Impression_des_titres</vt:lpstr>
      <vt:lpstr>J._CADIN</vt:lpstr>
      <vt:lpstr>J._JAURES</vt:lpstr>
      <vt:lpstr>L._SEDAR_SENGHOR</vt:lpstr>
      <vt:lpstr>liste_jeune</vt:lpstr>
      <vt:lpstr>Lycee</vt:lpstr>
      <vt:lpstr>M._LEROY</vt:lpstr>
      <vt:lpstr>Mesure</vt:lpstr>
      <vt:lpstr>NAVARRE</vt:lpstr>
      <vt:lpstr>P._BERT</vt:lpstr>
      <vt:lpstr>PAMIE</vt:lpstr>
      <vt:lpstr>S._LACOSTE</vt:lpstr>
      <vt:lpstr>SCOLAIRE</vt:lpstr>
      <vt:lpstr>Scolarite</vt:lpstr>
      <vt:lpstr>Semi_autonomie</vt:lpstr>
      <vt:lpstr>Titre</vt:lpstr>
      <vt:lpstr>V._LECUYER</vt:lpstr>
      <vt:lpstr>'Argent de poche'!Zone_d_impression</vt:lpstr>
      <vt:lpstr>'Feuille Classeur'!Zone_d_impression</vt:lpstr>
      <vt:lpstr>Impression!Zone_d_impression</vt:lpstr>
      <vt:lpstr>Veilleurs!Zone_d_impression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Harold LETESSIER - Association l'Abri</cp:lastModifiedBy>
  <cp:lastPrinted>2020-05-06T07:12:26Z</cp:lastPrinted>
  <dcterms:created xsi:type="dcterms:W3CDTF">2006-09-16T00:00:00Z</dcterms:created>
  <dcterms:modified xsi:type="dcterms:W3CDTF">2020-05-08T06:19:45Z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