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workbookProtection lockRevision="1"/>
  <bookViews>
    <workbookView xWindow="-120" yWindow="-120" windowWidth="20520" windowHeight="7275" activeTab="10"/>
  </bookViews>
  <sheets>
    <sheet name="Effectif" sheetId="1" r:id="rId1"/>
    <sheet name="References" sheetId="2" state="hidden" r:id="rId2"/>
    <sheet name="Argent de poche" sheetId="3" state="hidden" r:id="rId3"/>
    <sheet name="ASE" sheetId="4" state="hidden" r:id="rId4"/>
    <sheet name="CAPS" sheetId="5" state="hidden" r:id="rId5"/>
    <sheet name="Statistiques" sheetId="6" r:id="rId6"/>
    <sheet name="Feuille Classeur" sheetId="7" state="hidden" r:id="rId7"/>
    <sheet name="Archives" sheetId="8" state="hidden" r:id="rId8"/>
    <sheet name="Veilleurs" sheetId="9" state="hidden" r:id="rId9"/>
    <sheet name="Impression" sheetId="10" state="hidden" r:id="rId10"/>
    <sheet name="Paramètres" sheetId="11" r:id="rId11"/>
  </sheets>
  <definedNames>
    <definedName name="_xlnm._FilterDatabase" localSheetId="0" hidden="1">Effectif!$A$1:$BB$65</definedName>
    <definedName name="_xlnm._FilterDatabase" localSheetId="8" hidden="1">Veilleurs!$B$1:$I$62</definedName>
    <definedName name="A._BRIAND">Paramètres!$E$26:$E$28</definedName>
    <definedName name="A._FRERET">Paramètres!$C$2:$C$3</definedName>
    <definedName name="A._HEBERT">Paramètres!$E$32:$E$34</definedName>
    <definedName name="Abonnement">Paramètres!#REF!</definedName>
    <definedName name="Accueil" localSheetId="5">Paramètres!$G$47:$G$48</definedName>
    <definedName name="Accueil">Paramètres!$G$47:$G$48</definedName>
    <definedName name="Apprentissage">Paramètres!$A$35</definedName>
    <definedName name="ATJM" localSheetId="5">Paramètres!$I$45:$I$48</definedName>
    <definedName name="CFA">Paramètres!$G$25:$G$38</definedName>
    <definedName name="Choix" localSheetId="5">Paramètres!$L$2:$L$3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Paramètres!$A$20:$A$25</definedName>
    <definedName name="_xlnm.Criteria" localSheetId="8">Veilleurs!$D$2:$D$62</definedName>
    <definedName name="D._CHAHARANE">Paramètres!$D$2:$D$3</definedName>
    <definedName name="E._MOULINET">Paramètres!$E$2:$E$3</definedName>
    <definedName name="EDUCATEUR" localSheetId="5">Paramètres!$J$2:$J$6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 localSheetId="5">Paramètres!$A$2:$A$7</definedName>
    <definedName name="IEF">Paramètres!$A$2:$A$7</definedName>
    <definedName name="_xlnm.Print_Titles" localSheetId="3">ASE!$1:$1</definedName>
    <definedName name="_xlnm.Print_Titles" localSheetId="9">Impression!$1:$1</definedName>
    <definedName name="J._CADIN">Paramètres!$F$2:$F$4</definedName>
    <definedName name="J._JAURES">Paramètres!$C$35:$C$38</definedName>
    <definedName name="L._SEDAR_SENGHOR">Paramètres!$E$44:$E$46</definedName>
    <definedName name="liste_jeune" localSheetId="5">Effectif!$C$6:$C$63</definedName>
    <definedName name="liste_jeune">Effectif!$C$6:$C$63</definedName>
    <definedName name="Lycee" localSheetId="5">Paramètres!$A$28:$A$32</definedName>
    <definedName name="Lycee">Paramètres!$A$28:$A$32</definedName>
    <definedName name="Lycee_professionnel">Paramètres!$A$38:$A$39</definedName>
    <definedName name="M._LEROY">Paramètres!$E$50:$E$52</definedName>
    <definedName name="Mesure" localSheetId="5">Paramètres!$I$36:$I$37</definedName>
    <definedName name="Mesure">Paramètres!$I$36:$I$37</definedName>
    <definedName name="Mois">Paramètres!#REF!</definedName>
    <definedName name="NAVARRE">Paramètres!$C$42:$C$45</definedName>
    <definedName name="P._BERT">Paramètres!$C$49:$C$52</definedName>
    <definedName name="PAMIE" localSheetId="5">Paramètres!$J$10:$J$17</definedName>
    <definedName name="PAMIE">Paramètres!$I$25:$I$32</definedName>
    <definedName name="S._LACOSTE">Paramètres!$G$2:$G$4</definedName>
    <definedName name="SCOLAIRE">Paramètres!$N$2:$N$5</definedName>
    <definedName name="Scolarite" localSheetId="5">Paramètres!$A$11:$A$16</definedName>
    <definedName name="Scolarite">Paramètres!$A$12:$A$16</definedName>
    <definedName name="Semi_autonomie">Paramètres!$I$41</definedName>
    <definedName name="St_MICHEL">Paramètres!$C$55:$C$56</definedName>
    <definedName name="Titre" localSheetId="5">Paramètres!$C$7:$C$11</definedName>
    <definedName name="Titre">Paramètres!$C$7:$C$11</definedName>
    <definedName name="Trimestre">Paramètres!#REF!</definedName>
    <definedName name="V._LECUYER">Paramètres!$H$2:$H$4</definedName>
    <definedName name="Z_26DC2184_67CB_4112_A384_C1E86F3AEC3F_.wvu.FilterData" localSheetId="0" hidden="1">Effectif!$A$1:$BB$65</definedName>
    <definedName name="Z_2D17AA9F_28C5_47B9_B582_31047B6D7CD1_.wvu.Cols" localSheetId="7" hidden="1">Archives!$AW:$AW</definedName>
    <definedName name="Z_2D17AA9F_28C5_47B9_B582_31047B6D7CD1_.wvu.Cols" localSheetId="0" hidden="1">Effectif!$C:$C,Effectif!$I:$I,Effectif!$Y:$Z,Effectif!$AI:$AI,Effectif!$BA:$BA</definedName>
    <definedName name="Z_2D17AA9F_28C5_47B9_B582_31047B6D7CD1_.wvu.FilterData" localSheetId="0" hidden="1">Effectif!$A$1:$BB$65</definedName>
    <definedName name="Z_2D17AA9F_28C5_47B9_B582_31047B6D7CD1_.wvu.FilterData" localSheetId="8" hidden="1">Veilleurs!$B$1:$I$62</definedName>
    <definedName name="Z_2D17AA9F_28C5_47B9_B582_31047B6D7CD1_.wvu.PrintArea" localSheetId="2" hidden="1">'Argent de poche'!$A$1:$E$64</definedName>
    <definedName name="Z_2D17AA9F_28C5_47B9_B582_31047B6D7CD1_.wvu.PrintArea" localSheetId="6" hidden="1">'Feuille Classeur'!$A$51:$H$92,'Feuille Classeur'!$J$1:$L$48,'Feuille Classeur'!$A$1:$G$50</definedName>
    <definedName name="Z_2D17AA9F_28C5_47B9_B582_31047B6D7CD1_.wvu.PrintArea" localSheetId="9" hidden="1">Impression!$A$1:$H$59</definedName>
    <definedName name="Z_2D17AA9F_28C5_47B9_B582_31047B6D7CD1_.wvu.PrintArea" localSheetId="1" hidden="1">References!$A$1:$G$64</definedName>
    <definedName name="Z_2D17AA9F_28C5_47B9_B582_31047B6D7CD1_.wvu.PrintArea" localSheetId="5" hidden="1">Statistiques!$A$1:$H$30</definedName>
    <definedName name="Z_2D17AA9F_28C5_47B9_B582_31047B6D7CD1_.wvu.PrintArea" localSheetId="8" hidden="1">Veilleurs!$A$1:$I$62</definedName>
    <definedName name="Z_2D17AA9F_28C5_47B9_B582_31047B6D7CD1_.wvu.PrintTitles" localSheetId="3" hidden="1">ASE!$1:$1</definedName>
    <definedName name="Z_2D17AA9F_28C5_47B9_B582_31047B6D7CD1_.wvu.PrintTitles" localSheetId="9" hidden="1">Impression!$1:$1</definedName>
    <definedName name="Z_45FAC4E9_01F5_48F9_AF57_4C2D450C8896_.wvu.Cols" localSheetId="7" hidden="1">Archives!$AW:$AW</definedName>
    <definedName name="Z_45FAC4E9_01F5_48F9_AF57_4C2D450C8896_.wvu.Cols" localSheetId="0" hidden="1">Effectif!$C:$C,Effectif!$I:$I,Effectif!$Y:$Z,Effectif!$AI:$AI,Effectif!$BA:$BA</definedName>
    <definedName name="Z_45FAC4E9_01F5_48F9_AF57_4C2D450C8896_.wvu.FilterData" localSheetId="0" hidden="1">Effectif!$A$1:$BB$65</definedName>
    <definedName name="Z_45FAC4E9_01F5_48F9_AF57_4C2D450C8896_.wvu.FilterData" localSheetId="8" hidden="1">Veilleurs!$B$1:$I$62</definedName>
    <definedName name="Z_45FAC4E9_01F5_48F9_AF57_4C2D450C8896_.wvu.PrintArea" localSheetId="2" hidden="1">'Argent de poche'!$A$1:$E$64</definedName>
    <definedName name="Z_45FAC4E9_01F5_48F9_AF57_4C2D450C8896_.wvu.PrintArea" localSheetId="3" hidden="1">ASE!$A$1:$J$64</definedName>
    <definedName name="Z_45FAC4E9_01F5_48F9_AF57_4C2D450C8896_.wvu.PrintArea" localSheetId="6" hidden="1">'Feuille Classeur'!$A$51:$H$92,'Feuille Classeur'!$J$1:$L$48,'Feuille Classeur'!$A$1:$G$50,'Feuille Classeur'!$J$52:$P$81</definedName>
    <definedName name="Z_45FAC4E9_01F5_48F9_AF57_4C2D450C8896_.wvu.PrintArea" localSheetId="9" hidden="1">Impression!$A$1:$H$59</definedName>
    <definedName name="Z_45FAC4E9_01F5_48F9_AF57_4C2D450C8896_.wvu.PrintArea" localSheetId="1" hidden="1">References!$A$1:$G$64</definedName>
    <definedName name="Z_45FAC4E9_01F5_48F9_AF57_4C2D450C8896_.wvu.PrintArea" localSheetId="5" hidden="1">Statistiques!$A$1:$S$45</definedName>
    <definedName name="Z_45FAC4E9_01F5_48F9_AF57_4C2D450C8896_.wvu.PrintArea" localSheetId="8" hidden="1">Veilleurs!$A$1:$I$64</definedName>
    <definedName name="Z_45FAC4E9_01F5_48F9_AF57_4C2D450C8896_.wvu.PrintTitles" localSheetId="3" hidden="1">ASE!$1:$1</definedName>
    <definedName name="Z_45FAC4E9_01F5_48F9_AF57_4C2D450C8896_.wvu.PrintTitles" localSheetId="9" hidden="1">Impression!$1:$1</definedName>
    <definedName name="Z_B79754BA_48D4_409F_8EEF_31EA32084753_.wvu.FilterData" localSheetId="0" hidden="1">Effectif!$A$1:$BB$65</definedName>
    <definedName name="Z_EE943BA9_0B80_4629_8DFD_5400001CD553_.wvu.Cols" localSheetId="7" hidden="1">Archives!$X:$Y,Archives!$AW:$AX</definedName>
    <definedName name="Z_EE943BA9_0B80_4629_8DFD_5400001CD553_.wvu.Cols" localSheetId="0" hidden="1">Effectif!$C:$C,Effectif!$Y:$Z,Effectif!$AI:$AI,Effectif!$AL:$AL,Effectif!$BA:$BA</definedName>
    <definedName name="Z_EE943BA9_0B80_4629_8DFD_5400001CD553_.wvu.FilterData" localSheetId="0" hidden="1">Effectif!$A$1:$BB$65</definedName>
    <definedName name="Z_EE943BA9_0B80_4629_8DFD_5400001CD553_.wvu.FilterData" localSheetId="8" hidden="1">Veilleurs!$B$1:$I$62</definedName>
    <definedName name="Z_EE943BA9_0B80_4629_8DFD_5400001CD553_.wvu.PrintArea" localSheetId="2" hidden="1">'Argent de poche'!$A$1:$F$65</definedName>
    <definedName name="Z_EE943BA9_0B80_4629_8DFD_5400001CD553_.wvu.PrintArea" localSheetId="3" hidden="1">ASE!$A$1:$J$64</definedName>
    <definedName name="Z_EE943BA9_0B80_4629_8DFD_5400001CD553_.wvu.PrintArea" localSheetId="6" hidden="1">'Feuille Classeur'!$A$51:$H$92,'Feuille Classeur'!$J$1:$L$48,'Feuille Classeur'!$A$1:$G$50,'Feuille Classeur'!$J$52:$P$81</definedName>
    <definedName name="Z_EE943BA9_0B80_4629_8DFD_5400001CD553_.wvu.PrintArea" localSheetId="9" hidden="1">Impression!$A$1:$H$59</definedName>
    <definedName name="Z_EE943BA9_0B80_4629_8DFD_5400001CD553_.wvu.PrintArea" localSheetId="1" hidden="1">References!$A$1:$G$64</definedName>
    <definedName name="Z_EE943BA9_0B80_4629_8DFD_5400001CD553_.wvu.PrintArea" localSheetId="5" hidden="1">Statistiques!$A$1:$S$45</definedName>
    <definedName name="Z_EE943BA9_0B80_4629_8DFD_5400001CD553_.wvu.PrintArea" localSheetId="8" hidden="1">Veilleurs!$A$1:$I$64</definedName>
    <definedName name="Z_EE943BA9_0B80_4629_8DFD_5400001CD553_.wvu.PrintTitles" localSheetId="3" hidden="1">ASE!$1:$1</definedName>
    <definedName name="Z_EE943BA9_0B80_4629_8DFD_5400001CD553_.wvu.PrintTitles" localSheetId="9" hidden="1">Impression!$1:$1</definedName>
    <definedName name="_xlnm.Print_Area" localSheetId="2">'Argent de poche'!$A$1:$F$65</definedName>
    <definedName name="_xlnm.Print_Area" localSheetId="3">ASE!$A$1:$J$64</definedName>
    <definedName name="_xlnm.Print_Area" localSheetId="6">'Feuille Classeur'!$A$51:$H$92,'Feuille Classeur'!$J$1:$L$48,'Feuille Classeur'!$A$1:$G$50,'Feuille Classeur'!$J$52:$P$81</definedName>
    <definedName name="_xlnm.Print_Area" localSheetId="9">Impression!$A$1:$H$59</definedName>
    <definedName name="_xlnm.Print_Area" localSheetId="1">References!$A$1:$G$64</definedName>
    <definedName name="_xlnm.Print_Area" localSheetId="5">Statistiques!$A$1:$S$45</definedName>
    <definedName name="_xlnm.Print_Area" localSheetId="8">Veilleurs!$A$1:$I$64</definedName>
  </definedNames>
  <calcPr calcId="152511"/>
  <customWorkbookViews>
    <customWorkbookView name="Harold LETESSIER - Association l'Abri - Affichage personnalisé" guid="{EE943BA9-0B80-4629-8DFD-5400001CD553}" mergeInterval="0" personalView="1" maximized="1" xWindow="1358" yWindow="-8" windowWidth="1936" windowHeight="1056" activeSheetId="11"/>
    <customWorkbookView name="Johann FASAN-GALLIOT - Association l'Abri - Affichage personnalisé" guid="{45FAC4E9-01F5-48F9-AF57-4C2D450C8896}" mergeInterval="0" personalView="1" maximized="1" xWindow="-8" yWindow="-8" windowWidth="1936" windowHeight="1056" activeSheetId="1"/>
    <customWorkbookView name="Laura GUIGNARD - Association l'Abri - Affichage personnalisé" guid="{2D17AA9F-28C5-47B9-B582-31047B6D7CD1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3" l="1"/>
  <c r="B3" i="3"/>
  <c r="C3" i="3"/>
  <c r="D3" i="3"/>
  <c r="E3" i="3"/>
  <c r="F3" i="3"/>
  <c r="A4" i="3"/>
  <c r="B4" i="3"/>
  <c r="C4" i="3"/>
  <c r="D4" i="3"/>
  <c r="E4" i="3"/>
  <c r="F4" i="3"/>
  <c r="A5" i="3"/>
  <c r="B5" i="3"/>
  <c r="C5" i="3"/>
  <c r="D5" i="3"/>
  <c r="E5" i="3"/>
  <c r="F5" i="3"/>
  <c r="A6" i="3"/>
  <c r="B6" i="3"/>
  <c r="C6" i="3"/>
  <c r="D6" i="3"/>
  <c r="E6" i="3"/>
  <c r="F6" i="3"/>
  <c r="A7" i="3"/>
  <c r="B7" i="3"/>
  <c r="C7" i="3"/>
  <c r="D7" i="3"/>
  <c r="E7" i="3"/>
  <c r="F7" i="3"/>
  <c r="A8" i="3"/>
  <c r="B8" i="3"/>
  <c r="C8" i="3"/>
  <c r="D8" i="3"/>
  <c r="E8" i="3"/>
  <c r="F8" i="3"/>
  <c r="A9" i="3"/>
  <c r="B9" i="3"/>
  <c r="C9" i="3"/>
  <c r="D9" i="3"/>
  <c r="E9" i="3"/>
  <c r="F9" i="3"/>
  <c r="A10" i="3"/>
  <c r="B10" i="3"/>
  <c r="C10" i="3"/>
  <c r="D10" i="3"/>
  <c r="E10" i="3"/>
  <c r="F10" i="3"/>
  <c r="A11" i="3"/>
  <c r="B11" i="3"/>
  <c r="C11" i="3"/>
  <c r="D11" i="3"/>
  <c r="E11" i="3"/>
  <c r="F11" i="3"/>
  <c r="A12" i="3"/>
  <c r="B12" i="3"/>
  <c r="C12" i="3"/>
  <c r="D12" i="3"/>
  <c r="E12" i="3"/>
  <c r="F12" i="3"/>
  <c r="A13" i="3"/>
  <c r="B13" i="3"/>
  <c r="C13" i="3"/>
  <c r="D13" i="3"/>
  <c r="E13" i="3"/>
  <c r="F13" i="3"/>
  <c r="A14" i="3"/>
  <c r="B14" i="3"/>
  <c r="C14" i="3"/>
  <c r="D14" i="3"/>
  <c r="E14" i="3"/>
  <c r="F14" i="3"/>
  <c r="A15" i="3"/>
  <c r="B15" i="3"/>
  <c r="C15" i="3"/>
  <c r="D15" i="3"/>
  <c r="E15" i="3"/>
  <c r="F15" i="3"/>
  <c r="A16" i="3"/>
  <c r="B16" i="3"/>
  <c r="C16" i="3"/>
  <c r="D16" i="3"/>
  <c r="E16" i="3"/>
  <c r="F16" i="3"/>
  <c r="A17" i="3"/>
  <c r="B17" i="3"/>
  <c r="C17" i="3"/>
  <c r="D17" i="3"/>
  <c r="E17" i="3"/>
  <c r="F17" i="3"/>
  <c r="A18" i="3"/>
  <c r="B18" i="3"/>
  <c r="C18" i="3"/>
  <c r="D18" i="3"/>
  <c r="E18" i="3"/>
  <c r="F18" i="3"/>
  <c r="A19" i="3"/>
  <c r="B19" i="3"/>
  <c r="C19" i="3"/>
  <c r="D19" i="3"/>
  <c r="E19" i="3"/>
  <c r="F19" i="3"/>
  <c r="A20" i="3"/>
  <c r="B20" i="3"/>
  <c r="C20" i="3"/>
  <c r="D20" i="3"/>
  <c r="E20" i="3"/>
  <c r="F20" i="3"/>
  <c r="A21" i="3"/>
  <c r="B21" i="3"/>
  <c r="C21" i="3"/>
  <c r="D21" i="3"/>
  <c r="E21" i="3"/>
  <c r="F21" i="3"/>
  <c r="A22" i="3"/>
  <c r="B22" i="3"/>
  <c r="C22" i="3"/>
  <c r="D22" i="3"/>
  <c r="E22" i="3"/>
  <c r="F22" i="3"/>
  <c r="A23" i="3"/>
  <c r="B23" i="3"/>
  <c r="C23" i="3"/>
  <c r="D23" i="3"/>
  <c r="E23" i="3"/>
  <c r="F23" i="3"/>
  <c r="A24" i="3"/>
  <c r="B24" i="3"/>
  <c r="C24" i="3"/>
  <c r="D24" i="3"/>
  <c r="E24" i="3"/>
  <c r="F24" i="3"/>
  <c r="A25" i="3"/>
  <c r="B25" i="3"/>
  <c r="C25" i="3"/>
  <c r="D25" i="3"/>
  <c r="E25" i="3"/>
  <c r="F25" i="3"/>
  <c r="A26" i="3"/>
  <c r="B26" i="3"/>
  <c r="C26" i="3"/>
  <c r="D26" i="3"/>
  <c r="E26" i="3"/>
  <c r="F26" i="3"/>
  <c r="A27" i="3"/>
  <c r="B27" i="3"/>
  <c r="C27" i="3"/>
  <c r="D27" i="3"/>
  <c r="E27" i="3"/>
  <c r="F27" i="3"/>
  <c r="A28" i="3"/>
  <c r="B28" i="3"/>
  <c r="C28" i="3"/>
  <c r="D28" i="3"/>
  <c r="E28" i="3"/>
  <c r="F28" i="3"/>
  <c r="A29" i="3"/>
  <c r="B29" i="3"/>
  <c r="C29" i="3"/>
  <c r="D29" i="3"/>
  <c r="E29" i="3"/>
  <c r="F29" i="3"/>
  <c r="A30" i="3"/>
  <c r="B30" i="3"/>
  <c r="C30" i="3"/>
  <c r="D30" i="3"/>
  <c r="E30" i="3"/>
  <c r="F30" i="3"/>
  <c r="A31" i="3"/>
  <c r="B31" i="3"/>
  <c r="C31" i="3"/>
  <c r="D31" i="3"/>
  <c r="E31" i="3"/>
  <c r="F31" i="3"/>
  <c r="A32" i="3"/>
  <c r="B32" i="3"/>
  <c r="C32" i="3"/>
  <c r="D32" i="3"/>
  <c r="E32" i="3"/>
  <c r="F32" i="3"/>
  <c r="A33" i="3"/>
  <c r="B33" i="3"/>
  <c r="C33" i="3"/>
  <c r="D33" i="3"/>
  <c r="E33" i="3"/>
  <c r="F33" i="3"/>
  <c r="A34" i="3"/>
  <c r="B34" i="3"/>
  <c r="C34" i="3"/>
  <c r="D34" i="3"/>
  <c r="E34" i="3"/>
  <c r="F34" i="3"/>
  <c r="A35" i="3"/>
  <c r="B35" i="3"/>
  <c r="C35" i="3"/>
  <c r="D35" i="3"/>
  <c r="E35" i="3"/>
  <c r="F35" i="3"/>
  <c r="A36" i="3"/>
  <c r="B36" i="3"/>
  <c r="C36" i="3"/>
  <c r="D36" i="3"/>
  <c r="E36" i="3"/>
  <c r="F36" i="3"/>
  <c r="A37" i="3"/>
  <c r="B37" i="3"/>
  <c r="C37" i="3"/>
  <c r="D37" i="3"/>
  <c r="E37" i="3"/>
  <c r="F37" i="3"/>
  <c r="A38" i="3"/>
  <c r="B38" i="3"/>
  <c r="C38" i="3"/>
  <c r="D38" i="3"/>
  <c r="E38" i="3"/>
  <c r="F38" i="3"/>
  <c r="A39" i="3"/>
  <c r="B39" i="3"/>
  <c r="C39" i="3"/>
  <c r="D39" i="3"/>
  <c r="E39" i="3"/>
  <c r="F39" i="3"/>
  <c r="A40" i="3"/>
  <c r="B40" i="3"/>
  <c r="C40" i="3"/>
  <c r="D40" i="3"/>
  <c r="E40" i="3"/>
  <c r="F40" i="3"/>
  <c r="A41" i="3"/>
  <c r="B41" i="3"/>
  <c r="C41" i="3"/>
  <c r="D41" i="3"/>
  <c r="E41" i="3"/>
  <c r="F41" i="3"/>
  <c r="A42" i="3"/>
  <c r="B42" i="3"/>
  <c r="C42" i="3"/>
  <c r="D42" i="3"/>
  <c r="E42" i="3"/>
  <c r="F42" i="3"/>
  <c r="A43" i="3"/>
  <c r="B43" i="3"/>
  <c r="C43" i="3"/>
  <c r="D43" i="3"/>
  <c r="E43" i="3"/>
  <c r="F43" i="3"/>
  <c r="A44" i="3"/>
  <c r="B44" i="3"/>
  <c r="C44" i="3"/>
  <c r="D44" i="3"/>
  <c r="E44" i="3"/>
  <c r="F44" i="3"/>
  <c r="A45" i="3"/>
  <c r="B45" i="3"/>
  <c r="C45" i="3"/>
  <c r="D45" i="3"/>
  <c r="E45" i="3"/>
  <c r="F45" i="3"/>
  <c r="A46" i="3"/>
  <c r="B46" i="3"/>
  <c r="C46" i="3"/>
  <c r="D46" i="3"/>
  <c r="E46" i="3"/>
  <c r="F46" i="3"/>
  <c r="A47" i="3"/>
  <c r="B47" i="3"/>
  <c r="C47" i="3"/>
  <c r="D47" i="3"/>
  <c r="E47" i="3"/>
  <c r="F47" i="3"/>
  <c r="A48" i="3"/>
  <c r="B48" i="3"/>
  <c r="C48" i="3"/>
  <c r="D48" i="3"/>
  <c r="E48" i="3"/>
  <c r="F48" i="3"/>
  <c r="A49" i="3"/>
  <c r="B49" i="3"/>
  <c r="C49" i="3"/>
  <c r="D49" i="3"/>
  <c r="E49" i="3"/>
  <c r="F49" i="3"/>
  <c r="A50" i="3"/>
  <c r="B50" i="3"/>
  <c r="C50" i="3"/>
  <c r="D50" i="3"/>
  <c r="E50" i="3"/>
  <c r="F50" i="3"/>
  <c r="A51" i="3"/>
  <c r="B51" i="3"/>
  <c r="C51" i="3"/>
  <c r="D51" i="3"/>
  <c r="E51" i="3"/>
  <c r="F51" i="3"/>
  <c r="A52" i="3"/>
  <c r="B52" i="3"/>
  <c r="C52" i="3"/>
  <c r="D52" i="3"/>
  <c r="E52" i="3"/>
  <c r="F52" i="3"/>
  <c r="A53" i="3"/>
  <c r="B53" i="3"/>
  <c r="C53" i="3"/>
  <c r="D53" i="3"/>
  <c r="E53" i="3"/>
  <c r="F53" i="3"/>
  <c r="A54" i="3"/>
  <c r="B54" i="3"/>
  <c r="C54" i="3"/>
  <c r="D54" i="3"/>
  <c r="E54" i="3"/>
  <c r="F54" i="3"/>
  <c r="A55" i="3"/>
  <c r="B55" i="3"/>
  <c r="C55" i="3"/>
  <c r="D55" i="3"/>
  <c r="E55" i="3"/>
  <c r="F55" i="3"/>
  <c r="A56" i="3"/>
  <c r="B56" i="3"/>
  <c r="C56" i="3"/>
  <c r="D56" i="3"/>
  <c r="E56" i="3"/>
  <c r="F56" i="3"/>
  <c r="A57" i="3"/>
  <c r="B57" i="3"/>
  <c r="C57" i="3"/>
  <c r="D57" i="3"/>
  <c r="E57" i="3"/>
  <c r="F57" i="3"/>
  <c r="A58" i="3"/>
  <c r="B58" i="3"/>
  <c r="C58" i="3"/>
  <c r="D58" i="3"/>
  <c r="E58" i="3"/>
  <c r="F58" i="3"/>
  <c r="A59" i="3"/>
  <c r="B59" i="3"/>
  <c r="C59" i="3"/>
  <c r="D59" i="3"/>
  <c r="E59" i="3"/>
  <c r="F59" i="3"/>
  <c r="A60" i="3"/>
  <c r="B60" i="3"/>
  <c r="C60" i="3"/>
  <c r="D60" i="3"/>
  <c r="E60" i="3"/>
  <c r="F60" i="3"/>
  <c r="A61" i="3"/>
  <c r="B61" i="3"/>
  <c r="C61" i="3"/>
  <c r="D61" i="3"/>
  <c r="E61" i="3"/>
  <c r="F61" i="3"/>
  <c r="A62" i="3"/>
  <c r="B62" i="3"/>
  <c r="C62" i="3"/>
  <c r="D62" i="3"/>
  <c r="E62" i="3"/>
  <c r="F62" i="3"/>
  <c r="A63" i="3"/>
  <c r="B63" i="3"/>
  <c r="C63" i="3"/>
  <c r="D63" i="3"/>
  <c r="E63" i="3"/>
  <c r="F63" i="3"/>
  <c r="A64" i="3"/>
  <c r="B64" i="3"/>
  <c r="C64" i="3"/>
  <c r="D64" i="3"/>
  <c r="E64" i="3"/>
  <c r="F64" i="3"/>
  <c r="A65" i="3"/>
  <c r="B65" i="3"/>
  <c r="C65" i="3"/>
  <c r="D65" i="3"/>
  <c r="E65" i="3"/>
  <c r="F65" i="3"/>
  <c r="F2" i="3"/>
  <c r="H29" i="6" l="1"/>
  <c r="H31" i="6" s="1"/>
  <c r="H30" i="6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H26" i="6" l="1"/>
  <c r="F46" i="1" l="1"/>
  <c r="E46" i="1"/>
  <c r="B7" i="6" l="1"/>
  <c r="B6" i="6"/>
  <c r="B2" i="6"/>
  <c r="L16" i="1" l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C46" i="1" l="1"/>
  <c r="AJ16" i="1" l="1"/>
  <c r="AJ62" i="1"/>
  <c r="E5" i="6" l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H13" i="6"/>
  <c r="F10" i="1" l="1"/>
  <c r="B30" i="9" l="1"/>
  <c r="C30" i="9"/>
  <c r="D30" i="9"/>
  <c r="B52" i="9"/>
  <c r="C52" i="9"/>
  <c r="D52" i="9"/>
  <c r="B10" i="9"/>
  <c r="C10" i="9"/>
  <c r="D10" i="9"/>
  <c r="B6" i="9"/>
  <c r="C6" i="9"/>
  <c r="D6" i="9"/>
  <c r="B42" i="9"/>
  <c r="C42" i="9"/>
  <c r="D42" i="9"/>
  <c r="B12" i="9"/>
  <c r="C12" i="9"/>
  <c r="D12" i="9"/>
  <c r="B13" i="9"/>
  <c r="C13" i="9"/>
  <c r="D13" i="9"/>
  <c r="B60" i="9"/>
  <c r="C60" i="9"/>
  <c r="D60" i="9"/>
  <c r="B50" i="9"/>
  <c r="C50" i="9"/>
  <c r="D50" i="9"/>
  <c r="B54" i="9"/>
  <c r="C54" i="9"/>
  <c r="D54" i="9"/>
  <c r="B57" i="9"/>
  <c r="C57" i="9"/>
  <c r="D57" i="9"/>
  <c r="B44" i="9"/>
  <c r="C44" i="9"/>
  <c r="D44" i="9"/>
  <c r="B48" i="9"/>
  <c r="C48" i="9"/>
  <c r="D48" i="9"/>
  <c r="B9" i="9"/>
  <c r="C9" i="9"/>
  <c r="D9" i="9"/>
  <c r="B31" i="9"/>
  <c r="C31" i="9"/>
  <c r="D31" i="9"/>
  <c r="B20" i="9"/>
  <c r="C20" i="9"/>
  <c r="D20" i="9"/>
  <c r="B8" i="9"/>
  <c r="C8" i="9"/>
  <c r="D8" i="9"/>
  <c r="B27" i="9"/>
  <c r="C27" i="9"/>
  <c r="D27" i="9"/>
  <c r="B56" i="9"/>
  <c r="C56" i="9"/>
  <c r="D56" i="9"/>
  <c r="B39" i="9"/>
  <c r="C39" i="9"/>
  <c r="D39" i="9"/>
  <c r="B63" i="9"/>
  <c r="C63" i="9"/>
  <c r="D63" i="9"/>
  <c r="B59" i="9"/>
  <c r="C59" i="9"/>
  <c r="D59" i="9"/>
  <c r="B34" i="9"/>
  <c r="C34" i="9"/>
  <c r="D34" i="9"/>
  <c r="B62" i="9"/>
  <c r="C62" i="9"/>
  <c r="D62" i="9"/>
  <c r="B23" i="9"/>
  <c r="C23" i="9"/>
  <c r="D23" i="9"/>
  <c r="B53" i="9"/>
  <c r="C53" i="9"/>
  <c r="D53" i="9"/>
  <c r="B41" i="9"/>
  <c r="C41" i="9"/>
  <c r="D41" i="9"/>
  <c r="B49" i="9"/>
  <c r="C49" i="9"/>
  <c r="D49" i="9"/>
  <c r="B14" i="9"/>
  <c r="C14" i="9"/>
  <c r="D14" i="9"/>
  <c r="B36" i="9"/>
  <c r="C36" i="9"/>
  <c r="D36" i="9"/>
  <c r="B43" i="9"/>
  <c r="C43" i="9"/>
  <c r="D43" i="9"/>
  <c r="B38" i="9"/>
  <c r="C38" i="9"/>
  <c r="D38" i="9"/>
  <c r="B4" i="9"/>
  <c r="C4" i="9"/>
  <c r="D4" i="9"/>
  <c r="B47" i="9"/>
  <c r="C47" i="9"/>
  <c r="D47" i="9"/>
  <c r="B45" i="9"/>
  <c r="C45" i="9"/>
  <c r="D45" i="9"/>
  <c r="B32" i="9"/>
  <c r="C32" i="9"/>
  <c r="D32" i="9"/>
  <c r="B16" i="9"/>
  <c r="C16" i="9"/>
  <c r="D16" i="9"/>
  <c r="B61" i="9"/>
  <c r="C61" i="9"/>
  <c r="D61" i="9"/>
  <c r="B5" i="9"/>
  <c r="C5" i="9"/>
  <c r="D5" i="9"/>
  <c r="B17" i="9"/>
  <c r="C17" i="9"/>
  <c r="D17" i="9"/>
  <c r="B15" i="9"/>
  <c r="C15" i="9"/>
  <c r="D15" i="9"/>
  <c r="B37" i="9"/>
  <c r="C37" i="9"/>
  <c r="D37" i="9"/>
  <c r="B29" i="9"/>
  <c r="C29" i="9"/>
  <c r="D29" i="9"/>
  <c r="B40" i="9"/>
  <c r="C40" i="9"/>
  <c r="D40" i="9"/>
  <c r="B26" i="9"/>
  <c r="C26" i="9"/>
  <c r="D26" i="9"/>
  <c r="B25" i="9"/>
  <c r="C25" i="9"/>
  <c r="D25" i="9"/>
  <c r="B7" i="9"/>
  <c r="C7" i="9"/>
  <c r="D7" i="9"/>
  <c r="B3" i="9"/>
  <c r="C3" i="9"/>
  <c r="D3" i="9"/>
  <c r="B2" i="9"/>
  <c r="C2" i="9"/>
  <c r="D2" i="9"/>
  <c r="B21" i="9"/>
  <c r="C21" i="9"/>
  <c r="D21" i="9"/>
  <c r="B33" i="9"/>
  <c r="C33" i="9"/>
  <c r="D33" i="9"/>
  <c r="B11" i="9"/>
  <c r="C11" i="9"/>
  <c r="D11" i="9"/>
  <c r="B35" i="9"/>
  <c r="C35" i="9"/>
  <c r="D35" i="9"/>
  <c r="B51" i="9"/>
  <c r="C51" i="9"/>
  <c r="D51" i="9"/>
  <c r="B58" i="9"/>
  <c r="C58" i="9"/>
  <c r="D58" i="9"/>
  <c r="B28" i="9"/>
  <c r="C28" i="9"/>
  <c r="D28" i="9"/>
  <c r="B46" i="9"/>
  <c r="C46" i="9"/>
  <c r="D46" i="9"/>
  <c r="B55" i="9"/>
  <c r="C55" i="9"/>
  <c r="D55" i="9"/>
  <c r="B64" i="9"/>
  <c r="C64" i="9"/>
  <c r="D64" i="9"/>
  <c r="B19" i="9"/>
  <c r="C19" i="9"/>
  <c r="D19" i="9"/>
  <c r="B24" i="9"/>
  <c r="C24" i="9"/>
  <c r="D24" i="9"/>
  <c r="B18" i="9"/>
  <c r="C18" i="9"/>
  <c r="D18" i="9"/>
  <c r="B3" i="5"/>
  <c r="D3" i="5"/>
  <c r="E3" i="5"/>
  <c r="F3" i="5"/>
  <c r="G3" i="5"/>
  <c r="H3" i="5"/>
  <c r="I3" i="5"/>
  <c r="J3" i="5"/>
  <c r="K3" i="5"/>
  <c r="L3" i="5"/>
  <c r="M3" i="5"/>
  <c r="N3" i="5"/>
  <c r="O3" i="5"/>
  <c r="P3" i="5"/>
  <c r="Q3" i="5"/>
  <c r="R3" i="5"/>
  <c r="B4" i="5"/>
  <c r="D4" i="5"/>
  <c r="E4" i="5"/>
  <c r="F4" i="5"/>
  <c r="G4" i="5"/>
  <c r="H4" i="5"/>
  <c r="I4" i="5"/>
  <c r="J4" i="5"/>
  <c r="K4" i="5"/>
  <c r="L4" i="5"/>
  <c r="M4" i="5"/>
  <c r="N4" i="5"/>
  <c r="O4" i="5"/>
  <c r="P4" i="5"/>
  <c r="Q4" i="5"/>
  <c r="R4" i="5"/>
  <c r="B5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R5" i="5"/>
  <c r="B6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B7" i="5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B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B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B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B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B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B13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R13" i="5"/>
  <c r="B14" i="5"/>
  <c r="D14" i="5"/>
  <c r="E14" i="5"/>
  <c r="F14" i="5"/>
  <c r="G14" i="5"/>
  <c r="H14" i="5"/>
  <c r="I14" i="5"/>
  <c r="J14" i="5"/>
  <c r="K14" i="5"/>
  <c r="L14" i="5"/>
  <c r="M14" i="5"/>
  <c r="N14" i="5"/>
  <c r="O14" i="5"/>
  <c r="P14" i="5"/>
  <c r="Q14" i="5"/>
  <c r="R14" i="5"/>
  <c r="B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B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B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B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B19" i="5"/>
  <c r="D19" i="5"/>
  <c r="E19" i="5"/>
  <c r="F19" i="5"/>
  <c r="G19" i="5"/>
  <c r="H19" i="5"/>
  <c r="I19" i="5"/>
  <c r="J19" i="5"/>
  <c r="K19" i="5"/>
  <c r="L19" i="5"/>
  <c r="M19" i="5"/>
  <c r="N19" i="5"/>
  <c r="O19" i="5"/>
  <c r="P19" i="5"/>
  <c r="Q19" i="5"/>
  <c r="R19" i="5"/>
  <c r="B20" i="5"/>
  <c r="D20" i="5"/>
  <c r="E20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B21" i="5"/>
  <c r="D21" i="5"/>
  <c r="E21" i="5"/>
  <c r="F21" i="5"/>
  <c r="G21" i="5"/>
  <c r="H21" i="5"/>
  <c r="I21" i="5"/>
  <c r="J21" i="5"/>
  <c r="K21" i="5"/>
  <c r="L21" i="5"/>
  <c r="M21" i="5"/>
  <c r="N21" i="5"/>
  <c r="O21" i="5"/>
  <c r="P21" i="5"/>
  <c r="Q21" i="5"/>
  <c r="R21" i="5"/>
  <c r="B22" i="5"/>
  <c r="D22" i="5"/>
  <c r="E22" i="5"/>
  <c r="F22" i="5"/>
  <c r="G22" i="5"/>
  <c r="H22" i="5"/>
  <c r="I22" i="5"/>
  <c r="J22" i="5"/>
  <c r="K22" i="5"/>
  <c r="L22" i="5"/>
  <c r="M22" i="5"/>
  <c r="N22" i="5"/>
  <c r="O22" i="5"/>
  <c r="P22" i="5"/>
  <c r="Q22" i="5"/>
  <c r="R22" i="5"/>
  <c r="B23" i="5"/>
  <c r="D23" i="5"/>
  <c r="E23" i="5"/>
  <c r="F23" i="5"/>
  <c r="G23" i="5"/>
  <c r="H23" i="5"/>
  <c r="I23" i="5"/>
  <c r="J23" i="5"/>
  <c r="K23" i="5"/>
  <c r="L23" i="5"/>
  <c r="M23" i="5"/>
  <c r="N23" i="5"/>
  <c r="O23" i="5"/>
  <c r="P23" i="5"/>
  <c r="Q23" i="5"/>
  <c r="R23" i="5"/>
  <c r="B24" i="5"/>
  <c r="D24" i="5"/>
  <c r="E24" i="5"/>
  <c r="F24" i="5"/>
  <c r="G24" i="5"/>
  <c r="H24" i="5"/>
  <c r="I24" i="5"/>
  <c r="J24" i="5"/>
  <c r="K24" i="5"/>
  <c r="L24" i="5"/>
  <c r="M24" i="5"/>
  <c r="N24" i="5"/>
  <c r="O24" i="5"/>
  <c r="P24" i="5"/>
  <c r="Q24" i="5"/>
  <c r="R24" i="5"/>
  <c r="B25" i="5"/>
  <c r="D25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B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B27" i="5"/>
  <c r="D27" i="5"/>
  <c r="E27" i="5"/>
  <c r="F27" i="5"/>
  <c r="G27" i="5"/>
  <c r="H27" i="5"/>
  <c r="I27" i="5"/>
  <c r="J27" i="5"/>
  <c r="K27" i="5"/>
  <c r="L27" i="5"/>
  <c r="M27" i="5"/>
  <c r="N27" i="5"/>
  <c r="O27" i="5"/>
  <c r="P27" i="5"/>
  <c r="Q27" i="5"/>
  <c r="R27" i="5"/>
  <c r="B28" i="5"/>
  <c r="D28" i="5"/>
  <c r="E28" i="5"/>
  <c r="F28" i="5"/>
  <c r="G28" i="5"/>
  <c r="H28" i="5"/>
  <c r="I28" i="5"/>
  <c r="J28" i="5"/>
  <c r="K28" i="5"/>
  <c r="L28" i="5"/>
  <c r="M28" i="5"/>
  <c r="N28" i="5"/>
  <c r="O28" i="5"/>
  <c r="P28" i="5"/>
  <c r="Q28" i="5"/>
  <c r="R28" i="5"/>
  <c r="B29" i="5"/>
  <c r="D29" i="5"/>
  <c r="E29" i="5"/>
  <c r="F29" i="5"/>
  <c r="G29" i="5"/>
  <c r="H29" i="5"/>
  <c r="I29" i="5"/>
  <c r="J29" i="5"/>
  <c r="K29" i="5"/>
  <c r="L29" i="5"/>
  <c r="M29" i="5"/>
  <c r="N29" i="5"/>
  <c r="O29" i="5"/>
  <c r="P29" i="5"/>
  <c r="Q29" i="5"/>
  <c r="R29" i="5"/>
  <c r="B30" i="5"/>
  <c r="D30" i="5"/>
  <c r="E30" i="5"/>
  <c r="F30" i="5"/>
  <c r="G30" i="5"/>
  <c r="H30" i="5"/>
  <c r="I30" i="5"/>
  <c r="J30" i="5"/>
  <c r="K30" i="5"/>
  <c r="L30" i="5"/>
  <c r="M30" i="5"/>
  <c r="N30" i="5"/>
  <c r="O30" i="5"/>
  <c r="P30" i="5"/>
  <c r="Q30" i="5"/>
  <c r="R30" i="5"/>
  <c r="B31" i="5"/>
  <c r="D31" i="5"/>
  <c r="E31" i="5"/>
  <c r="F31" i="5"/>
  <c r="G31" i="5"/>
  <c r="H31" i="5"/>
  <c r="I31" i="5"/>
  <c r="J31" i="5"/>
  <c r="K31" i="5"/>
  <c r="L31" i="5"/>
  <c r="M31" i="5"/>
  <c r="N31" i="5"/>
  <c r="O31" i="5"/>
  <c r="P31" i="5"/>
  <c r="Q31" i="5"/>
  <c r="R31" i="5"/>
  <c r="B32" i="5"/>
  <c r="D32" i="5"/>
  <c r="E32" i="5"/>
  <c r="F32" i="5"/>
  <c r="G32" i="5"/>
  <c r="H32" i="5"/>
  <c r="I32" i="5"/>
  <c r="J32" i="5"/>
  <c r="K32" i="5"/>
  <c r="L32" i="5"/>
  <c r="M32" i="5"/>
  <c r="N32" i="5"/>
  <c r="O32" i="5"/>
  <c r="P32" i="5"/>
  <c r="Q32" i="5"/>
  <c r="R32" i="5"/>
  <c r="B33" i="5"/>
  <c r="D33" i="5"/>
  <c r="E33" i="5"/>
  <c r="F33" i="5"/>
  <c r="G33" i="5"/>
  <c r="H33" i="5"/>
  <c r="I33" i="5"/>
  <c r="J33" i="5"/>
  <c r="K33" i="5"/>
  <c r="L33" i="5"/>
  <c r="M33" i="5"/>
  <c r="N33" i="5"/>
  <c r="O33" i="5"/>
  <c r="P33" i="5"/>
  <c r="Q33" i="5"/>
  <c r="R33" i="5"/>
  <c r="B34" i="5"/>
  <c r="D34" i="5"/>
  <c r="E34" i="5"/>
  <c r="F34" i="5"/>
  <c r="G34" i="5"/>
  <c r="H34" i="5"/>
  <c r="I34" i="5"/>
  <c r="J34" i="5"/>
  <c r="K34" i="5"/>
  <c r="L34" i="5"/>
  <c r="M34" i="5"/>
  <c r="N34" i="5"/>
  <c r="O34" i="5"/>
  <c r="P34" i="5"/>
  <c r="Q34" i="5"/>
  <c r="R34" i="5"/>
  <c r="B35" i="5"/>
  <c r="D35" i="5"/>
  <c r="E35" i="5"/>
  <c r="F35" i="5"/>
  <c r="G35" i="5"/>
  <c r="H35" i="5"/>
  <c r="I35" i="5"/>
  <c r="J35" i="5"/>
  <c r="K35" i="5"/>
  <c r="L35" i="5"/>
  <c r="M35" i="5"/>
  <c r="N35" i="5"/>
  <c r="O35" i="5"/>
  <c r="P35" i="5"/>
  <c r="Q35" i="5"/>
  <c r="R35" i="5"/>
  <c r="B36" i="5"/>
  <c r="D36" i="5"/>
  <c r="E36" i="5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B37" i="5"/>
  <c r="D37" i="5"/>
  <c r="E37" i="5"/>
  <c r="F37" i="5"/>
  <c r="G37" i="5"/>
  <c r="H37" i="5"/>
  <c r="I37" i="5"/>
  <c r="J37" i="5"/>
  <c r="K37" i="5"/>
  <c r="L37" i="5"/>
  <c r="M37" i="5"/>
  <c r="N37" i="5"/>
  <c r="O37" i="5"/>
  <c r="P37" i="5"/>
  <c r="Q37" i="5"/>
  <c r="R37" i="5"/>
  <c r="B38" i="5"/>
  <c r="D38" i="5"/>
  <c r="E38" i="5"/>
  <c r="F38" i="5"/>
  <c r="G38" i="5"/>
  <c r="H38" i="5"/>
  <c r="I38" i="5"/>
  <c r="J38" i="5"/>
  <c r="K38" i="5"/>
  <c r="L38" i="5"/>
  <c r="M38" i="5"/>
  <c r="N38" i="5"/>
  <c r="O38" i="5"/>
  <c r="P38" i="5"/>
  <c r="Q38" i="5"/>
  <c r="R38" i="5"/>
  <c r="B39" i="5"/>
  <c r="D39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B40" i="5"/>
  <c r="D40" i="5"/>
  <c r="E40" i="5"/>
  <c r="F40" i="5"/>
  <c r="G40" i="5"/>
  <c r="H40" i="5"/>
  <c r="I40" i="5"/>
  <c r="J40" i="5"/>
  <c r="K40" i="5"/>
  <c r="L40" i="5"/>
  <c r="M40" i="5"/>
  <c r="N40" i="5"/>
  <c r="O40" i="5"/>
  <c r="P40" i="5"/>
  <c r="Q40" i="5"/>
  <c r="R40" i="5"/>
  <c r="B41" i="5"/>
  <c r="D41" i="5"/>
  <c r="E41" i="5"/>
  <c r="F41" i="5"/>
  <c r="G41" i="5"/>
  <c r="H41" i="5"/>
  <c r="I41" i="5"/>
  <c r="J41" i="5"/>
  <c r="K41" i="5"/>
  <c r="L41" i="5"/>
  <c r="M41" i="5"/>
  <c r="N41" i="5"/>
  <c r="O41" i="5"/>
  <c r="P41" i="5"/>
  <c r="Q41" i="5"/>
  <c r="R41" i="5"/>
  <c r="B42" i="5"/>
  <c r="D42" i="5"/>
  <c r="E42" i="5"/>
  <c r="F42" i="5"/>
  <c r="G42" i="5"/>
  <c r="H42" i="5"/>
  <c r="I42" i="5"/>
  <c r="J42" i="5"/>
  <c r="K42" i="5"/>
  <c r="L42" i="5"/>
  <c r="M42" i="5"/>
  <c r="N42" i="5"/>
  <c r="O42" i="5"/>
  <c r="P42" i="5"/>
  <c r="Q42" i="5"/>
  <c r="R42" i="5"/>
  <c r="B43" i="5"/>
  <c r="D43" i="5"/>
  <c r="E43" i="5"/>
  <c r="F43" i="5"/>
  <c r="G43" i="5"/>
  <c r="H43" i="5"/>
  <c r="I43" i="5"/>
  <c r="J43" i="5"/>
  <c r="K43" i="5"/>
  <c r="L43" i="5"/>
  <c r="M43" i="5"/>
  <c r="N43" i="5"/>
  <c r="O43" i="5"/>
  <c r="P43" i="5"/>
  <c r="Q43" i="5"/>
  <c r="R43" i="5"/>
  <c r="B44" i="5"/>
  <c r="D44" i="5"/>
  <c r="E44" i="5"/>
  <c r="F44" i="5"/>
  <c r="G44" i="5"/>
  <c r="H44" i="5"/>
  <c r="I44" i="5"/>
  <c r="J44" i="5"/>
  <c r="K44" i="5"/>
  <c r="L44" i="5"/>
  <c r="M44" i="5"/>
  <c r="N44" i="5"/>
  <c r="O44" i="5"/>
  <c r="P44" i="5"/>
  <c r="Q44" i="5"/>
  <c r="R44" i="5"/>
  <c r="B45" i="5"/>
  <c r="D45" i="5"/>
  <c r="E45" i="5"/>
  <c r="F45" i="5"/>
  <c r="G45" i="5"/>
  <c r="H45" i="5"/>
  <c r="I45" i="5"/>
  <c r="J45" i="5"/>
  <c r="K45" i="5"/>
  <c r="L45" i="5"/>
  <c r="M45" i="5"/>
  <c r="N45" i="5"/>
  <c r="O45" i="5"/>
  <c r="P45" i="5"/>
  <c r="Q45" i="5"/>
  <c r="R45" i="5"/>
  <c r="B46" i="5"/>
  <c r="D46" i="5"/>
  <c r="E46" i="5"/>
  <c r="F46" i="5"/>
  <c r="G46" i="5"/>
  <c r="H46" i="5"/>
  <c r="I46" i="5"/>
  <c r="J46" i="5"/>
  <c r="K46" i="5"/>
  <c r="L46" i="5"/>
  <c r="M46" i="5"/>
  <c r="N46" i="5"/>
  <c r="O46" i="5"/>
  <c r="P46" i="5"/>
  <c r="Q46" i="5"/>
  <c r="R46" i="5"/>
  <c r="B47" i="5"/>
  <c r="D47" i="5"/>
  <c r="E47" i="5"/>
  <c r="F47" i="5"/>
  <c r="G47" i="5"/>
  <c r="H47" i="5"/>
  <c r="I47" i="5"/>
  <c r="J47" i="5"/>
  <c r="K47" i="5"/>
  <c r="L47" i="5"/>
  <c r="M47" i="5"/>
  <c r="N47" i="5"/>
  <c r="O47" i="5"/>
  <c r="P47" i="5"/>
  <c r="Q47" i="5"/>
  <c r="R47" i="5"/>
  <c r="B48" i="5"/>
  <c r="D48" i="5"/>
  <c r="E48" i="5"/>
  <c r="F48" i="5"/>
  <c r="G48" i="5"/>
  <c r="H48" i="5"/>
  <c r="I48" i="5"/>
  <c r="J48" i="5"/>
  <c r="K48" i="5"/>
  <c r="L48" i="5"/>
  <c r="M48" i="5"/>
  <c r="N48" i="5"/>
  <c r="O48" i="5"/>
  <c r="P48" i="5"/>
  <c r="Q48" i="5"/>
  <c r="R48" i="5"/>
  <c r="B49" i="5"/>
  <c r="D49" i="5"/>
  <c r="E49" i="5"/>
  <c r="F49" i="5"/>
  <c r="G49" i="5"/>
  <c r="H49" i="5"/>
  <c r="I49" i="5"/>
  <c r="J49" i="5"/>
  <c r="K49" i="5"/>
  <c r="L49" i="5"/>
  <c r="M49" i="5"/>
  <c r="N49" i="5"/>
  <c r="O49" i="5"/>
  <c r="P49" i="5"/>
  <c r="Q49" i="5"/>
  <c r="R49" i="5"/>
  <c r="B50" i="5"/>
  <c r="D50" i="5"/>
  <c r="E50" i="5"/>
  <c r="F50" i="5"/>
  <c r="G50" i="5"/>
  <c r="H50" i="5"/>
  <c r="I50" i="5"/>
  <c r="J50" i="5"/>
  <c r="K50" i="5"/>
  <c r="L50" i="5"/>
  <c r="M50" i="5"/>
  <c r="N50" i="5"/>
  <c r="O50" i="5"/>
  <c r="P50" i="5"/>
  <c r="Q50" i="5"/>
  <c r="R50" i="5"/>
  <c r="B51" i="5"/>
  <c r="D51" i="5"/>
  <c r="E51" i="5"/>
  <c r="F51" i="5"/>
  <c r="G51" i="5"/>
  <c r="H51" i="5"/>
  <c r="I51" i="5"/>
  <c r="J51" i="5"/>
  <c r="K51" i="5"/>
  <c r="L51" i="5"/>
  <c r="M51" i="5"/>
  <c r="N51" i="5"/>
  <c r="O51" i="5"/>
  <c r="P51" i="5"/>
  <c r="Q51" i="5"/>
  <c r="R51" i="5"/>
  <c r="B52" i="5"/>
  <c r="D52" i="5"/>
  <c r="E52" i="5"/>
  <c r="F52" i="5"/>
  <c r="G52" i="5"/>
  <c r="H52" i="5"/>
  <c r="I52" i="5"/>
  <c r="J52" i="5"/>
  <c r="K52" i="5"/>
  <c r="L52" i="5"/>
  <c r="M52" i="5"/>
  <c r="N52" i="5"/>
  <c r="O52" i="5"/>
  <c r="P52" i="5"/>
  <c r="Q52" i="5"/>
  <c r="R52" i="5"/>
  <c r="B53" i="5"/>
  <c r="D53" i="5"/>
  <c r="E53" i="5"/>
  <c r="F53" i="5"/>
  <c r="G53" i="5"/>
  <c r="H53" i="5"/>
  <c r="I53" i="5"/>
  <c r="J53" i="5"/>
  <c r="K53" i="5"/>
  <c r="L53" i="5"/>
  <c r="M53" i="5"/>
  <c r="N53" i="5"/>
  <c r="O53" i="5"/>
  <c r="P53" i="5"/>
  <c r="Q53" i="5"/>
  <c r="R53" i="5"/>
  <c r="B54" i="5"/>
  <c r="D54" i="5"/>
  <c r="E54" i="5"/>
  <c r="F54" i="5"/>
  <c r="G54" i="5"/>
  <c r="H54" i="5"/>
  <c r="I54" i="5"/>
  <c r="J54" i="5"/>
  <c r="K54" i="5"/>
  <c r="L54" i="5"/>
  <c r="M54" i="5"/>
  <c r="N54" i="5"/>
  <c r="O54" i="5"/>
  <c r="P54" i="5"/>
  <c r="Q54" i="5"/>
  <c r="R54" i="5"/>
  <c r="B55" i="5"/>
  <c r="D55" i="5"/>
  <c r="E55" i="5"/>
  <c r="F55" i="5"/>
  <c r="G55" i="5"/>
  <c r="H55" i="5"/>
  <c r="I55" i="5"/>
  <c r="J55" i="5"/>
  <c r="K55" i="5"/>
  <c r="L55" i="5"/>
  <c r="M55" i="5"/>
  <c r="N55" i="5"/>
  <c r="O55" i="5"/>
  <c r="P55" i="5"/>
  <c r="Q55" i="5"/>
  <c r="R55" i="5"/>
  <c r="B56" i="5"/>
  <c r="D56" i="5"/>
  <c r="E56" i="5"/>
  <c r="F56" i="5"/>
  <c r="G56" i="5"/>
  <c r="H56" i="5"/>
  <c r="I56" i="5"/>
  <c r="J56" i="5"/>
  <c r="K56" i="5"/>
  <c r="L56" i="5"/>
  <c r="M56" i="5"/>
  <c r="N56" i="5"/>
  <c r="O56" i="5"/>
  <c r="P56" i="5"/>
  <c r="Q56" i="5"/>
  <c r="R56" i="5"/>
  <c r="B57" i="5"/>
  <c r="D57" i="5"/>
  <c r="E57" i="5"/>
  <c r="F57" i="5"/>
  <c r="G57" i="5"/>
  <c r="H57" i="5"/>
  <c r="I57" i="5"/>
  <c r="J57" i="5"/>
  <c r="K57" i="5"/>
  <c r="L57" i="5"/>
  <c r="M57" i="5"/>
  <c r="N57" i="5"/>
  <c r="O57" i="5"/>
  <c r="P57" i="5"/>
  <c r="Q57" i="5"/>
  <c r="R57" i="5"/>
  <c r="B58" i="5"/>
  <c r="D58" i="5"/>
  <c r="E58" i="5"/>
  <c r="F58" i="5"/>
  <c r="G58" i="5"/>
  <c r="H58" i="5"/>
  <c r="I58" i="5"/>
  <c r="J58" i="5"/>
  <c r="K58" i="5"/>
  <c r="L58" i="5"/>
  <c r="M58" i="5"/>
  <c r="N58" i="5"/>
  <c r="O58" i="5"/>
  <c r="P58" i="5"/>
  <c r="Q58" i="5"/>
  <c r="R58" i="5"/>
  <c r="B59" i="5"/>
  <c r="D59" i="5"/>
  <c r="E59" i="5"/>
  <c r="F59" i="5"/>
  <c r="G59" i="5"/>
  <c r="H59" i="5"/>
  <c r="I59" i="5"/>
  <c r="J59" i="5"/>
  <c r="K59" i="5"/>
  <c r="L59" i="5"/>
  <c r="M59" i="5"/>
  <c r="N59" i="5"/>
  <c r="O59" i="5"/>
  <c r="P59" i="5"/>
  <c r="Q59" i="5"/>
  <c r="R59" i="5"/>
  <c r="B60" i="5"/>
  <c r="D60" i="5"/>
  <c r="E60" i="5"/>
  <c r="F60" i="5"/>
  <c r="G60" i="5"/>
  <c r="H60" i="5"/>
  <c r="I60" i="5"/>
  <c r="J60" i="5"/>
  <c r="K60" i="5"/>
  <c r="L60" i="5"/>
  <c r="M60" i="5"/>
  <c r="N60" i="5"/>
  <c r="O60" i="5"/>
  <c r="P60" i="5"/>
  <c r="Q60" i="5"/>
  <c r="R60" i="5"/>
  <c r="B61" i="5"/>
  <c r="D61" i="5"/>
  <c r="E61" i="5"/>
  <c r="F61" i="5"/>
  <c r="G61" i="5"/>
  <c r="H61" i="5"/>
  <c r="I61" i="5"/>
  <c r="J61" i="5"/>
  <c r="K61" i="5"/>
  <c r="L61" i="5"/>
  <c r="M61" i="5"/>
  <c r="N61" i="5"/>
  <c r="O61" i="5"/>
  <c r="P61" i="5"/>
  <c r="Q61" i="5"/>
  <c r="R61" i="5"/>
  <c r="B62" i="5"/>
  <c r="D62" i="5"/>
  <c r="E62" i="5"/>
  <c r="F62" i="5"/>
  <c r="G62" i="5"/>
  <c r="H62" i="5"/>
  <c r="I62" i="5"/>
  <c r="J62" i="5"/>
  <c r="K62" i="5"/>
  <c r="L62" i="5"/>
  <c r="M62" i="5"/>
  <c r="N62" i="5"/>
  <c r="O62" i="5"/>
  <c r="P62" i="5"/>
  <c r="Q62" i="5"/>
  <c r="R62" i="5"/>
  <c r="B63" i="5"/>
  <c r="D63" i="5"/>
  <c r="E63" i="5"/>
  <c r="F63" i="5"/>
  <c r="G63" i="5"/>
  <c r="H63" i="5"/>
  <c r="I63" i="5"/>
  <c r="J63" i="5"/>
  <c r="K63" i="5"/>
  <c r="L63" i="5"/>
  <c r="M63" i="5"/>
  <c r="N63" i="5"/>
  <c r="O63" i="5"/>
  <c r="P63" i="5"/>
  <c r="Q63" i="5"/>
  <c r="R63" i="5"/>
  <c r="B64" i="5"/>
  <c r="D64" i="5"/>
  <c r="E64" i="5"/>
  <c r="F64" i="5"/>
  <c r="G64" i="5"/>
  <c r="H64" i="5"/>
  <c r="I64" i="5"/>
  <c r="J64" i="5"/>
  <c r="K64" i="5"/>
  <c r="L64" i="5"/>
  <c r="M64" i="5"/>
  <c r="N64" i="5"/>
  <c r="O64" i="5"/>
  <c r="P64" i="5"/>
  <c r="Q64" i="5"/>
  <c r="R64" i="5"/>
  <c r="B3" i="4"/>
  <c r="C3" i="4"/>
  <c r="D3" i="4"/>
  <c r="E3" i="4"/>
  <c r="F3" i="4"/>
  <c r="G3" i="4"/>
  <c r="H3" i="4"/>
  <c r="I3" i="4"/>
  <c r="J3" i="4"/>
  <c r="B4" i="4"/>
  <c r="C4" i="4"/>
  <c r="D4" i="4"/>
  <c r="E4" i="4"/>
  <c r="F4" i="4"/>
  <c r="G4" i="4"/>
  <c r="H4" i="4"/>
  <c r="I4" i="4"/>
  <c r="J4" i="4"/>
  <c r="B5" i="4"/>
  <c r="C5" i="4"/>
  <c r="D5" i="4"/>
  <c r="E5" i="4"/>
  <c r="F5" i="4"/>
  <c r="G5" i="4"/>
  <c r="H5" i="4"/>
  <c r="I5" i="4"/>
  <c r="J5" i="4"/>
  <c r="B6" i="4"/>
  <c r="C6" i="4"/>
  <c r="D6" i="4"/>
  <c r="E6" i="4"/>
  <c r="F6" i="4"/>
  <c r="G6" i="4"/>
  <c r="H6" i="4"/>
  <c r="I6" i="4"/>
  <c r="J6" i="4"/>
  <c r="B7" i="4"/>
  <c r="C7" i="4"/>
  <c r="D7" i="4"/>
  <c r="E7" i="4"/>
  <c r="F7" i="4"/>
  <c r="G7" i="4"/>
  <c r="H7" i="4"/>
  <c r="I7" i="4"/>
  <c r="J7" i="4"/>
  <c r="B8" i="4"/>
  <c r="C8" i="4"/>
  <c r="D8" i="4"/>
  <c r="E8" i="4"/>
  <c r="F8" i="4"/>
  <c r="G8" i="4"/>
  <c r="H8" i="4"/>
  <c r="I8" i="4"/>
  <c r="J8" i="4"/>
  <c r="B9" i="4"/>
  <c r="C9" i="4"/>
  <c r="D9" i="4"/>
  <c r="E9" i="4"/>
  <c r="F9" i="4"/>
  <c r="G9" i="4"/>
  <c r="H9" i="4"/>
  <c r="I9" i="4"/>
  <c r="J9" i="4"/>
  <c r="B10" i="4"/>
  <c r="C10" i="4"/>
  <c r="D10" i="4"/>
  <c r="E10" i="4"/>
  <c r="F10" i="4"/>
  <c r="G10" i="4"/>
  <c r="H10" i="4"/>
  <c r="I10" i="4"/>
  <c r="J10" i="4"/>
  <c r="B11" i="4"/>
  <c r="C11" i="4"/>
  <c r="D11" i="4"/>
  <c r="E11" i="4"/>
  <c r="F11" i="4"/>
  <c r="G11" i="4"/>
  <c r="H11" i="4"/>
  <c r="I11" i="4"/>
  <c r="J11" i="4"/>
  <c r="B12" i="4"/>
  <c r="C12" i="4"/>
  <c r="D12" i="4"/>
  <c r="E12" i="4"/>
  <c r="F12" i="4"/>
  <c r="G12" i="4"/>
  <c r="H12" i="4"/>
  <c r="I12" i="4"/>
  <c r="J12" i="4"/>
  <c r="B13" i="4"/>
  <c r="C13" i="4"/>
  <c r="D13" i="4"/>
  <c r="E13" i="4"/>
  <c r="F13" i="4"/>
  <c r="G13" i="4"/>
  <c r="H13" i="4"/>
  <c r="I13" i="4"/>
  <c r="J13" i="4"/>
  <c r="B14" i="4"/>
  <c r="C14" i="4"/>
  <c r="D14" i="4"/>
  <c r="E14" i="4"/>
  <c r="F14" i="4"/>
  <c r="G14" i="4"/>
  <c r="H14" i="4"/>
  <c r="I14" i="4"/>
  <c r="J14" i="4"/>
  <c r="B15" i="4"/>
  <c r="C15" i="4"/>
  <c r="D15" i="4"/>
  <c r="E15" i="4"/>
  <c r="F15" i="4"/>
  <c r="G15" i="4"/>
  <c r="H15" i="4"/>
  <c r="I15" i="4"/>
  <c r="J15" i="4"/>
  <c r="B16" i="4"/>
  <c r="C16" i="4"/>
  <c r="D16" i="4"/>
  <c r="E16" i="4"/>
  <c r="F16" i="4"/>
  <c r="G16" i="4"/>
  <c r="H16" i="4"/>
  <c r="I16" i="4"/>
  <c r="J16" i="4"/>
  <c r="B17" i="4"/>
  <c r="C17" i="4"/>
  <c r="D17" i="4"/>
  <c r="E17" i="4"/>
  <c r="F17" i="4"/>
  <c r="G17" i="4"/>
  <c r="H17" i="4"/>
  <c r="I17" i="4"/>
  <c r="J17" i="4"/>
  <c r="B18" i="4"/>
  <c r="C18" i="4"/>
  <c r="D18" i="4"/>
  <c r="E18" i="4"/>
  <c r="F18" i="4"/>
  <c r="G18" i="4"/>
  <c r="H18" i="4"/>
  <c r="I18" i="4"/>
  <c r="J18" i="4"/>
  <c r="B19" i="4"/>
  <c r="C19" i="4"/>
  <c r="D19" i="4"/>
  <c r="E19" i="4"/>
  <c r="F19" i="4"/>
  <c r="G19" i="4"/>
  <c r="H19" i="4"/>
  <c r="I19" i="4"/>
  <c r="J19" i="4"/>
  <c r="B20" i="4"/>
  <c r="C20" i="4"/>
  <c r="D20" i="4"/>
  <c r="E20" i="4"/>
  <c r="F20" i="4"/>
  <c r="G20" i="4"/>
  <c r="H20" i="4"/>
  <c r="I20" i="4"/>
  <c r="J20" i="4"/>
  <c r="B21" i="4"/>
  <c r="C21" i="4"/>
  <c r="D21" i="4"/>
  <c r="E21" i="4"/>
  <c r="F21" i="4"/>
  <c r="G21" i="4"/>
  <c r="H21" i="4"/>
  <c r="I21" i="4"/>
  <c r="J21" i="4"/>
  <c r="B22" i="4"/>
  <c r="C22" i="4"/>
  <c r="D22" i="4"/>
  <c r="E22" i="4"/>
  <c r="F22" i="4"/>
  <c r="G22" i="4"/>
  <c r="H22" i="4"/>
  <c r="I22" i="4"/>
  <c r="J22" i="4"/>
  <c r="B23" i="4"/>
  <c r="C23" i="4"/>
  <c r="D23" i="4"/>
  <c r="E23" i="4"/>
  <c r="F23" i="4"/>
  <c r="G23" i="4"/>
  <c r="H23" i="4"/>
  <c r="I23" i="4"/>
  <c r="J23" i="4"/>
  <c r="B24" i="4"/>
  <c r="C24" i="4"/>
  <c r="D24" i="4"/>
  <c r="E24" i="4"/>
  <c r="F24" i="4"/>
  <c r="G24" i="4"/>
  <c r="H24" i="4"/>
  <c r="I24" i="4"/>
  <c r="J24" i="4"/>
  <c r="B25" i="4"/>
  <c r="C25" i="4"/>
  <c r="D25" i="4"/>
  <c r="E25" i="4"/>
  <c r="F25" i="4"/>
  <c r="G25" i="4"/>
  <c r="H25" i="4"/>
  <c r="I25" i="4"/>
  <c r="J25" i="4"/>
  <c r="B26" i="4"/>
  <c r="C26" i="4"/>
  <c r="D26" i="4"/>
  <c r="E26" i="4"/>
  <c r="F26" i="4"/>
  <c r="G26" i="4"/>
  <c r="H26" i="4"/>
  <c r="I26" i="4"/>
  <c r="J26" i="4"/>
  <c r="B27" i="4"/>
  <c r="C27" i="4"/>
  <c r="D27" i="4"/>
  <c r="E27" i="4"/>
  <c r="F27" i="4"/>
  <c r="G27" i="4"/>
  <c r="H27" i="4"/>
  <c r="I27" i="4"/>
  <c r="J27" i="4"/>
  <c r="B28" i="4"/>
  <c r="C28" i="4"/>
  <c r="D28" i="4"/>
  <c r="E28" i="4"/>
  <c r="F28" i="4"/>
  <c r="G28" i="4"/>
  <c r="H28" i="4"/>
  <c r="I28" i="4"/>
  <c r="J28" i="4"/>
  <c r="B29" i="4"/>
  <c r="C29" i="4"/>
  <c r="D29" i="4"/>
  <c r="E29" i="4"/>
  <c r="F29" i="4"/>
  <c r="G29" i="4"/>
  <c r="H29" i="4"/>
  <c r="I29" i="4"/>
  <c r="J29" i="4"/>
  <c r="B30" i="4"/>
  <c r="C30" i="4"/>
  <c r="D30" i="4"/>
  <c r="E30" i="4"/>
  <c r="F30" i="4"/>
  <c r="G30" i="4"/>
  <c r="H30" i="4"/>
  <c r="I30" i="4"/>
  <c r="J30" i="4"/>
  <c r="B31" i="4"/>
  <c r="C31" i="4"/>
  <c r="D31" i="4"/>
  <c r="E31" i="4"/>
  <c r="F31" i="4"/>
  <c r="G31" i="4"/>
  <c r="H31" i="4"/>
  <c r="I31" i="4"/>
  <c r="J31" i="4"/>
  <c r="B32" i="4"/>
  <c r="C32" i="4"/>
  <c r="D32" i="4"/>
  <c r="E32" i="4"/>
  <c r="F32" i="4"/>
  <c r="G32" i="4"/>
  <c r="H32" i="4"/>
  <c r="I32" i="4"/>
  <c r="J32" i="4"/>
  <c r="B33" i="4"/>
  <c r="C33" i="4"/>
  <c r="D33" i="4"/>
  <c r="E33" i="4"/>
  <c r="F33" i="4"/>
  <c r="G33" i="4"/>
  <c r="H33" i="4"/>
  <c r="I33" i="4"/>
  <c r="J33" i="4"/>
  <c r="B34" i="4"/>
  <c r="C34" i="4"/>
  <c r="D34" i="4"/>
  <c r="E34" i="4"/>
  <c r="F34" i="4"/>
  <c r="G34" i="4"/>
  <c r="H34" i="4"/>
  <c r="I34" i="4"/>
  <c r="J34" i="4"/>
  <c r="B35" i="4"/>
  <c r="C35" i="4"/>
  <c r="D35" i="4"/>
  <c r="E35" i="4"/>
  <c r="F35" i="4"/>
  <c r="G35" i="4"/>
  <c r="H35" i="4"/>
  <c r="I35" i="4"/>
  <c r="J35" i="4"/>
  <c r="B36" i="4"/>
  <c r="C36" i="4"/>
  <c r="D36" i="4"/>
  <c r="E36" i="4"/>
  <c r="F36" i="4"/>
  <c r="G36" i="4"/>
  <c r="H36" i="4"/>
  <c r="I36" i="4"/>
  <c r="J36" i="4"/>
  <c r="B37" i="4"/>
  <c r="C37" i="4"/>
  <c r="D37" i="4"/>
  <c r="E37" i="4"/>
  <c r="F37" i="4"/>
  <c r="G37" i="4"/>
  <c r="H37" i="4"/>
  <c r="I37" i="4"/>
  <c r="J37" i="4"/>
  <c r="B38" i="4"/>
  <c r="C38" i="4"/>
  <c r="D38" i="4"/>
  <c r="E38" i="4"/>
  <c r="F38" i="4"/>
  <c r="G38" i="4"/>
  <c r="H38" i="4"/>
  <c r="I38" i="4"/>
  <c r="J38" i="4"/>
  <c r="B39" i="4"/>
  <c r="C39" i="4"/>
  <c r="D39" i="4"/>
  <c r="E39" i="4"/>
  <c r="F39" i="4"/>
  <c r="G39" i="4"/>
  <c r="H39" i="4"/>
  <c r="I39" i="4"/>
  <c r="J39" i="4"/>
  <c r="B40" i="4"/>
  <c r="C40" i="4"/>
  <c r="D40" i="4"/>
  <c r="E40" i="4"/>
  <c r="F40" i="4"/>
  <c r="G40" i="4"/>
  <c r="H40" i="4"/>
  <c r="I40" i="4"/>
  <c r="J40" i="4"/>
  <c r="B41" i="4"/>
  <c r="C41" i="4"/>
  <c r="D41" i="4"/>
  <c r="E41" i="4"/>
  <c r="F41" i="4"/>
  <c r="G41" i="4"/>
  <c r="H41" i="4"/>
  <c r="I41" i="4"/>
  <c r="J41" i="4"/>
  <c r="B42" i="4"/>
  <c r="C42" i="4"/>
  <c r="D42" i="4"/>
  <c r="E42" i="4"/>
  <c r="F42" i="4"/>
  <c r="G42" i="4"/>
  <c r="H42" i="4"/>
  <c r="I42" i="4"/>
  <c r="J42" i="4"/>
  <c r="B43" i="4"/>
  <c r="C43" i="4"/>
  <c r="D43" i="4"/>
  <c r="E43" i="4"/>
  <c r="F43" i="4"/>
  <c r="G43" i="4"/>
  <c r="H43" i="4"/>
  <c r="I43" i="4"/>
  <c r="J43" i="4"/>
  <c r="B44" i="4"/>
  <c r="C44" i="4"/>
  <c r="D44" i="4"/>
  <c r="E44" i="4"/>
  <c r="F44" i="4"/>
  <c r="G44" i="4"/>
  <c r="H44" i="4"/>
  <c r="I44" i="4"/>
  <c r="J44" i="4"/>
  <c r="B45" i="4"/>
  <c r="C45" i="4"/>
  <c r="D45" i="4"/>
  <c r="E45" i="4"/>
  <c r="F45" i="4"/>
  <c r="G45" i="4"/>
  <c r="H45" i="4"/>
  <c r="I45" i="4"/>
  <c r="J45" i="4"/>
  <c r="B46" i="4"/>
  <c r="C46" i="4"/>
  <c r="D46" i="4"/>
  <c r="E46" i="4"/>
  <c r="F46" i="4"/>
  <c r="G46" i="4"/>
  <c r="H46" i="4"/>
  <c r="I46" i="4"/>
  <c r="J46" i="4"/>
  <c r="B47" i="4"/>
  <c r="C47" i="4"/>
  <c r="D47" i="4"/>
  <c r="E47" i="4"/>
  <c r="F47" i="4"/>
  <c r="G47" i="4"/>
  <c r="H47" i="4"/>
  <c r="I47" i="4"/>
  <c r="J47" i="4"/>
  <c r="B48" i="4"/>
  <c r="C48" i="4"/>
  <c r="D48" i="4"/>
  <c r="E48" i="4"/>
  <c r="F48" i="4"/>
  <c r="G48" i="4"/>
  <c r="H48" i="4"/>
  <c r="I48" i="4"/>
  <c r="J48" i="4"/>
  <c r="B49" i="4"/>
  <c r="C49" i="4"/>
  <c r="D49" i="4"/>
  <c r="E49" i="4"/>
  <c r="F49" i="4"/>
  <c r="G49" i="4"/>
  <c r="H49" i="4"/>
  <c r="I49" i="4"/>
  <c r="J49" i="4"/>
  <c r="B50" i="4"/>
  <c r="C50" i="4"/>
  <c r="D50" i="4"/>
  <c r="E50" i="4"/>
  <c r="F50" i="4"/>
  <c r="G50" i="4"/>
  <c r="H50" i="4"/>
  <c r="I50" i="4"/>
  <c r="J50" i="4"/>
  <c r="B51" i="4"/>
  <c r="C51" i="4"/>
  <c r="D51" i="4"/>
  <c r="E51" i="4"/>
  <c r="F51" i="4"/>
  <c r="G51" i="4"/>
  <c r="H51" i="4"/>
  <c r="I51" i="4"/>
  <c r="J51" i="4"/>
  <c r="B52" i="4"/>
  <c r="C52" i="4"/>
  <c r="D52" i="4"/>
  <c r="E52" i="4"/>
  <c r="F52" i="4"/>
  <c r="G52" i="4"/>
  <c r="H52" i="4"/>
  <c r="I52" i="4"/>
  <c r="J52" i="4"/>
  <c r="B53" i="4"/>
  <c r="C53" i="4"/>
  <c r="D53" i="4"/>
  <c r="E53" i="4"/>
  <c r="F53" i="4"/>
  <c r="G53" i="4"/>
  <c r="H53" i="4"/>
  <c r="I53" i="4"/>
  <c r="J53" i="4"/>
  <c r="B54" i="4"/>
  <c r="C54" i="4"/>
  <c r="D54" i="4"/>
  <c r="E54" i="4"/>
  <c r="F54" i="4"/>
  <c r="G54" i="4"/>
  <c r="H54" i="4"/>
  <c r="I54" i="4"/>
  <c r="J54" i="4"/>
  <c r="B55" i="4"/>
  <c r="C55" i="4"/>
  <c r="D55" i="4"/>
  <c r="E55" i="4"/>
  <c r="F55" i="4"/>
  <c r="G55" i="4"/>
  <c r="H55" i="4"/>
  <c r="I55" i="4"/>
  <c r="J55" i="4"/>
  <c r="B56" i="4"/>
  <c r="C56" i="4"/>
  <c r="D56" i="4"/>
  <c r="E56" i="4"/>
  <c r="F56" i="4"/>
  <c r="G56" i="4"/>
  <c r="H56" i="4"/>
  <c r="I56" i="4"/>
  <c r="J56" i="4"/>
  <c r="B57" i="4"/>
  <c r="C57" i="4"/>
  <c r="D57" i="4"/>
  <c r="E57" i="4"/>
  <c r="F57" i="4"/>
  <c r="G57" i="4"/>
  <c r="H57" i="4"/>
  <c r="I57" i="4"/>
  <c r="J57" i="4"/>
  <c r="B58" i="4"/>
  <c r="C58" i="4"/>
  <c r="D58" i="4"/>
  <c r="E58" i="4"/>
  <c r="F58" i="4"/>
  <c r="G58" i="4"/>
  <c r="H58" i="4"/>
  <c r="I58" i="4"/>
  <c r="J58" i="4"/>
  <c r="B59" i="4"/>
  <c r="C59" i="4"/>
  <c r="D59" i="4"/>
  <c r="E59" i="4"/>
  <c r="F59" i="4"/>
  <c r="G59" i="4"/>
  <c r="H59" i="4"/>
  <c r="I59" i="4"/>
  <c r="J59" i="4"/>
  <c r="B60" i="4"/>
  <c r="C60" i="4"/>
  <c r="D60" i="4"/>
  <c r="E60" i="4"/>
  <c r="F60" i="4"/>
  <c r="G60" i="4"/>
  <c r="H60" i="4"/>
  <c r="I60" i="4"/>
  <c r="J60" i="4"/>
  <c r="B61" i="4"/>
  <c r="C61" i="4"/>
  <c r="D61" i="4"/>
  <c r="E61" i="4"/>
  <c r="F61" i="4"/>
  <c r="G61" i="4"/>
  <c r="H61" i="4"/>
  <c r="I61" i="4"/>
  <c r="J61" i="4"/>
  <c r="B62" i="4"/>
  <c r="C62" i="4"/>
  <c r="D62" i="4"/>
  <c r="E62" i="4"/>
  <c r="F62" i="4"/>
  <c r="G62" i="4"/>
  <c r="H62" i="4"/>
  <c r="I62" i="4"/>
  <c r="J62" i="4"/>
  <c r="B63" i="4"/>
  <c r="C63" i="4"/>
  <c r="D63" i="4"/>
  <c r="E63" i="4"/>
  <c r="F63" i="4"/>
  <c r="G63" i="4"/>
  <c r="H63" i="4"/>
  <c r="I63" i="4"/>
  <c r="J63" i="4"/>
  <c r="B64" i="4"/>
  <c r="C64" i="4"/>
  <c r="D64" i="4"/>
  <c r="E64" i="4"/>
  <c r="F64" i="4"/>
  <c r="G64" i="4"/>
  <c r="H64" i="4"/>
  <c r="I64" i="4"/>
  <c r="J64" i="4"/>
  <c r="K2" i="8"/>
  <c r="K3" i="8"/>
  <c r="K6" i="8"/>
  <c r="K7" i="8"/>
  <c r="K5" i="8"/>
  <c r="F3" i="8"/>
  <c r="F6" i="8"/>
  <c r="F7" i="8"/>
  <c r="E3" i="8"/>
  <c r="E6" i="8"/>
  <c r="E7" i="8"/>
  <c r="E5" i="8"/>
  <c r="BA3" i="1" l="1"/>
  <c r="BA4" i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2" i="1"/>
  <c r="F14" i="1"/>
  <c r="A3" i="10" l="1"/>
  <c r="B3" i="10"/>
  <c r="C3" i="10"/>
  <c r="E3" i="10"/>
  <c r="F3" i="10"/>
  <c r="G3" i="10"/>
  <c r="H3" i="10"/>
  <c r="A4" i="10"/>
  <c r="B4" i="10"/>
  <c r="C4" i="10"/>
  <c r="E4" i="10"/>
  <c r="F4" i="10"/>
  <c r="G4" i="10"/>
  <c r="H4" i="10"/>
  <c r="A5" i="10"/>
  <c r="B5" i="10"/>
  <c r="C5" i="10"/>
  <c r="E5" i="10"/>
  <c r="F5" i="10"/>
  <c r="G5" i="10"/>
  <c r="H5" i="10"/>
  <c r="A6" i="10"/>
  <c r="B6" i="10"/>
  <c r="C6" i="10"/>
  <c r="E6" i="10"/>
  <c r="F6" i="10"/>
  <c r="G6" i="10"/>
  <c r="H6" i="10"/>
  <c r="A7" i="10"/>
  <c r="B7" i="10"/>
  <c r="C7" i="10"/>
  <c r="E7" i="10"/>
  <c r="F7" i="10"/>
  <c r="G7" i="10"/>
  <c r="H7" i="10"/>
  <c r="A8" i="10"/>
  <c r="B8" i="10"/>
  <c r="C8" i="10"/>
  <c r="E8" i="10"/>
  <c r="F8" i="10"/>
  <c r="G8" i="10"/>
  <c r="H8" i="10"/>
  <c r="A9" i="10"/>
  <c r="B9" i="10"/>
  <c r="C9" i="10"/>
  <c r="E9" i="10"/>
  <c r="F9" i="10"/>
  <c r="G9" i="10"/>
  <c r="H9" i="10"/>
  <c r="A10" i="10"/>
  <c r="B10" i="10"/>
  <c r="C10" i="10"/>
  <c r="E10" i="10"/>
  <c r="F10" i="10"/>
  <c r="G10" i="10"/>
  <c r="H10" i="10"/>
  <c r="A11" i="10"/>
  <c r="B11" i="10"/>
  <c r="C11" i="10"/>
  <c r="E11" i="10"/>
  <c r="F11" i="10"/>
  <c r="G11" i="10"/>
  <c r="H11" i="10"/>
  <c r="A12" i="10"/>
  <c r="B12" i="10"/>
  <c r="C12" i="10"/>
  <c r="E12" i="10"/>
  <c r="F12" i="10"/>
  <c r="G12" i="10"/>
  <c r="H12" i="10"/>
  <c r="A13" i="10"/>
  <c r="B13" i="10"/>
  <c r="C13" i="10"/>
  <c r="E13" i="10"/>
  <c r="F13" i="10"/>
  <c r="G13" i="10"/>
  <c r="H13" i="10"/>
  <c r="A14" i="10"/>
  <c r="B14" i="10"/>
  <c r="C14" i="10"/>
  <c r="E14" i="10"/>
  <c r="F14" i="10"/>
  <c r="G14" i="10"/>
  <c r="H14" i="10"/>
  <c r="A15" i="10"/>
  <c r="B15" i="10"/>
  <c r="C15" i="10"/>
  <c r="E15" i="10"/>
  <c r="F15" i="10"/>
  <c r="G15" i="10"/>
  <c r="H15" i="10"/>
  <c r="A16" i="10"/>
  <c r="B16" i="10"/>
  <c r="C16" i="10"/>
  <c r="E16" i="10"/>
  <c r="F16" i="10"/>
  <c r="G16" i="10"/>
  <c r="H16" i="10"/>
  <c r="A17" i="10"/>
  <c r="B17" i="10"/>
  <c r="C17" i="10"/>
  <c r="E17" i="10"/>
  <c r="F17" i="10"/>
  <c r="G17" i="10"/>
  <c r="H17" i="10"/>
  <c r="A18" i="10"/>
  <c r="B18" i="10"/>
  <c r="C18" i="10"/>
  <c r="E18" i="10"/>
  <c r="F18" i="10"/>
  <c r="G18" i="10"/>
  <c r="H18" i="10"/>
  <c r="A19" i="10"/>
  <c r="B19" i="10"/>
  <c r="C19" i="10"/>
  <c r="E19" i="10"/>
  <c r="F19" i="10"/>
  <c r="G19" i="10"/>
  <c r="H19" i="10"/>
  <c r="A20" i="10"/>
  <c r="B20" i="10"/>
  <c r="C20" i="10"/>
  <c r="E20" i="10"/>
  <c r="F20" i="10"/>
  <c r="G20" i="10"/>
  <c r="H20" i="10"/>
  <c r="A21" i="10"/>
  <c r="B21" i="10"/>
  <c r="C21" i="10"/>
  <c r="E21" i="10"/>
  <c r="F21" i="10"/>
  <c r="G21" i="10"/>
  <c r="H21" i="10"/>
  <c r="A22" i="10"/>
  <c r="B22" i="10"/>
  <c r="C22" i="10"/>
  <c r="E22" i="10"/>
  <c r="F22" i="10"/>
  <c r="G22" i="10"/>
  <c r="H22" i="10"/>
  <c r="A23" i="10"/>
  <c r="B23" i="10"/>
  <c r="C23" i="10"/>
  <c r="E23" i="10"/>
  <c r="F23" i="10"/>
  <c r="G23" i="10"/>
  <c r="H23" i="10"/>
  <c r="A24" i="10"/>
  <c r="B24" i="10"/>
  <c r="C24" i="10"/>
  <c r="E24" i="10"/>
  <c r="F24" i="10"/>
  <c r="G24" i="10"/>
  <c r="H24" i="10"/>
  <c r="A25" i="10"/>
  <c r="B25" i="10"/>
  <c r="C25" i="10"/>
  <c r="E25" i="10"/>
  <c r="F25" i="10"/>
  <c r="G25" i="10"/>
  <c r="H25" i="10"/>
  <c r="A26" i="10"/>
  <c r="B26" i="10"/>
  <c r="C26" i="10"/>
  <c r="E26" i="10"/>
  <c r="F26" i="10"/>
  <c r="G26" i="10"/>
  <c r="H26" i="10"/>
  <c r="A27" i="10"/>
  <c r="B27" i="10"/>
  <c r="C27" i="10"/>
  <c r="E27" i="10"/>
  <c r="F27" i="10"/>
  <c r="G27" i="10"/>
  <c r="H27" i="10"/>
  <c r="A28" i="10"/>
  <c r="B28" i="10"/>
  <c r="C28" i="10"/>
  <c r="E28" i="10"/>
  <c r="F28" i="10"/>
  <c r="G28" i="10"/>
  <c r="H28" i="10"/>
  <c r="A29" i="10"/>
  <c r="B29" i="10"/>
  <c r="C29" i="10"/>
  <c r="E29" i="10"/>
  <c r="F29" i="10"/>
  <c r="G29" i="10"/>
  <c r="H29" i="10"/>
  <c r="A30" i="10"/>
  <c r="B30" i="10"/>
  <c r="C30" i="10"/>
  <c r="E30" i="10"/>
  <c r="F30" i="10"/>
  <c r="G30" i="10"/>
  <c r="H30" i="10"/>
  <c r="A31" i="10"/>
  <c r="B31" i="10"/>
  <c r="C31" i="10"/>
  <c r="E31" i="10"/>
  <c r="F31" i="10"/>
  <c r="G31" i="10"/>
  <c r="H31" i="10"/>
  <c r="A32" i="10"/>
  <c r="B32" i="10"/>
  <c r="C32" i="10"/>
  <c r="E32" i="10"/>
  <c r="F32" i="10"/>
  <c r="G32" i="10"/>
  <c r="H32" i="10"/>
  <c r="A33" i="10"/>
  <c r="B33" i="10"/>
  <c r="C33" i="10"/>
  <c r="E33" i="10"/>
  <c r="F33" i="10"/>
  <c r="G33" i="10"/>
  <c r="H33" i="10"/>
  <c r="A34" i="10"/>
  <c r="B34" i="10"/>
  <c r="C34" i="10"/>
  <c r="E34" i="10"/>
  <c r="F34" i="10"/>
  <c r="G34" i="10"/>
  <c r="H34" i="10"/>
  <c r="A35" i="10"/>
  <c r="B35" i="10"/>
  <c r="C35" i="10"/>
  <c r="E35" i="10"/>
  <c r="F35" i="10"/>
  <c r="G35" i="10"/>
  <c r="H35" i="10"/>
  <c r="A36" i="10"/>
  <c r="B36" i="10"/>
  <c r="C36" i="10"/>
  <c r="E36" i="10"/>
  <c r="F36" i="10"/>
  <c r="G36" i="10"/>
  <c r="H36" i="10"/>
  <c r="A37" i="10"/>
  <c r="B37" i="10"/>
  <c r="C37" i="10"/>
  <c r="E37" i="10"/>
  <c r="F37" i="10"/>
  <c r="G37" i="10"/>
  <c r="H37" i="10"/>
  <c r="A38" i="10"/>
  <c r="B38" i="10"/>
  <c r="C38" i="10"/>
  <c r="E38" i="10"/>
  <c r="F38" i="10"/>
  <c r="G38" i="10"/>
  <c r="H38" i="10"/>
  <c r="A39" i="10"/>
  <c r="B39" i="10"/>
  <c r="C39" i="10"/>
  <c r="E39" i="10"/>
  <c r="F39" i="10"/>
  <c r="G39" i="10"/>
  <c r="H39" i="10"/>
  <c r="A40" i="10"/>
  <c r="B40" i="10"/>
  <c r="C40" i="10"/>
  <c r="E40" i="10"/>
  <c r="F40" i="10"/>
  <c r="G40" i="10"/>
  <c r="H40" i="10"/>
  <c r="A41" i="10"/>
  <c r="B41" i="10"/>
  <c r="C41" i="10"/>
  <c r="E41" i="10"/>
  <c r="F41" i="10"/>
  <c r="G41" i="10"/>
  <c r="H41" i="10"/>
  <c r="A42" i="10"/>
  <c r="B42" i="10"/>
  <c r="C42" i="10"/>
  <c r="E42" i="10"/>
  <c r="F42" i="10"/>
  <c r="G42" i="10"/>
  <c r="H42" i="10"/>
  <c r="A43" i="10"/>
  <c r="B43" i="10"/>
  <c r="C43" i="10"/>
  <c r="E43" i="10"/>
  <c r="F43" i="10"/>
  <c r="G43" i="10"/>
  <c r="H43" i="10"/>
  <c r="A44" i="10"/>
  <c r="B44" i="10"/>
  <c r="C44" i="10"/>
  <c r="E44" i="10"/>
  <c r="F44" i="10"/>
  <c r="G44" i="10"/>
  <c r="H44" i="10"/>
  <c r="A45" i="10"/>
  <c r="B45" i="10"/>
  <c r="C45" i="10"/>
  <c r="E45" i="10"/>
  <c r="F45" i="10"/>
  <c r="G45" i="10"/>
  <c r="H45" i="10"/>
  <c r="A46" i="10"/>
  <c r="B46" i="10"/>
  <c r="C46" i="10"/>
  <c r="E46" i="10"/>
  <c r="F46" i="10"/>
  <c r="G46" i="10"/>
  <c r="H46" i="10"/>
  <c r="A47" i="10"/>
  <c r="B47" i="10"/>
  <c r="C47" i="10"/>
  <c r="E47" i="10"/>
  <c r="F47" i="10"/>
  <c r="G47" i="10"/>
  <c r="H47" i="10"/>
  <c r="A48" i="10"/>
  <c r="B48" i="10"/>
  <c r="C48" i="10"/>
  <c r="E48" i="10"/>
  <c r="F48" i="10"/>
  <c r="G48" i="10"/>
  <c r="H48" i="10"/>
  <c r="A49" i="10"/>
  <c r="B49" i="10"/>
  <c r="C49" i="10"/>
  <c r="E49" i="10"/>
  <c r="F49" i="10"/>
  <c r="G49" i="10"/>
  <c r="H49" i="10"/>
  <c r="A50" i="10"/>
  <c r="B50" i="10"/>
  <c r="C50" i="10"/>
  <c r="E50" i="10"/>
  <c r="F50" i="10"/>
  <c r="G50" i="10"/>
  <c r="H50" i="10"/>
  <c r="A51" i="10"/>
  <c r="B51" i="10"/>
  <c r="C51" i="10"/>
  <c r="E51" i="10"/>
  <c r="F51" i="10"/>
  <c r="G51" i="10"/>
  <c r="H51" i="10"/>
  <c r="A52" i="10"/>
  <c r="B52" i="10"/>
  <c r="C52" i="10"/>
  <c r="E52" i="10"/>
  <c r="F52" i="10"/>
  <c r="G52" i="10"/>
  <c r="H52" i="10"/>
  <c r="A53" i="10"/>
  <c r="B53" i="10"/>
  <c r="C53" i="10"/>
  <c r="E53" i="10"/>
  <c r="F53" i="10"/>
  <c r="G53" i="10"/>
  <c r="H53" i="10"/>
  <c r="A54" i="10"/>
  <c r="B54" i="10"/>
  <c r="C54" i="10"/>
  <c r="E54" i="10"/>
  <c r="F54" i="10"/>
  <c r="G54" i="10"/>
  <c r="H54" i="10"/>
  <c r="A55" i="10"/>
  <c r="B55" i="10"/>
  <c r="C55" i="10"/>
  <c r="E55" i="10"/>
  <c r="F55" i="10"/>
  <c r="G55" i="10"/>
  <c r="H55" i="10"/>
  <c r="A56" i="10"/>
  <c r="B56" i="10"/>
  <c r="C56" i="10"/>
  <c r="E56" i="10"/>
  <c r="F56" i="10"/>
  <c r="G56" i="10"/>
  <c r="H56" i="10"/>
  <c r="A57" i="10"/>
  <c r="B57" i="10"/>
  <c r="C57" i="10"/>
  <c r="E57" i="10"/>
  <c r="F57" i="10"/>
  <c r="G57" i="10"/>
  <c r="H57" i="10"/>
  <c r="A58" i="10"/>
  <c r="B58" i="10"/>
  <c r="C58" i="10"/>
  <c r="E58" i="10"/>
  <c r="F58" i="10"/>
  <c r="G58" i="10"/>
  <c r="H58" i="10"/>
  <c r="A59" i="10"/>
  <c r="B59" i="10"/>
  <c r="C59" i="10"/>
  <c r="E59" i="10"/>
  <c r="F59" i="10"/>
  <c r="G59" i="10"/>
  <c r="H59" i="10"/>
  <c r="A60" i="10"/>
  <c r="B60" i="10"/>
  <c r="C60" i="10"/>
  <c r="E60" i="10"/>
  <c r="F60" i="10"/>
  <c r="G60" i="10"/>
  <c r="H60" i="10"/>
  <c r="A61" i="10"/>
  <c r="B61" i="10"/>
  <c r="C61" i="10"/>
  <c r="E61" i="10"/>
  <c r="F61" i="10"/>
  <c r="G61" i="10"/>
  <c r="H61" i="10"/>
  <c r="A62" i="10"/>
  <c r="B62" i="10"/>
  <c r="C62" i="10"/>
  <c r="E62" i="10"/>
  <c r="F62" i="10"/>
  <c r="G62" i="10"/>
  <c r="H62" i="10"/>
  <c r="A63" i="10"/>
  <c r="B63" i="10"/>
  <c r="C63" i="10"/>
  <c r="E63" i="10"/>
  <c r="F63" i="10"/>
  <c r="G63" i="10"/>
  <c r="H63" i="10"/>
  <c r="A64" i="10"/>
  <c r="B64" i="10"/>
  <c r="C64" i="10"/>
  <c r="E64" i="10"/>
  <c r="F64" i="10"/>
  <c r="G64" i="10"/>
  <c r="H64" i="10"/>
  <c r="H2" i="10"/>
  <c r="G2" i="10"/>
  <c r="F2" i="10"/>
  <c r="E2" i="10"/>
  <c r="C2" i="10"/>
  <c r="B2" i="10"/>
  <c r="A2" i="10"/>
  <c r="E16" i="1"/>
  <c r="C16" i="5" s="1"/>
  <c r="E17" i="1"/>
  <c r="C17" i="5" s="1"/>
  <c r="E18" i="1"/>
  <c r="C18" i="5" s="1"/>
  <c r="E19" i="1"/>
  <c r="C19" i="5" s="1"/>
  <c r="E20" i="1"/>
  <c r="C20" i="5" s="1"/>
  <c r="E21" i="1"/>
  <c r="C21" i="5" s="1"/>
  <c r="E22" i="1"/>
  <c r="C22" i="5" s="1"/>
  <c r="E23" i="1"/>
  <c r="C23" i="5" s="1"/>
  <c r="E24" i="1"/>
  <c r="C24" i="5" s="1"/>
  <c r="E25" i="1"/>
  <c r="E26" i="1"/>
  <c r="C26" i="5" s="1"/>
  <c r="E27" i="1"/>
  <c r="C27" i="5" s="1"/>
  <c r="E28" i="1"/>
  <c r="E29" i="1"/>
  <c r="E30" i="1"/>
  <c r="E31" i="1"/>
  <c r="E32" i="1"/>
  <c r="E33" i="1"/>
  <c r="E34" i="1"/>
  <c r="C34" i="5" s="1"/>
  <c r="E35" i="1"/>
  <c r="C35" i="5" s="1"/>
  <c r="E36" i="1"/>
  <c r="C36" i="5" s="1"/>
  <c r="E37" i="1"/>
  <c r="C37" i="5" s="1"/>
  <c r="E38" i="1"/>
  <c r="C38" i="5" s="1"/>
  <c r="E39" i="1"/>
  <c r="C39" i="5" s="1"/>
  <c r="E40" i="1"/>
  <c r="C40" i="5" s="1"/>
  <c r="E41" i="1"/>
  <c r="C41" i="5" s="1"/>
  <c r="E42" i="1"/>
  <c r="E43" i="1"/>
  <c r="C43" i="5" s="1"/>
  <c r="E44" i="1"/>
  <c r="C44" i="5" s="1"/>
  <c r="E45" i="1"/>
  <c r="C45" i="5" s="1"/>
  <c r="E47" i="1"/>
  <c r="C46" i="5" s="1"/>
  <c r="E48" i="1"/>
  <c r="C47" i="5" s="1"/>
  <c r="E49" i="1"/>
  <c r="E50" i="1"/>
  <c r="C49" i="5" s="1"/>
  <c r="E51" i="1"/>
  <c r="C50" i="5" s="1"/>
  <c r="E52" i="1"/>
  <c r="E53" i="1"/>
  <c r="C52" i="5" s="1"/>
  <c r="E54" i="1"/>
  <c r="C53" i="5" s="1"/>
  <c r="E55" i="1"/>
  <c r="C54" i="5" s="1"/>
  <c r="E56" i="1"/>
  <c r="C55" i="5" s="1"/>
  <c r="E57" i="1"/>
  <c r="C56" i="5" s="1"/>
  <c r="E58" i="1"/>
  <c r="C57" i="5" s="1"/>
  <c r="E59" i="1"/>
  <c r="C58" i="5" s="1"/>
  <c r="E60" i="1"/>
  <c r="C59" i="5" s="1"/>
  <c r="E61" i="1"/>
  <c r="C60" i="5" s="1"/>
  <c r="E62" i="1"/>
  <c r="E63" i="1"/>
  <c r="C62" i="5" s="1"/>
  <c r="E64" i="1"/>
  <c r="C63" i="5" s="1"/>
  <c r="E65" i="1"/>
  <c r="E14" i="1"/>
  <c r="E15" i="1"/>
  <c r="C15" i="5" s="1"/>
  <c r="L14" i="1"/>
  <c r="L15" i="1"/>
  <c r="C48" i="5" l="1"/>
  <c r="D51" i="10"/>
  <c r="C51" i="5"/>
  <c r="C14" i="5"/>
  <c r="D64" i="10"/>
  <c r="C64" i="5"/>
  <c r="C32" i="5"/>
  <c r="C31" i="5"/>
  <c r="D25" i="10"/>
  <c r="C25" i="5"/>
  <c r="C30" i="5"/>
  <c r="C29" i="5"/>
  <c r="D42" i="10"/>
  <c r="C42" i="5"/>
  <c r="D61" i="10"/>
  <c r="C61" i="5"/>
  <c r="C28" i="5"/>
  <c r="D33" i="10"/>
  <c r="C33" i="5"/>
  <c r="D26" i="10"/>
  <c r="D27" i="10"/>
  <c r="D52" i="10"/>
  <c r="D56" i="10"/>
  <c r="D24" i="10"/>
  <c r="D47" i="10"/>
  <c r="D37" i="10"/>
  <c r="D48" i="10"/>
  <c r="D40" i="10"/>
  <c r="D16" i="10"/>
  <c r="D63" i="10"/>
  <c r="D55" i="10"/>
  <c r="D39" i="10"/>
  <c r="D23" i="10"/>
  <c r="D62" i="10"/>
  <c r="D54" i="10"/>
  <c r="D46" i="10"/>
  <c r="D38" i="10"/>
  <c r="D22" i="10"/>
  <c r="D45" i="10"/>
  <c r="D21" i="10"/>
  <c r="D53" i="10"/>
  <c r="D20" i="10"/>
  <c r="D36" i="10"/>
  <c r="D19" i="10"/>
  <c r="D60" i="10"/>
  <c r="D59" i="10"/>
  <c r="D35" i="10"/>
  <c r="D15" i="10"/>
  <c r="D58" i="10"/>
  <c r="D50" i="10"/>
  <c r="D34" i="10"/>
  <c r="D18" i="10"/>
  <c r="D44" i="10"/>
  <c r="D43" i="10"/>
  <c r="D57" i="10"/>
  <c r="D49" i="10"/>
  <c r="D41" i="10"/>
  <c r="D17" i="10"/>
  <c r="D32" i="10"/>
  <c r="D30" i="10"/>
  <c r="D31" i="10"/>
  <c r="D29" i="10"/>
  <c r="D28" i="10"/>
  <c r="D14" i="10"/>
  <c r="C14" i="1"/>
  <c r="AP5" i="8"/>
  <c r="AO5" i="8"/>
  <c r="AH5" i="8"/>
  <c r="X5" i="8"/>
  <c r="T5" i="8"/>
  <c r="L5" i="8"/>
  <c r="F5" i="8"/>
  <c r="C5" i="8"/>
  <c r="B18" i="2"/>
  <c r="D18" i="2"/>
  <c r="E18" i="2"/>
  <c r="F18" i="2"/>
  <c r="G18" i="2"/>
  <c r="B19" i="2"/>
  <c r="D19" i="2"/>
  <c r="E19" i="2"/>
  <c r="F19" i="2"/>
  <c r="G19" i="2"/>
  <c r="B20" i="2"/>
  <c r="D20" i="2"/>
  <c r="E20" i="2"/>
  <c r="F20" i="2"/>
  <c r="G20" i="2"/>
  <c r="B21" i="2"/>
  <c r="D21" i="2"/>
  <c r="E21" i="2"/>
  <c r="F21" i="2"/>
  <c r="G21" i="2"/>
  <c r="B22" i="2"/>
  <c r="D22" i="2"/>
  <c r="E22" i="2"/>
  <c r="F22" i="2"/>
  <c r="G22" i="2"/>
  <c r="B23" i="2"/>
  <c r="D23" i="2"/>
  <c r="E23" i="2"/>
  <c r="F23" i="2"/>
  <c r="G23" i="2"/>
  <c r="B24" i="2"/>
  <c r="D24" i="2"/>
  <c r="E24" i="2"/>
  <c r="F24" i="2"/>
  <c r="G24" i="2"/>
  <c r="B25" i="2"/>
  <c r="D25" i="2"/>
  <c r="E25" i="2"/>
  <c r="F25" i="2"/>
  <c r="G25" i="2"/>
  <c r="B26" i="2"/>
  <c r="D26" i="2"/>
  <c r="E26" i="2"/>
  <c r="F26" i="2"/>
  <c r="G26" i="2"/>
  <c r="B38" i="2"/>
  <c r="D38" i="2"/>
  <c r="E38" i="2"/>
  <c r="F38" i="2"/>
  <c r="G38" i="2"/>
  <c r="B2" i="2"/>
  <c r="D2" i="2"/>
  <c r="E2" i="2"/>
  <c r="F2" i="2"/>
  <c r="G2" i="2"/>
  <c r="B16" i="2"/>
  <c r="D16" i="2"/>
  <c r="E16" i="2"/>
  <c r="F16" i="2"/>
  <c r="G16" i="2"/>
  <c r="B34" i="2"/>
  <c r="D34" i="2"/>
  <c r="E34" i="2"/>
  <c r="F34" i="2"/>
  <c r="G34" i="2"/>
  <c r="B10" i="2"/>
  <c r="D10" i="2"/>
  <c r="E10" i="2"/>
  <c r="F10" i="2"/>
  <c r="G10" i="2"/>
  <c r="B45" i="2"/>
  <c r="D45" i="2"/>
  <c r="E45" i="2"/>
  <c r="F45" i="2"/>
  <c r="G45" i="2"/>
  <c r="B35" i="2"/>
  <c r="D35" i="2"/>
  <c r="E35" i="2"/>
  <c r="F35" i="2"/>
  <c r="G35" i="2"/>
  <c r="B55" i="2"/>
  <c r="D55" i="2"/>
  <c r="E55" i="2"/>
  <c r="F55" i="2"/>
  <c r="G55" i="2"/>
  <c r="B46" i="2"/>
  <c r="D46" i="2"/>
  <c r="E46" i="2"/>
  <c r="F46" i="2"/>
  <c r="G46" i="2"/>
  <c r="B52" i="2"/>
  <c r="D52" i="2"/>
  <c r="E52" i="2"/>
  <c r="F52" i="2"/>
  <c r="G52" i="2"/>
  <c r="B13" i="2"/>
  <c r="D13" i="2"/>
  <c r="E13" i="2"/>
  <c r="F13" i="2"/>
  <c r="G13" i="2"/>
  <c r="B53" i="2"/>
  <c r="D53" i="2"/>
  <c r="E53" i="2"/>
  <c r="F53" i="2"/>
  <c r="G53" i="2"/>
  <c r="B39" i="2"/>
  <c r="D39" i="2"/>
  <c r="E39" i="2"/>
  <c r="F39" i="2"/>
  <c r="G39" i="2"/>
  <c r="B14" i="2"/>
  <c r="D14" i="2"/>
  <c r="E14" i="2"/>
  <c r="F14" i="2"/>
  <c r="G14" i="2"/>
  <c r="B51" i="2"/>
  <c r="D51" i="2"/>
  <c r="E51" i="2"/>
  <c r="F51" i="2"/>
  <c r="G51" i="2"/>
  <c r="B47" i="2"/>
  <c r="D47" i="2"/>
  <c r="E47" i="2"/>
  <c r="F47" i="2"/>
  <c r="G47" i="2"/>
  <c r="B40" i="2"/>
  <c r="D40" i="2"/>
  <c r="E40" i="2"/>
  <c r="F40" i="2"/>
  <c r="G40" i="2"/>
  <c r="B3" i="2"/>
  <c r="D3" i="2"/>
  <c r="E3" i="2"/>
  <c r="F3" i="2"/>
  <c r="G3" i="2"/>
  <c r="B4" i="2"/>
  <c r="D4" i="2"/>
  <c r="E4" i="2"/>
  <c r="F4" i="2"/>
  <c r="G4" i="2"/>
  <c r="B57" i="2"/>
  <c r="D57" i="2"/>
  <c r="E57" i="2"/>
  <c r="F57" i="2"/>
  <c r="G57" i="2"/>
  <c r="B41" i="2"/>
  <c r="D41" i="2"/>
  <c r="E41" i="2"/>
  <c r="F41" i="2"/>
  <c r="G41" i="2"/>
  <c r="B27" i="2"/>
  <c r="D27" i="2"/>
  <c r="E27" i="2"/>
  <c r="F27" i="2"/>
  <c r="G27" i="2"/>
  <c r="B5" i="2"/>
  <c r="D5" i="2"/>
  <c r="E5" i="2"/>
  <c r="F5" i="2"/>
  <c r="G5" i="2"/>
  <c r="B28" i="2"/>
  <c r="D28" i="2"/>
  <c r="E28" i="2"/>
  <c r="F28" i="2"/>
  <c r="G28" i="2"/>
  <c r="B17" i="2"/>
  <c r="D17" i="2"/>
  <c r="E17" i="2"/>
  <c r="F17" i="2"/>
  <c r="G17" i="2"/>
  <c r="B29" i="2"/>
  <c r="D29" i="2"/>
  <c r="E29" i="2"/>
  <c r="F29" i="2"/>
  <c r="G29" i="2"/>
  <c r="B50" i="2"/>
  <c r="D50" i="2"/>
  <c r="E50" i="2"/>
  <c r="F50" i="2"/>
  <c r="G50" i="2"/>
  <c r="B11" i="2"/>
  <c r="D11" i="2"/>
  <c r="E11" i="2"/>
  <c r="F11" i="2"/>
  <c r="G11" i="2"/>
  <c r="B42" i="2"/>
  <c r="D42" i="2"/>
  <c r="E42" i="2"/>
  <c r="F42" i="2"/>
  <c r="G42" i="2"/>
  <c r="B58" i="2"/>
  <c r="D58" i="2"/>
  <c r="E58" i="2"/>
  <c r="F58" i="2"/>
  <c r="G58" i="2"/>
  <c r="B6" i="2"/>
  <c r="D6" i="2"/>
  <c r="E6" i="2"/>
  <c r="F6" i="2"/>
  <c r="G6" i="2"/>
  <c r="B30" i="2"/>
  <c r="D30" i="2"/>
  <c r="E30" i="2"/>
  <c r="F30" i="2"/>
  <c r="G30" i="2"/>
  <c r="B15" i="2"/>
  <c r="D15" i="2"/>
  <c r="E15" i="2"/>
  <c r="F15" i="2"/>
  <c r="G15" i="2"/>
  <c r="B59" i="2"/>
  <c r="D59" i="2"/>
  <c r="E59" i="2"/>
  <c r="F59" i="2"/>
  <c r="G59" i="2"/>
  <c r="B54" i="2"/>
  <c r="D54" i="2"/>
  <c r="E54" i="2"/>
  <c r="F54" i="2"/>
  <c r="G54" i="2"/>
  <c r="B48" i="2"/>
  <c r="D48" i="2"/>
  <c r="E48" i="2"/>
  <c r="F48" i="2"/>
  <c r="G48" i="2"/>
  <c r="B43" i="2"/>
  <c r="D43" i="2"/>
  <c r="E43" i="2"/>
  <c r="F43" i="2"/>
  <c r="G43" i="2"/>
  <c r="B31" i="2"/>
  <c r="D31" i="2"/>
  <c r="E31" i="2"/>
  <c r="F31" i="2"/>
  <c r="G31" i="2"/>
  <c r="B49" i="2"/>
  <c r="D49" i="2"/>
  <c r="E49" i="2"/>
  <c r="F49" i="2"/>
  <c r="G49" i="2"/>
  <c r="B12" i="2"/>
  <c r="D12" i="2"/>
  <c r="E12" i="2"/>
  <c r="F12" i="2"/>
  <c r="G12" i="2"/>
  <c r="B7" i="2"/>
  <c r="D7" i="2"/>
  <c r="E7" i="2"/>
  <c r="F7" i="2"/>
  <c r="G7" i="2"/>
  <c r="B32" i="2"/>
  <c r="D32" i="2"/>
  <c r="E32" i="2"/>
  <c r="F32" i="2"/>
  <c r="G32" i="2"/>
  <c r="B60" i="2"/>
  <c r="D60" i="2"/>
  <c r="E60" i="2"/>
  <c r="F60" i="2"/>
  <c r="G60" i="2"/>
  <c r="B61" i="2"/>
  <c r="D61" i="2"/>
  <c r="E61" i="2"/>
  <c r="F61" i="2"/>
  <c r="G61" i="2"/>
  <c r="B36" i="2"/>
  <c r="D36" i="2"/>
  <c r="E36" i="2"/>
  <c r="F36" i="2"/>
  <c r="G36" i="2"/>
  <c r="B44" i="2"/>
  <c r="D44" i="2"/>
  <c r="E44" i="2"/>
  <c r="F44" i="2"/>
  <c r="G44" i="2"/>
  <c r="B62" i="2"/>
  <c r="D62" i="2"/>
  <c r="E62" i="2"/>
  <c r="F62" i="2"/>
  <c r="G62" i="2"/>
  <c r="B63" i="2"/>
  <c r="D63" i="2"/>
  <c r="E63" i="2"/>
  <c r="F63" i="2"/>
  <c r="G63" i="2"/>
  <c r="B37" i="2"/>
  <c r="D37" i="2"/>
  <c r="E37" i="2"/>
  <c r="F37" i="2"/>
  <c r="G37" i="2"/>
  <c r="B8" i="2"/>
  <c r="D8" i="2"/>
  <c r="E8" i="2"/>
  <c r="F8" i="2"/>
  <c r="G8" i="2"/>
  <c r="B33" i="2"/>
  <c r="D33" i="2"/>
  <c r="E33" i="2"/>
  <c r="F33" i="2"/>
  <c r="G33" i="2"/>
  <c r="B9" i="2"/>
  <c r="D9" i="2"/>
  <c r="E9" i="2"/>
  <c r="F9" i="2"/>
  <c r="G9" i="2"/>
  <c r="B64" i="2"/>
  <c r="D64" i="2"/>
  <c r="E64" i="2"/>
  <c r="F64" i="2"/>
  <c r="G64" i="2"/>
  <c r="G56" i="2"/>
  <c r="F56" i="2"/>
  <c r="E56" i="2"/>
  <c r="D56" i="2"/>
  <c r="B56" i="2"/>
  <c r="H34" i="6"/>
  <c r="H35" i="6"/>
  <c r="H36" i="6"/>
  <c r="H37" i="6"/>
  <c r="H38" i="6"/>
  <c r="H39" i="6"/>
  <c r="H41" i="6"/>
  <c r="H42" i="6"/>
  <c r="H43" i="6"/>
  <c r="H44" i="6"/>
  <c r="H45" i="6"/>
  <c r="E21" i="6"/>
  <c r="L11" i="1"/>
  <c r="A14" i="4" l="1"/>
  <c r="A14" i="5"/>
  <c r="L3" i="1"/>
  <c r="L4" i="1"/>
  <c r="L5" i="1"/>
  <c r="L6" i="1"/>
  <c r="L7" i="1"/>
  <c r="L8" i="1"/>
  <c r="L9" i="1"/>
  <c r="L10" i="1"/>
  <c r="L12" i="1"/>
  <c r="L13" i="1"/>
  <c r="E3" i="1"/>
  <c r="F3" i="1"/>
  <c r="E4" i="1"/>
  <c r="C4" i="5" s="1"/>
  <c r="F4" i="1"/>
  <c r="E5" i="1"/>
  <c r="C5" i="5" s="1"/>
  <c r="F5" i="1"/>
  <c r="E6" i="1"/>
  <c r="C6" i="5" s="1"/>
  <c r="F6" i="1"/>
  <c r="E7" i="1"/>
  <c r="C7" i="5" s="1"/>
  <c r="F7" i="1"/>
  <c r="E8" i="1"/>
  <c r="C8" i="5" s="1"/>
  <c r="F8" i="1"/>
  <c r="E9" i="1"/>
  <c r="C9" i="5" s="1"/>
  <c r="F9" i="1"/>
  <c r="E10" i="1"/>
  <c r="C10" i="5" s="1"/>
  <c r="E11" i="1"/>
  <c r="C11" i="5" s="1"/>
  <c r="F11" i="1"/>
  <c r="E12" i="1"/>
  <c r="C12" i="5" s="1"/>
  <c r="F12" i="1"/>
  <c r="E13" i="1"/>
  <c r="C13" i="5" s="1"/>
  <c r="F13" i="1"/>
  <c r="C3" i="2"/>
  <c r="C4" i="2"/>
  <c r="C57" i="2"/>
  <c r="C41" i="2"/>
  <c r="C27" i="2"/>
  <c r="C28" i="2"/>
  <c r="C11" i="2"/>
  <c r="C42" i="2"/>
  <c r="C30" i="2"/>
  <c r="C15" i="2"/>
  <c r="C59" i="2"/>
  <c r="C44" i="2"/>
  <c r="C63" i="2"/>
  <c r="C9" i="2"/>
  <c r="C27" i="1"/>
  <c r="T7" i="8"/>
  <c r="L7" i="8"/>
  <c r="C7" i="8"/>
  <c r="A47" i="2" l="1"/>
  <c r="A27" i="5"/>
  <c r="A27" i="4"/>
  <c r="D3" i="10"/>
  <c r="C3" i="5"/>
  <c r="D9" i="10"/>
  <c r="D12" i="10"/>
  <c r="D10" i="10"/>
  <c r="D6" i="10"/>
  <c r="D13" i="10"/>
  <c r="D4" i="10"/>
  <c r="D5" i="10"/>
  <c r="D8" i="10"/>
  <c r="D11" i="10"/>
  <c r="D7" i="10"/>
  <c r="C2" i="2"/>
  <c r="C24" i="2"/>
  <c r="C23" i="2"/>
  <c r="C53" i="2"/>
  <c r="C55" i="2"/>
  <c r="C52" i="2"/>
  <c r="C45" i="2"/>
  <c r="C46" i="2"/>
  <c r="C10" i="2"/>
  <c r="C51" i="2"/>
  <c r="C22" i="2"/>
  <c r="W5" i="8"/>
  <c r="C36" i="2"/>
  <c r="C39" i="2"/>
  <c r="C38" i="2"/>
  <c r="C62" i="2"/>
  <c r="C54" i="2"/>
  <c r="C5" i="2"/>
  <c r="C25" i="2"/>
  <c r="C8" i="2"/>
  <c r="C32" i="2"/>
  <c r="C64" i="2"/>
  <c r="C43" i="2"/>
  <c r="C61" i="2"/>
  <c r="C12" i="2"/>
  <c r="C48" i="2"/>
  <c r="C47" i="2"/>
  <c r="C34" i="2"/>
  <c r="C26" i="2"/>
  <c r="C18" i="2"/>
  <c r="C7" i="2"/>
  <c r="C17" i="2"/>
  <c r="C19" i="2"/>
  <c r="C33" i="2"/>
  <c r="C49" i="2"/>
  <c r="C50" i="2"/>
  <c r="C13" i="2"/>
  <c r="C16" i="2"/>
  <c r="C37" i="2"/>
  <c r="C40" i="2"/>
  <c r="C60" i="2"/>
  <c r="C6" i="2"/>
  <c r="C35" i="2"/>
  <c r="C21" i="2"/>
  <c r="C31" i="2"/>
  <c r="C58" i="2"/>
  <c r="C29" i="2"/>
  <c r="C14" i="2"/>
  <c r="C20" i="2"/>
  <c r="F21" i="11" l="1"/>
  <c r="AJ14" i="1" l="1"/>
  <c r="AJ27" i="1"/>
  <c r="AJ4" i="1"/>
  <c r="AJ12" i="1"/>
  <c r="AJ20" i="1"/>
  <c r="AJ28" i="1"/>
  <c r="AJ36" i="1"/>
  <c r="AJ44" i="1"/>
  <c r="AJ53" i="1"/>
  <c r="AJ61" i="1"/>
  <c r="AJ5" i="1"/>
  <c r="AJ13" i="1"/>
  <c r="AJ21" i="1"/>
  <c r="AJ29" i="1"/>
  <c r="AJ37" i="1"/>
  <c r="AJ45" i="1"/>
  <c r="AJ54" i="1"/>
  <c r="AJ64" i="1"/>
  <c r="AJ6" i="1"/>
  <c r="AJ22" i="1"/>
  <c r="AJ30" i="1"/>
  <c r="AJ38" i="1"/>
  <c r="AJ47" i="1"/>
  <c r="AJ55" i="1"/>
  <c r="AJ63" i="1"/>
  <c r="AJ7" i="1"/>
  <c r="AJ15" i="1"/>
  <c r="AJ23" i="1"/>
  <c r="AJ31" i="1"/>
  <c r="AJ39" i="1"/>
  <c r="AJ48" i="1"/>
  <c r="AJ56" i="1"/>
  <c r="AJ8" i="1"/>
  <c r="AJ24" i="1"/>
  <c r="AJ32" i="1"/>
  <c r="AJ40" i="1"/>
  <c r="AJ49" i="1"/>
  <c r="AJ57" i="1"/>
  <c r="AJ65" i="1"/>
  <c r="AJ9" i="1"/>
  <c r="AJ17" i="1"/>
  <c r="AJ25" i="1"/>
  <c r="AJ33" i="1"/>
  <c r="AJ41" i="1"/>
  <c r="AJ50" i="1"/>
  <c r="AJ58" i="1"/>
  <c r="AJ10" i="1"/>
  <c r="AJ18" i="1"/>
  <c r="AJ26" i="1"/>
  <c r="AJ34" i="1"/>
  <c r="AJ42" i="1"/>
  <c r="AJ51" i="1"/>
  <c r="AJ59" i="1"/>
  <c r="AJ11" i="1"/>
  <c r="AJ19" i="1"/>
  <c r="AJ35" i="1"/>
  <c r="AJ43" i="1"/>
  <c r="AJ52" i="1"/>
  <c r="AJ60" i="1"/>
  <c r="AI5" i="8"/>
  <c r="W7" i="8"/>
  <c r="E2" i="1"/>
  <c r="D2" i="10" l="1"/>
  <c r="B3" i="6"/>
  <c r="C56" i="2"/>
  <c r="AI3" i="1"/>
  <c r="C22" i="9" l="1"/>
  <c r="D22" i="9"/>
  <c r="B22" i="9"/>
  <c r="C4" i="1"/>
  <c r="A19" i="2" l="1"/>
  <c r="A4" i="5"/>
  <c r="A4" i="4"/>
  <c r="C24" i="1"/>
  <c r="AP6" i="8"/>
  <c r="AO6" i="8"/>
  <c r="AH6" i="8"/>
  <c r="T6" i="8"/>
  <c r="L6" i="8"/>
  <c r="C6" i="8"/>
  <c r="A39" i="2" l="1"/>
  <c r="A24" i="4"/>
  <c r="A24" i="5"/>
  <c r="C7" i="1"/>
  <c r="A22" i="2" l="1"/>
  <c r="A7" i="4"/>
  <c r="A7" i="5"/>
  <c r="C18" i="1"/>
  <c r="A35" i="2" l="1"/>
  <c r="A18" i="5"/>
  <c r="A18" i="4"/>
  <c r="B1" i="2"/>
  <c r="C1" i="2"/>
  <c r="D1" i="2"/>
  <c r="E1" i="2"/>
  <c r="F1" i="2"/>
  <c r="G1" i="2"/>
  <c r="AP3" i="8" l="1"/>
  <c r="AO3" i="8"/>
  <c r="AH3" i="8"/>
  <c r="T3" i="8"/>
  <c r="L3" i="8"/>
  <c r="C3" i="8"/>
  <c r="AP2" i="8"/>
  <c r="AO2" i="8"/>
  <c r="AH2" i="8"/>
  <c r="T2" i="8"/>
  <c r="L2" i="8"/>
  <c r="F2" i="8"/>
  <c r="E2" i="8"/>
  <c r="C2" i="8"/>
  <c r="F22" i="11" l="1"/>
  <c r="AJ3" i="1" s="1"/>
  <c r="E15" i="6" l="1"/>
  <c r="E14" i="6" l="1"/>
  <c r="B10" i="6"/>
  <c r="B11" i="6"/>
  <c r="B12" i="6"/>
  <c r="B13" i="6"/>
  <c r="B14" i="6"/>
  <c r="B15" i="6"/>
  <c r="B16" i="6"/>
  <c r="B17" i="6"/>
  <c r="B18" i="6"/>
  <c r="B19" i="6"/>
  <c r="B20" i="6"/>
  <c r="B21" i="6" l="1"/>
  <c r="H14" i="6" l="1"/>
  <c r="C15" i="1" l="1"/>
  <c r="AP4" i="8"/>
  <c r="AO4" i="8"/>
  <c r="AH4" i="8"/>
  <c r="X4" i="8"/>
  <c r="T4" i="8"/>
  <c r="L4" i="8"/>
  <c r="K4" i="8"/>
  <c r="F4" i="8"/>
  <c r="E4" i="8"/>
  <c r="C4" i="8"/>
  <c r="A15" i="4" l="1"/>
  <c r="A15" i="5"/>
  <c r="A16" i="2"/>
  <c r="A34" i="2"/>
  <c r="W6" i="8"/>
  <c r="W3" i="8"/>
  <c r="W2" i="8"/>
  <c r="H25" i="6" l="1"/>
  <c r="AI2" i="1"/>
  <c r="AI65" i="1"/>
  <c r="AI6" i="8" l="1"/>
  <c r="AI2" i="8"/>
  <c r="AI3" i="8"/>
  <c r="AJ2" i="1"/>
  <c r="AI4" i="8"/>
  <c r="F24" i="11" l="1"/>
  <c r="C49" i="1" l="1"/>
  <c r="A43" i="2" l="1"/>
  <c r="A48" i="4"/>
  <c r="A48" i="5"/>
  <c r="AG3" i="11"/>
  <c r="H67" i="11"/>
  <c r="H69" i="11" l="1"/>
  <c r="H40" i="6" l="1"/>
  <c r="A80" i="7"/>
  <c r="C81" i="7"/>
  <c r="C2" i="1" l="1"/>
  <c r="A1" i="2" l="1"/>
  <c r="A56" i="2"/>
  <c r="H46" i="6"/>
  <c r="F2" i="1"/>
  <c r="L2" i="1" l="1"/>
  <c r="W4" i="8" l="1"/>
  <c r="B28" i="6"/>
  <c r="E11" i="6"/>
  <c r="E10" i="6"/>
  <c r="E29" i="6"/>
  <c r="E28" i="6"/>
  <c r="E27" i="6"/>
  <c r="B25" i="6"/>
  <c r="B24" i="6"/>
  <c r="E24" i="6"/>
  <c r="H21" i="6"/>
  <c r="E23" i="6"/>
  <c r="H20" i="6"/>
  <c r="E22" i="6"/>
  <c r="H19" i="6"/>
  <c r="H18" i="6"/>
  <c r="E18" i="6"/>
  <c r="H15" i="6"/>
  <c r="H12" i="6"/>
  <c r="H11" i="6"/>
  <c r="H10" i="6"/>
  <c r="E9" i="6"/>
  <c r="E8" i="6"/>
  <c r="H7" i="6"/>
  <c r="H6" i="6"/>
  <c r="H5" i="6"/>
  <c r="H4" i="6"/>
  <c r="E4" i="6"/>
  <c r="H3" i="6"/>
  <c r="E3" i="6"/>
  <c r="H2" i="6"/>
  <c r="E2" i="6"/>
  <c r="E30" i="6" l="1"/>
  <c r="H22" i="6"/>
  <c r="C38" i="1" l="1"/>
  <c r="A50" i="2" l="1"/>
  <c r="A38" i="5"/>
  <c r="A38" i="4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B2" i="5"/>
  <c r="J2" i="4"/>
  <c r="I2" i="4"/>
  <c r="H2" i="4"/>
  <c r="G2" i="4"/>
  <c r="F2" i="4"/>
  <c r="E2" i="4"/>
  <c r="D2" i="4"/>
  <c r="C2" i="4"/>
  <c r="B2" i="4"/>
  <c r="E2" i="3"/>
  <c r="D2" i="3"/>
  <c r="C2" i="3"/>
  <c r="B2" i="3"/>
  <c r="A2" i="3"/>
  <c r="C8" i="1" l="1"/>
  <c r="A23" i="2" l="1"/>
  <c r="A8" i="5"/>
  <c r="A8" i="4"/>
  <c r="C2" i="5"/>
  <c r="C6" i="1" l="1"/>
  <c r="C5" i="1"/>
  <c r="C9" i="1"/>
  <c r="C10" i="1"/>
  <c r="C11" i="1"/>
  <c r="C12" i="1"/>
  <c r="C13" i="1"/>
  <c r="C16" i="1"/>
  <c r="C17" i="1"/>
  <c r="C19" i="1"/>
  <c r="C23" i="1"/>
  <c r="C20" i="1"/>
  <c r="C22" i="1"/>
  <c r="C21" i="1"/>
  <c r="C25" i="1"/>
  <c r="C26" i="1"/>
  <c r="C29" i="1"/>
  <c r="C28" i="1"/>
  <c r="C30" i="1"/>
  <c r="C31" i="1"/>
  <c r="C32" i="1"/>
  <c r="C33" i="1"/>
  <c r="C34" i="1"/>
  <c r="C35" i="1"/>
  <c r="C36" i="1"/>
  <c r="C37" i="1"/>
  <c r="C39" i="1"/>
  <c r="C40" i="1"/>
  <c r="C41" i="1"/>
  <c r="C42" i="1"/>
  <c r="C43" i="1"/>
  <c r="C44" i="1"/>
  <c r="C45" i="1"/>
  <c r="C47" i="1"/>
  <c r="C48" i="1"/>
  <c r="C50" i="1"/>
  <c r="C3" i="1"/>
  <c r="C51" i="1"/>
  <c r="C52" i="1"/>
  <c r="C53" i="1"/>
  <c r="C54" i="1"/>
  <c r="C55" i="1"/>
  <c r="C56" i="1"/>
  <c r="C57" i="1"/>
  <c r="C58" i="1"/>
  <c r="C62" i="1"/>
  <c r="C59" i="1"/>
  <c r="C60" i="1"/>
  <c r="C61" i="1"/>
  <c r="C63" i="1"/>
  <c r="C64" i="1"/>
  <c r="C65" i="1"/>
  <c r="E19" i="7" l="1"/>
  <c r="C29" i="7"/>
  <c r="E20" i="7"/>
  <c r="G19" i="7"/>
  <c r="C30" i="7"/>
  <c r="C31" i="7"/>
  <c r="A7" i="2"/>
  <c r="A52" i="5"/>
  <c r="A52" i="4"/>
  <c r="A62" i="2"/>
  <c r="A58" i="5"/>
  <c r="A58" i="4"/>
  <c r="A12" i="2"/>
  <c r="A51" i="4"/>
  <c r="A51" i="5"/>
  <c r="A30" i="2"/>
  <c r="A43" i="4"/>
  <c r="A43" i="5"/>
  <c r="A14" i="2"/>
  <c r="A25" i="4"/>
  <c r="A25" i="5"/>
  <c r="A2" i="2"/>
  <c r="A13" i="5"/>
  <c r="A13" i="4"/>
  <c r="A15" i="2"/>
  <c r="A44" i="5"/>
  <c r="A44" i="4"/>
  <c r="A27" i="2"/>
  <c r="A33" i="4"/>
  <c r="A33" i="5"/>
  <c r="A52" i="2"/>
  <c r="A21" i="5"/>
  <c r="A21" i="4"/>
  <c r="A38" i="2"/>
  <c r="A12" i="5"/>
  <c r="A12" i="4"/>
  <c r="A10" i="2"/>
  <c r="A16" i="5"/>
  <c r="A16" i="4"/>
  <c r="A44" i="2"/>
  <c r="A57" i="4"/>
  <c r="A57" i="5"/>
  <c r="A41" i="2"/>
  <c r="A32" i="4"/>
  <c r="A32" i="5"/>
  <c r="A26" i="2"/>
  <c r="A11" i="4"/>
  <c r="A11" i="5"/>
  <c r="A8" i="2"/>
  <c r="A61" i="5"/>
  <c r="A61" i="4"/>
  <c r="A25" i="2"/>
  <c r="A10" i="5"/>
  <c r="A10" i="4"/>
  <c r="A28" i="2"/>
  <c r="A35" i="4"/>
  <c r="A35" i="5"/>
  <c r="A6" i="2"/>
  <c r="A42" i="5"/>
  <c r="A42" i="4"/>
  <c r="A18" i="2"/>
  <c r="A3" i="5"/>
  <c r="A3" i="4"/>
  <c r="B49" i="7"/>
  <c r="E48" i="7"/>
  <c r="B20" i="7"/>
  <c r="B36" i="7"/>
  <c r="B48" i="7"/>
  <c r="C25" i="7"/>
  <c r="C26" i="7"/>
  <c r="E36" i="7"/>
  <c r="F1" i="7"/>
  <c r="C27" i="7"/>
  <c r="A64" i="2"/>
  <c r="A64" i="4"/>
  <c r="A64" i="5"/>
  <c r="A42" i="2"/>
  <c r="A40" i="4"/>
  <c r="A40" i="5"/>
  <c r="A9" i="2"/>
  <c r="A63" i="5"/>
  <c r="A63" i="4"/>
  <c r="A48" i="2"/>
  <c r="A47" i="4"/>
  <c r="A47" i="5"/>
  <c r="A11" i="2"/>
  <c r="A39" i="4"/>
  <c r="A39" i="5"/>
  <c r="A4" i="2"/>
  <c r="A30" i="5"/>
  <c r="A30" i="4"/>
  <c r="A53" i="2"/>
  <c r="A23" i="4"/>
  <c r="A23" i="5"/>
  <c r="A24" i="2"/>
  <c r="A9" i="5"/>
  <c r="A9" i="4"/>
  <c r="A51" i="2"/>
  <c r="A26" i="5"/>
  <c r="A26" i="4"/>
  <c r="A49" i="2"/>
  <c r="A50" i="5"/>
  <c r="A50" i="4"/>
  <c r="A58" i="2"/>
  <c r="A41" i="4"/>
  <c r="A41" i="5"/>
  <c r="A36" i="2"/>
  <c r="A56" i="4"/>
  <c r="A56" i="5"/>
  <c r="A57" i="2"/>
  <c r="A31" i="4"/>
  <c r="A31" i="5"/>
  <c r="A29" i="2"/>
  <c r="A37" i="5"/>
  <c r="A37" i="4"/>
  <c r="A40" i="2"/>
  <c r="A28" i="5"/>
  <c r="A28" i="4"/>
  <c r="A55" i="2"/>
  <c r="A19" i="5"/>
  <c r="A19" i="4"/>
  <c r="A20" i="2"/>
  <c r="A5" i="5"/>
  <c r="A5" i="4"/>
  <c r="A31" i="2"/>
  <c r="A49" i="4"/>
  <c r="A49" i="5"/>
  <c r="A46" i="2"/>
  <c r="A20" i="5"/>
  <c r="A20" i="4"/>
  <c r="A61" i="2"/>
  <c r="A55" i="4"/>
  <c r="A55" i="5"/>
  <c r="A60" i="2"/>
  <c r="A54" i="5"/>
  <c r="A54" i="4"/>
  <c r="A54" i="2"/>
  <c r="A46" i="5"/>
  <c r="A46" i="4"/>
  <c r="A37" i="2"/>
  <c r="A60" i="4"/>
  <c r="A60" i="5"/>
  <c r="A32" i="2"/>
  <c r="A53" i="5"/>
  <c r="A53" i="4"/>
  <c r="A59" i="2"/>
  <c r="A45" i="5"/>
  <c r="A45" i="4"/>
  <c r="A17" i="2"/>
  <c r="A36" i="5"/>
  <c r="A36" i="4"/>
  <c r="A3" i="2"/>
  <c r="A29" i="5"/>
  <c r="A29" i="4"/>
  <c r="A45" i="2"/>
  <c r="A17" i="5"/>
  <c r="A17" i="4"/>
  <c r="A21" i="2"/>
  <c r="A6" i="4"/>
  <c r="A6" i="5"/>
  <c r="A13" i="2"/>
  <c r="A22" i="4"/>
  <c r="A22" i="5"/>
  <c r="A5" i="2"/>
  <c r="A34" i="5"/>
  <c r="A34" i="4"/>
  <c r="A63" i="2"/>
  <c r="A59" i="5"/>
  <c r="A59" i="4"/>
  <c r="A33" i="2"/>
  <c r="A62" i="4"/>
  <c r="A62" i="5"/>
  <c r="F75" i="7"/>
  <c r="C75" i="7"/>
  <c r="C77" i="7"/>
  <c r="E14" i="7"/>
  <c r="C14" i="7"/>
  <c r="C13" i="7"/>
  <c r="C9" i="7"/>
  <c r="C8" i="7"/>
  <c r="J1" i="7"/>
  <c r="A2" i="4"/>
  <c r="A2" i="5"/>
</calcChain>
</file>

<file path=xl/sharedStrings.xml><?xml version="1.0" encoding="utf-8"?>
<sst xmlns="http://schemas.openxmlformats.org/spreadsheetml/2006/main" count="725" uniqueCount="361">
  <si>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</si>
  <si>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</si>
  <si>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</si>
  <si>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</si>
  <si>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</si>
  <si>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</si>
  <si>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</si>
  <si>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</si>
  <si>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</si>
  <si>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</si>
  <si>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</si>
  <si>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</si>
  <si>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Jugement supplétif</t>
  </si>
  <si>
    <t>Chambre</t>
  </si>
  <si>
    <t>Date de majorité</t>
  </si>
  <si>
    <t>A._FRERET</t>
  </si>
  <si>
    <t>D._CHAHARANE</t>
  </si>
  <si>
    <t>E._MOULINET</t>
  </si>
  <si>
    <t>J._CADIN</t>
  </si>
  <si>
    <t>S._LACOSTE</t>
  </si>
  <si>
    <t>V._LECUYER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</si>
  <si>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</si>
  <si>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</si>
  <si>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</si>
  <si>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</si>
  <si>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</si>
  <si>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</si>
  <si>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</si>
  <si>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</si>
  <si>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</si>
  <si>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</si>
  <si>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</si>
  <si>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</si>
  <si>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</si>
  <si>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</si>
  <si>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</si>
  <si>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</si>
  <si>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</si>
  <si>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Date d'arrivée au DAMA</t>
  </si>
  <si>
    <t>Mail</t>
  </si>
  <si>
    <t>Mail AG</t>
  </si>
  <si>
    <t>Carte consulaire</t>
  </si>
  <si>
    <t>Envoyer mail</t>
  </si>
  <si>
    <t>ATJM</t>
  </si>
  <si>
    <t>Date de fin d'ATJM</t>
  </si>
  <si>
    <t>Etablissement</t>
  </si>
  <si>
    <t>Fin d'autorisation de travail</t>
  </si>
  <si>
    <t>Fin CMU</t>
  </si>
  <si>
    <t>SCOLARITE</t>
  </si>
  <si>
    <t>Lycee</t>
  </si>
  <si>
    <t>College</t>
  </si>
  <si>
    <t>NAVARRE</t>
  </si>
  <si>
    <t>HORTICOLE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</si>
  <si>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</si>
  <si>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</si>
  <si>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</si>
  <si>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</si>
  <si>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</si>
  <si>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</si>
  <si>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</si>
  <si>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</si>
  <si>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</si>
  <si>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</si>
  <si>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</si>
  <si>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</si>
  <si>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</si>
  <si>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</si>
  <si>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</si>
  <si>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</si>
  <si>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</si>
  <si>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</si>
  <si>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</si>
  <si>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</si>
  <si>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</si>
  <si>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</si>
  <si>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</si>
  <si>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</si>
  <si>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</si>
  <si>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</si>
  <si>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</si>
  <si>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</si>
  <si>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</si>
  <si>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</si>
  <si>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</si>
  <si>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</si>
  <si>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</si>
  <si>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</si>
  <si>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</si>
  <si>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</si>
  <si>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</si>
  <si>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</si>
  <si>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Clat</t>
  </si>
  <si>
    <t>Né le :</t>
  </si>
  <si>
    <t>Nationnalité :</t>
  </si>
  <si>
    <t>Sexe</t>
  </si>
  <si>
    <t>Entrée en France :</t>
  </si>
  <si>
    <t>Entrée au DAMA :</t>
  </si>
  <si>
    <t>Adresse actuelle :</t>
  </si>
  <si>
    <t>DAMA</t>
  </si>
  <si>
    <t>61, rue Saint GERMAIN</t>
  </si>
  <si>
    <t>27000 EVREUX</t>
  </si>
  <si>
    <t>Educateur référant :</t>
  </si>
  <si>
    <t>Formation :</t>
  </si>
  <si>
    <t>RESPONSABLE LEGAL</t>
  </si>
  <si>
    <t>Réfèrent PAMIE :</t>
  </si>
  <si>
    <t>Mail :</t>
  </si>
  <si>
    <t>Téléphone :</t>
  </si>
  <si>
    <t>Assistante de gestion :</t>
  </si>
  <si>
    <t>IEF :</t>
  </si>
  <si>
    <t>MESURE DE PROTECTION</t>
  </si>
  <si>
    <t>AUTORISATION</t>
  </si>
  <si>
    <t>Autorisation d'opérer :</t>
  </si>
  <si>
    <t>Autorisation à l'image :</t>
  </si>
  <si>
    <t>Autorisation de sortie :</t>
  </si>
  <si>
    <t>SANTE</t>
  </si>
  <si>
    <t>CMU :</t>
  </si>
  <si>
    <t>Nom Prénom</t>
  </si>
  <si>
    <t>MNA</t>
  </si>
  <si>
    <t>Masculin</t>
  </si>
  <si>
    <t>Référent PAMIE</t>
  </si>
  <si>
    <t>RIB / Compte</t>
  </si>
  <si>
    <t>REZ DE CHAUSSEE</t>
  </si>
  <si>
    <t>1ER ETAGE</t>
  </si>
  <si>
    <t>3EME ETAGE</t>
  </si>
  <si>
    <t>Observation</t>
  </si>
  <si>
    <t>Age d'arrivée</t>
  </si>
  <si>
    <t>Parcours 4</t>
  </si>
  <si>
    <t>Acte de naissance</t>
  </si>
  <si>
    <t>Apprentissage</t>
  </si>
  <si>
    <t>Nationnalité</t>
  </si>
  <si>
    <t>Mobilité</t>
  </si>
  <si>
    <t>Scooter</t>
  </si>
  <si>
    <t>Vélo</t>
  </si>
  <si>
    <t>Téléphone</t>
  </si>
  <si>
    <t>Argent de poche</t>
  </si>
  <si>
    <t>Type d'acceuil</t>
  </si>
  <si>
    <t>Collectif</t>
  </si>
  <si>
    <t>Semi_autonomie</t>
  </si>
  <si>
    <t>O €</t>
  </si>
  <si>
    <t>Type d'accueil</t>
  </si>
  <si>
    <t>Mail PAMIE</t>
  </si>
  <si>
    <t>au</t>
  </si>
  <si>
    <t>Mesure de protection</t>
  </si>
  <si>
    <t>Tutelle</t>
  </si>
  <si>
    <t>Mesure</t>
  </si>
  <si>
    <t>ASE</t>
  </si>
  <si>
    <t>Fin :</t>
  </si>
  <si>
    <t>Ordonnance de placement</t>
  </si>
  <si>
    <t>Mesure :</t>
  </si>
  <si>
    <t>comme</t>
  </si>
  <si>
    <t>Accueil en :</t>
  </si>
  <si>
    <t>ATJM à faire</t>
  </si>
  <si>
    <t>ATJM en réalisation</t>
  </si>
  <si>
    <t>ATJM accordé</t>
  </si>
  <si>
    <t>Date demande CMU/RIB</t>
  </si>
  <si>
    <t>Tunisien</t>
  </si>
  <si>
    <t>L._GUIGNARD</t>
  </si>
  <si>
    <t>H._LETESSIER</t>
  </si>
  <si>
    <t>C. BEZEAU</t>
  </si>
  <si>
    <t>C. ADIANE</t>
  </si>
  <si>
    <t>BAH</t>
  </si>
  <si>
    <t>Boubacar</t>
  </si>
  <si>
    <t>Guinéen</t>
  </si>
  <si>
    <t>P. HENISSART</t>
  </si>
  <si>
    <t>Thierno Abdoulaye</t>
  </si>
  <si>
    <t>P. HERVE</t>
  </si>
  <si>
    <t>DIALLO</t>
  </si>
  <si>
    <t>Mamadou</t>
  </si>
  <si>
    <t>Mamadou Mouctar</t>
  </si>
  <si>
    <t>DOUKOURE</t>
  </si>
  <si>
    <t>Vamougne</t>
  </si>
  <si>
    <t>MAGROUN</t>
  </si>
  <si>
    <t>Akil</t>
  </si>
  <si>
    <t>CIO</t>
  </si>
  <si>
    <t>Donatien ZABUKOVEC</t>
  </si>
  <si>
    <t>Coraline DESPERROIS</t>
  </si>
  <si>
    <t>Aurélie Despray</t>
  </si>
  <si>
    <t>Accueil :</t>
  </si>
  <si>
    <t>O. FERE</t>
  </si>
  <si>
    <t>Numéro CMU</t>
  </si>
  <si>
    <t>Archiver</t>
  </si>
  <si>
    <t>Téléphone PAMIE</t>
  </si>
  <si>
    <t>Jeunes</t>
  </si>
  <si>
    <t>Nombre de jeunes</t>
  </si>
  <si>
    <t>Référence Bill</t>
  </si>
  <si>
    <t xml:space="preserve">Référence de M. CHAHARANE </t>
  </si>
  <si>
    <t>Age moyen</t>
  </si>
  <si>
    <t>Référence Laura</t>
  </si>
  <si>
    <t>Référence Harold</t>
  </si>
  <si>
    <t>Nombre de mails</t>
  </si>
  <si>
    <t>Origine</t>
  </si>
  <si>
    <t>Afghanistan</t>
  </si>
  <si>
    <t>Plus recente arrivée en France</t>
  </si>
  <si>
    <t>Placement</t>
  </si>
  <si>
    <t>Arménie</t>
  </si>
  <si>
    <t>Plus ancienne arrivée France</t>
  </si>
  <si>
    <t>Nombre de placement</t>
  </si>
  <si>
    <t>Bangladesh</t>
  </si>
  <si>
    <t>Plus rencente arrivée au DAMA</t>
  </si>
  <si>
    <t>Nombre de tutelle</t>
  </si>
  <si>
    <t>Burkina Faso</t>
  </si>
  <si>
    <t>Plus ancienne arrivée au DAMA</t>
  </si>
  <si>
    <t>Congo</t>
  </si>
  <si>
    <t>Côte d'Ivoire</t>
  </si>
  <si>
    <t>Nombre d'ATJM à faire</t>
  </si>
  <si>
    <t>Gambie</t>
  </si>
  <si>
    <t>Guinée</t>
  </si>
  <si>
    <t>Mali</t>
  </si>
  <si>
    <t>Papiers en possession</t>
  </si>
  <si>
    <t>Pakistan</t>
  </si>
  <si>
    <t>Tunisie</t>
  </si>
  <si>
    <t>Lycée professionnel</t>
  </si>
  <si>
    <t>Nombre de cartes consulaires</t>
  </si>
  <si>
    <t>Nombre de passeport</t>
  </si>
  <si>
    <t>Soin</t>
  </si>
  <si>
    <t>Nombre de CMU</t>
  </si>
  <si>
    <t>Régularisation</t>
  </si>
  <si>
    <t>Nombre de suivi CLAT</t>
  </si>
  <si>
    <t>Nombre d'abonnements mensuels</t>
  </si>
  <si>
    <t>Nombre d'abonnements trimestriels</t>
  </si>
  <si>
    <t>Banque</t>
  </si>
  <si>
    <t>Nombre de comptes ouverts</t>
  </si>
  <si>
    <t>1</t>
  </si>
  <si>
    <t>Communication</t>
  </si>
  <si>
    <t>Fait</t>
  </si>
  <si>
    <t>Lycee_professionnel</t>
  </si>
  <si>
    <t>St_MICHEL</t>
  </si>
  <si>
    <t>Attestation d'hébergement</t>
  </si>
  <si>
    <t>Je, soussigné Sabrina ODIFREDI, Directrice Adjointe de l'Association l'ABRI, atteste sur l'honneur que :</t>
  </si>
  <si>
    <t>Monsieur</t>
  </si>
  <si>
    <t>Numéro :</t>
  </si>
  <si>
    <t>, né le</t>
  </si>
  <si>
    <t>depuis le</t>
  </si>
  <si>
    <t>Pour servir et faire ce que de droit</t>
  </si>
  <si>
    <t>Fait à EVREUX, le</t>
  </si>
  <si>
    <t>est hébérgé au DAMA, dont l'adresse se situe au 61 rue Saint Germain 27000 EVREUX,</t>
  </si>
  <si>
    <t>Numéro</t>
  </si>
  <si>
    <t>Mois</t>
  </si>
  <si>
    <t>Trimestre</t>
  </si>
  <si>
    <t>Abonnement bus</t>
  </si>
  <si>
    <t>1er trimestre</t>
  </si>
  <si>
    <t>Accueil</t>
  </si>
  <si>
    <t>Prix</t>
  </si>
  <si>
    <t>Abonnements</t>
  </si>
  <si>
    <t>si CMU + Sco</t>
  </si>
  <si>
    <t>Sco</t>
  </si>
  <si>
    <t>Impossible</t>
  </si>
  <si>
    <t>2eme trimestre</t>
  </si>
  <si>
    <t>3eme trimestre</t>
  </si>
  <si>
    <t>Trimestre en cours</t>
  </si>
  <si>
    <t>Rien</t>
  </si>
  <si>
    <t>CMU + Sco</t>
  </si>
  <si>
    <t>18/07/2004</t>
  </si>
  <si>
    <t>08/04/2003</t>
  </si>
  <si>
    <t>15/11/2003</t>
  </si>
  <si>
    <t>10/09/2003</t>
  </si>
  <si>
    <t>30/10/2003</t>
  </si>
  <si>
    <t>15/04/2003</t>
  </si>
  <si>
    <t>13/05/2003</t>
  </si>
  <si>
    <t>23/11/2002</t>
  </si>
  <si>
    <t>16/07/2002</t>
  </si>
  <si>
    <t>25/01/2004</t>
  </si>
  <si>
    <t>15/12/2002</t>
  </si>
  <si>
    <t>10/12/2002</t>
  </si>
  <si>
    <t>02/04/2004</t>
  </si>
  <si>
    <t>10/10/2002</t>
  </si>
  <si>
    <t>23/02/2004</t>
  </si>
  <si>
    <t>14/11/2003</t>
  </si>
  <si>
    <t>10/12/2003</t>
  </si>
  <si>
    <t>01/01/2004</t>
  </si>
  <si>
    <t>04/09/2003</t>
  </si>
  <si>
    <t>31/12/2002</t>
  </si>
  <si>
    <t>30/10/2001</t>
  </si>
  <si>
    <t>20/03/2002</t>
  </si>
  <si>
    <t>17/11/2004</t>
  </si>
  <si>
    <t>14/06/2003</t>
  </si>
  <si>
    <t>22/08/2003</t>
  </si>
  <si>
    <t>27/07/2004</t>
  </si>
  <si>
    <t>08/04/2004</t>
  </si>
  <si>
    <t>06/03/2002</t>
  </si>
  <si>
    <t>01/05/2002</t>
  </si>
  <si>
    <t>05/05/2003</t>
  </si>
  <si>
    <t>10/12/2001</t>
  </si>
  <si>
    <t>31/12/2003</t>
  </si>
  <si>
    <t>15/09/2003</t>
  </si>
  <si>
    <t>19/06/2004</t>
  </si>
  <si>
    <t>29/08/2004</t>
  </si>
  <si>
    <t>23/12/2002</t>
  </si>
  <si>
    <t>16/07/2003</t>
  </si>
  <si>
    <t>24/12/2001</t>
  </si>
  <si>
    <t>20/06/2002</t>
  </si>
  <si>
    <t>13/02/2003</t>
  </si>
  <si>
    <t>15/11/2001</t>
  </si>
  <si>
    <t>15/09/2001</t>
  </si>
  <si>
    <t>02/06/2003</t>
  </si>
  <si>
    <t>01/01/2003</t>
  </si>
  <si>
    <t>10/05/2002</t>
  </si>
  <si>
    <t>02/10/2002</t>
  </si>
  <si>
    <t>07/02/2003</t>
  </si>
  <si>
    <t>08/05/2003</t>
  </si>
  <si>
    <t>01/12/2001</t>
  </si>
  <si>
    <t>05/03/2003</t>
  </si>
  <si>
    <t>09/07/2002</t>
  </si>
  <si>
    <t>31/12/2004</t>
  </si>
  <si>
    <t>Divers</t>
  </si>
  <si>
    <t>Tarif</t>
  </si>
  <si>
    <t>Cout bus</t>
  </si>
  <si>
    <t>Abonnements mensuels</t>
  </si>
  <si>
    <t>Total</t>
  </si>
  <si>
    <t>02-000 000 059 106 000</t>
  </si>
  <si>
    <t>27/05/2020</t>
  </si>
  <si>
    <t>30.5.2020</t>
  </si>
  <si>
    <t>ATJM en attente de décision</t>
  </si>
  <si>
    <t>Total de ce mois</t>
  </si>
  <si>
    <t>Nombre d'ATJM en attente de décision</t>
  </si>
  <si>
    <t>ATJM non renouvelable</t>
  </si>
  <si>
    <t>Cout bus mensuel</t>
  </si>
  <si>
    <t>Coût annuel</t>
  </si>
  <si>
    <t>Référence de Mme MOULINET</t>
  </si>
  <si>
    <t>Référence de Mme CADIN</t>
  </si>
  <si>
    <t>Référence de Mme FRERET</t>
  </si>
  <si>
    <t>Référence de Mme LACOSTE</t>
  </si>
  <si>
    <t>Référence de Mme LECUYER</t>
  </si>
  <si>
    <t>Jeunes ayant une référence</t>
  </si>
  <si>
    <t>Nombre de téléphones</t>
  </si>
  <si>
    <t>Nombre d'extraits de jugement sup.</t>
  </si>
  <si>
    <t>Abonnement trimestriels</t>
  </si>
  <si>
    <t>Nombre de sorties annuelles</t>
  </si>
  <si>
    <t>Nombre d'entrées annuelles</t>
  </si>
  <si>
    <t>Nombre d'extraits d'acte de naissance</t>
  </si>
  <si>
    <t>Date  de départ</t>
  </si>
  <si>
    <t>Annuel</t>
  </si>
  <si>
    <t>Check-liste</t>
  </si>
  <si>
    <t>Préparation de la chambre</t>
  </si>
  <si>
    <t>Création du classeur</t>
  </si>
  <si>
    <t>Signature du contrat d'accueil</t>
  </si>
  <si>
    <t>Photocopie des papiers d'identité</t>
  </si>
  <si>
    <t>Constitution de la vaisselle</t>
  </si>
  <si>
    <t>Demande de CMU</t>
  </si>
  <si>
    <t>Demande de RIB</t>
  </si>
  <si>
    <t>Suivi CLAT</t>
  </si>
  <si>
    <t>Suivi CIO</t>
  </si>
  <si>
    <t>Demande de fond de dossier ASE, de l'IEF et l'AG</t>
  </si>
  <si>
    <t>PAMIE</t>
  </si>
  <si>
    <t>31/11/18</t>
  </si>
  <si>
    <t>Diffus</t>
  </si>
  <si>
    <t>26/06/2020</t>
  </si>
  <si>
    <t>2 EME ETAGE</t>
  </si>
  <si>
    <t>22h</t>
  </si>
  <si>
    <t>01h</t>
  </si>
  <si>
    <t>04h</t>
  </si>
  <si>
    <t>07h</t>
  </si>
  <si>
    <t>28/05/2020</t>
  </si>
  <si>
    <t>Nombre d'ATJM non renouvelables</t>
  </si>
  <si>
    <t>Nombre d'ATJM accordés et renouvelables</t>
  </si>
  <si>
    <t>Référence Arahamata</t>
  </si>
  <si>
    <t>A_HEBERT</t>
  </si>
  <si>
    <t>Remis</t>
  </si>
  <si>
    <t>RIB</t>
  </si>
  <si>
    <t>DORE Alain</t>
  </si>
  <si>
    <t>Impression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</si>
</sst>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  <numFmt numFmtId="165" formatCode="dd/mm/yy;@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0.0"/>
    <numFmt numFmtId="169" formatCode="#,##0.00\ &quot;€&quot;"/>
    <numFmt numFmtId="170" formatCode="mmm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26"/>
      <color theme="1"/>
      <name val="Cooper Black"/>
      <family val="1"/>
    </font>
    <font>
      <b/>
      <sz val="10"/>
      <name val="Wingdings"/>
      <charset val="2"/>
    </font>
    <font>
      <sz val="11"/>
      <name val="Calibri Light"/>
      <family val="2"/>
    </font>
    <font>
      <sz val="11"/>
      <color theme="4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darkGray">
        <fgColor theme="4"/>
        <bgColor theme="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  <fill>
      <patternFill patternType="solid">
        <fgColor theme="3" tint="0.79998168889431442"/>
        <bgColor theme="4" tint="0.59999389629810485"/>
      </patternFill>
    </fill>
    <fill>
      <patternFill patternType="solid">
        <fgColor theme="3" tint="0.79998168889431442"/>
        <bgColor indexed="64"/>
      </patternFill>
    </fill>
  </fills>
  <borders count="8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ashed">
        <color auto="1"/>
      </left>
      <right/>
      <top style="thick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 style="dashed">
        <color auto="1"/>
      </left>
      <right style="thick">
        <color auto="1"/>
      </right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thick">
        <color auto="1"/>
      </bottom>
      <diagonal/>
    </border>
    <border>
      <left style="dashed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/>
      <diagonal style="thick">
        <color auto="1"/>
      </diagonal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theme="0"/>
      </left>
      <right/>
      <top style="thin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ck">
        <color auto="1"/>
      </diagonal>
    </border>
    <border>
      <left/>
      <right style="hair">
        <color auto="1"/>
      </right>
      <top style="thick">
        <color auto="1"/>
      </top>
      <bottom/>
      <diagonal/>
    </border>
    <border>
      <left style="thick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</cellStyleXfs>
  <cellXfs count="3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vertical="center" textRotation="180" shrinkToFi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0" fillId="0" borderId="7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0" fillId="0" borderId="9" xfId="0" applyNumberFormat="1" applyBorder="1" applyAlignment="1">
      <alignment horizontal="left" vertical="center" shrinkToFit="1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11" fillId="0" borderId="11" xfId="0" applyFont="1" applyFill="1" applyBorder="1" applyAlignment="1">
      <alignment horizontal="left" vertical="center"/>
    </xf>
    <xf numFmtId="0" fontId="5" fillId="0" borderId="11" xfId="0" applyFont="1" applyFill="1" applyBorder="1" applyAlignment="1">
      <alignment vertical="center"/>
    </xf>
    <xf numFmtId="0" fontId="12" fillId="0" borderId="11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11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1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8" borderId="0" xfId="0" applyFont="1" applyFill="1" applyBorder="1" applyAlignment="1" applyProtection="1">
      <alignment horizontal="left" vertical="center" wrapText="1"/>
      <protection hidden="1"/>
    </xf>
    <xf numFmtId="0" fontId="4" fillId="3" borderId="32" xfId="0" applyFont="1" applyFill="1" applyBorder="1" applyAlignment="1">
      <alignment horizontal="center" vertical="center" wrapText="1"/>
    </xf>
    <xf numFmtId="0" fontId="4" fillId="3" borderId="33" xfId="0" applyFont="1" applyFill="1" applyBorder="1" applyAlignment="1">
      <alignment horizontal="center" vertical="center" wrapText="1"/>
    </xf>
    <xf numFmtId="0" fontId="4" fillId="3" borderId="34" xfId="0" applyFont="1" applyFill="1" applyBorder="1" applyAlignment="1">
      <alignment horizontal="center" vertical="center" wrapText="1"/>
    </xf>
    <xf numFmtId="0" fontId="1" fillId="9" borderId="35" xfId="0" applyFont="1" applyFill="1" applyBorder="1" applyAlignment="1">
      <alignment horizontal="center" vertical="center"/>
    </xf>
    <xf numFmtId="165" fontId="0" fillId="9" borderId="29" xfId="0" applyNumberFormat="1" applyFont="1" applyFill="1" applyBorder="1" applyAlignment="1">
      <alignment horizontal="center" vertical="center"/>
    </xf>
    <xf numFmtId="0" fontId="0" fillId="9" borderId="29" xfId="0" applyFont="1" applyFill="1" applyBorder="1" applyAlignment="1">
      <alignment horizontal="center" vertical="center"/>
    </xf>
    <xf numFmtId="0" fontId="0" fillId="9" borderId="36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3" borderId="38" xfId="0" applyFont="1" applyFill="1" applyBorder="1" applyAlignment="1">
      <alignment horizontal="center" vertical="center" wrapText="1"/>
    </xf>
    <xf numFmtId="0" fontId="1" fillId="9" borderId="15" xfId="0" applyFont="1" applyFill="1" applyBorder="1" applyAlignment="1">
      <alignment horizontal="center" vertical="center"/>
    </xf>
    <xf numFmtId="0" fontId="1" fillId="9" borderId="39" xfId="0" applyFont="1" applyFill="1" applyBorder="1" applyAlignment="1">
      <alignment horizontal="center" vertical="center"/>
    </xf>
    <xf numFmtId="14" fontId="0" fillId="9" borderId="39" xfId="0" applyNumberFormat="1" applyFont="1" applyFill="1" applyBorder="1" applyAlignment="1">
      <alignment horizontal="center" vertical="center"/>
    </xf>
    <xf numFmtId="0" fontId="0" fillId="9" borderId="39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14" fontId="0" fillId="9" borderId="41" xfId="0" applyNumberFormat="1" applyFont="1" applyFill="1" applyBorder="1" applyAlignment="1">
      <alignment horizontal="center" vertical="center"/>
    </xf>
    <xf numFmtId="0" fontId="0" fillId="9" borderId="41" xfId="0" applyFont="1" applyFill="1" applyBorder="1" applyAlignment="1">
      <alignment horizontal="center" vertical="center"/>
    </xf>
    <xf numFmtId="0" fontId="4" fillId="3" borderId="42" xfId="0" applyFont="1" applyFill="1" applyBorder="1" applyAlignment="1">
      <alignment horizontal="center" vertical="center" wrapText="1"/>
    </xf>
    <xf numFmtId="0" fontId="0" fillId="9" borderId="40" xfId="0" applyFont="1" applyFill="1" applyBorder="1" applyAlignment="1">
      <alignment horizontal="center" vertical="center"/>
    </xf>
    <xf numFmtId="0" fontId="0" fillId="9" borderId="37" xfId="0" applyFont="1" applyFill="1" applyBorder="1" applyAlignment="1">
      <alignment horizontal="center" vertical="center"/>
    </xf>
    <xf numFmtId="0" fontId="0" fillId="0" borderId="0" xfId="0" applyFont="1"/>
    <xf numFmtId="0" fontId="1" fillId="0" borderId="0" xfId="0" applyFont="1"/>
    <xf numFmtId="14" fontId="0" fillId="0" borderId="0" xfId="0" applyNumberFormat="1" applyFont="1" applyBorder="1"/>
    <xf numFmtId="0" fontId="1" fillId="0" borderId="47" xfId="0" applyFont="1" applyBorder="1"/>
    <xf numFmtId="0" fontId="0" fillId="0" borderId="4" xfId="0" applyFont="1" applyBorder="1"/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left"/>
    </xf>
    <xf numFmtId="0" fontId="0" fillId="9" borderId="43" xfId="0" applyFont="1" applyFill="1" applyBorder="1"/>
    <xf numFmtId="0" fontId="0" fillId="10" borderId="43" xfId="0" applyFont="1" applyFill="1" applyBorder="1"/>
    <xf numFmtId="0" fontId="0" fillId="10" borderId="44" xfId="0" applyFont="1" applyFill="1" applyBorder="1"/>
    <xf numFmtId="0" fontId="0" fillId="9" borderId="44" xfId="0" applyFont="1" applyFill="1" applyBorder="1"/>
    <xf numFmtId="0" fontId="20" fillId="11" borderId="49" xfId="0" applyFont="1" applyFill="1" applyBorder="1"/>
    <xf numFmtId="0" fontId="1" fillId="9" borderId="46" xfId="0" applyFont="1" applyFill="1" applyBorder="1"/>
    <xf numFmtId="0" fontId="0" fillId="9" borderId="50" xfId="0" applyFont="1" applyFill="1" applyBorder="1"/>
    <xf numFmtId="0" fontId="1" fillId="10" borderId="46" xfId="0" applyFont="1" applyFill="1" applyBorder="1"/>
    <xf numFmtId="0" fontId="0" fillId="8" borderId="4" xfId="0" applyFont="1" applyFill="1" applyBorder="1"/>
    <xf numFmtId="0" fontId="0" fillId="8" borderId="51" xfId="0" applyFont="1" applyFill="1" applyBorder="1"/>
    <xf numFmtId="0" fontId="18" fillId="11" borderId="49" xfId="0" applyFont="1" applyFill="1" applyBorder="1"/>
    <xf numFmtId="0" fontId="1" fillId="10" borderId="52" xfId="0" applyFont="1" applyFill="1" applyBorder="1"/>
    <xf numFmtId="0" fontId="0" fillId="10" borderId="50" xfId="0" applyFont="1" applyFill="1" applyBorder="1"/>
    <xf numFmtId="0" fontId="1" fillId="9" borderId="45" xfId="0" applyFont="1" applyFill="1" applyBorder="1"/>
    <xf numFmtId="0" fontId="1" fillId="9" borderId="52" xfId="0" applyFont="1" applyFill="1" applyBorder="1"/>
    <xf numFmtId="0" fontId="1" fillId="10" borderId="45" xfId="0" applyFont="1" applyFill="1" applyBorder="1"/>
    <xf numFmtId="14" fontId="0" fillId="10" borderId="44" xfId="0" applyNumberFormat="1" applyFont="1" applyFill="1" applyBorder="1"/>
    <xf numFmtId="14" fontId="0" fillId="9" borderId="44" xfId="0" applyNumberFormat="1" applyFont="1" applyFill="1" applyBorder="1"/>
    <xf numFmtId="0" fontId="1" fillId="9" borderId="53" xfId="0" applyFont="1" applyFill="1" applyBorder="1"/>
    <xf numFmtId="0" fontId="0" fillId="9" borderId="54" xfId="0" applyFont="1" applyFill="1" applyBorder="1"/>
    <xf numFmtId="0" fontId="8" fillId="2" borderId="58" xfId="2" applyFont="1" applyFill="1" applyBorder="1" applyAlignment="1">
      <alignment horizontal="center" vertical="center" wrapText="1"/>
    </xf>
    <xf numFmtId="0" fontId="8" fillId="2" borderId="48" xfId="2" applyFont="1" applyFill="1" applyBorder="1" applyAlignment="1">
      <alignment horizontal="center" vertical="center" wrapText="1"/>
    </xf>
    <xf numFmtId="0" fontId="8" fillId="2" borderId="48" xfId="2" applyNumberFormat="1" applyFont="1" applyFill="1" applyBorder="1" applyAlignment="1">
      <alignment horizontal="center" vertical="center" wrapText="1"/>
    </xf>
    <xf numFmtId="14" fontId="6" fillId="10" borderId="48" xfId="0" applyNumberFormat="1" applyFont="1" applyFill="1" applyBorder="1" applyAlignment="1">
      <alignment horizontal="center" vertical="center" wrapText="1"/>
    </xf>
    <xf numFmtId="0" fontId="6" fillId="10" borderId="48" xfId="0" applyFont="1" applyFill="1" applyBorder="1" applyAlignment="1">
      <alignment horizontal="center" vertical="center" wrapText="1"/>
    </xf>
    <xf numFmtId="166" fontId="6" fillId="10" borderId="48" xfId="0" applyNumberFormat="1" applyFont="1" applyFill="1" applyBorder="1" applyAlignment="1">
      <alignment horizontal="center" vertical="center" wrapText="1"/>
    </xf>
    <xf numFmtId="0" fontId="6" fillId="10" borderId="48" xfId="0" applyNumberFormat="1" applyFont="1" applyFill="1" applyBorder="1" applyAlignment="1">
      <alignment horizontal="center" vertical="center" wrapText="1"/>
    </xf>
    <xf numFmtId="164" fontId="6" fillId="10" borderId="48" xfId="0" applyNumberFormat="1" applyFont="1" applyFill="1" applyBorder="1" applyAlignment="1">
      <alignment horizontal="center" vertical="center" wrapText="1"/>
    </xf>
    <xf numFmtId="167" fontId="6" fillId="10" borderId="48" xfId="0" applyNumberFormat="1" applyFont="1" applyFill="1" applyBorder="1" applyAlignment="1">
      <alignment horizontal="center" vertical="center" wrapText="1"/>
    </xf>
    <xf numFmtId="49" fontId="6" fillId="10" borderId="48" xfId="0" applyNumberFormat="1" applyFont="1" applyFill="1" applyBorder="1" applyAlignment="1">
      <alignment horizontal="center" vertical="center" wrapText="1"/>
    </xf>
    <xf numFmtId="0" fontId="6" fillId="8" borderId="48" xfId="0" applyNumberFormat="1" applyFont="1" applyFill="1" applyBorder="1" applyAlignment="1">
      <alignment horizontal="center" vertical="center" wrapText="1"/>
    </xf>
    <xf numFmtId="0" fontId="6" fillId="10" borderId="59" xfId="0" applyFont="1" applyFill="1" applyBorder="1" applyAlignment="1">
      <alignment horizontal="center" vertical="center" wrapText="1"/>
    </xf>
    <xf numFmtId="14" fontId="6" fillId="0" borderId="48" xfId="0" applyNumberFormat="1" applyFont="1" applyBorder="1" applyAlignment="1">
      <alignment horizontal="center" vertical="center" wrapText="1"/>
    </xf>
    <xf numFmtId="0" fontId="6" fillId="0" borderId="48" xfId="0" applyFont="1" applyBorder="1" applyAlignment="1">
      <alignment horizontal="center" vertical="center" wrapText="1"/>
    </xf>
    <xf numFmtId="166" fontId="6" fillId="0" borderId="48" xfId="0" applyNumberFormat="1" applyFont="1" applyBorder="1" applyAlignment="1">
      <alignment horizontal="center" vertical="center" wrapText="1"/>
    </xf>
    <xf numFmtId="164" fontId="6" fillId="0" borderId="48" xfId="0" applyNumberFormat="1" applyFont="1" applyBorder="1" applyAlignment="1">
      <alignment horizontal="center" vertical="center" wrapText="1"/>
    </xf>
    <xf numFmtId="167" fontId="6" fillId="0" borderId="48" xfId="0" applyNumberFormat="1" applyFont="1" applyBorder="1" applyAlignment="1">
      <alignment horizontal="center" vertical="center" wrapText="1"/>
    </xf>
    <xf numFmtId="0" fontId="19" fillId="0" borderId="59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165" fontId="6" fillId="0" borderId="48" xfId="0" applyNumberFormat="1" applyFont="1" applyBorder="1" applyAlignment="1">
      <alignment horizontal="center" vertical="center" wrapText="1"/>
    </xf>
    <xf numFmtId="0" fontId="0" fillId="10" borderId="48" xfId="0" applyFont="1" applyFill="1" applyBorder="1" applyAlignment="1">
      <alignment horizontal="center" vertical="center"/>
    </xf>
    <xf numFmtId="0" fontId="19" fillId="10" borderId="59" xfId="0" applyFont="1" applyFill="1" applyBorder="1" applyAlignment="1">
      <alignment horizontal="center" vertical="center" wrapText="1"/>
    </xf>
    <xf numFmtId="0" fontId="8" fillId="2" borderId="60" xfId="2" applyFont="1" applyFill="1" applyBorder="1" applyAlignment="1">
      <alignment horizontal="center" vertical="center" wrapText="1"/>
    </xf>
    <xf numFmtId="0" fontId="8" fillId="2" borderId="61" xfId="2" applyFont="1" applyFill="1" applyBorder="1" applyAlignment="1">
      <alignment horizontal="center" vertical="center" wrapText="1"/>
    </xf>
    <xf numFmtId="14" fontId="6" fillId="10" borderId="61" xfId="0" applyNumberFormat="1" applyFont="1" applyFill="1" applyBorder="1" applyAlignment="1">
      <alignment horizontal="center" vertical="center" wrapText="1"/>
    </xf>
    <xf numFmtId="0" fontId="6" fillId="10" borderId="61" xfId="0" applyFont="1" applyFill="1" applyBorder="1" applyAlignment="1">
      <alignment horizontal="center" vertical="center" wrapText="1"/>
    </xf>
    <xf numFmtId="166" fontId="6" fillId="10" borderId="61" xfId="0" applyNumberFormat="1" applyFont="1" applyFill="1" applyBorder="1" applyAlignment="1">
      <alignment horizontal="center" vertical="center" wrapText="1"/>
    </xf>
    <xf numFmtId="164" fontId="6" fillId="10" borderId="61" xfId="0" applyNumberFormat="1" applyFont="1" applyFill="1" applyBorder="1" applyAlignment="1">
      <alignment horizontal="center" vertical="center" wrapText="1"/>
    </xf>
    <xf numFmtId="167" fontId="6" fillId="10" borderId="61" xfId="0" applyNumberFormat="1" applyFont="1" applyFill="1" applyBorder="1" applyAlignment="1">
      <alignment horizontal="center" vertical="center" wrapText="1"/>
    </xf>
    <xf numFmtId="0" fontId="6" fillId="10" borderId="61" xfId="0" applyNumberFormat="1" applyFont="1" applyFill="1" applyBorder="1" applyAlignment="1">
      <alignment horizontal="center" vertical="center" wrapText="1"/>
    </xf>
    <xf numFmtId="165" fontId="6" fillId="10" borderId="61" xfId="0" applyNumberFormat="1" applyFont="1" applyFill="1" applyBorder="1" applyAlignment="1">
      <alignment horizontal="center" vertical="center" wrapText="1"/>
    </xf>
    <xf numFmtId="0" fontId="6" fillId="8" borderId="6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justify" wrapText="1"/>
    </xf>
    <xf numFmtId="14" fontId="0" fillId="0" borderId="0" xfId="0" applyNumberFormat="1" applyAlignment="1">
      <alignment horizontal="left" vertical="center"/>
    </xf>
    <xf numFmtId="0" fontId="0" fillId="0" borderId="0" xfId="0"/>
    <xf numFmtId="14" fontId="1" fillId="0" borderId="0" xfId="0" applyNumberFormat="1" applyFont="1" applyAlignment="1">
      <alignment horizontal="left"/>
    </xf>
    <xf numFmtId="44" fontId="6" fillId="10" borderId="48" xfId="0" applyNumberFormat="1" applyFont="1" applyFill="1" applyBorder="1" applyAlignment="1">
      <alignment horizontal="center" vertical="center" wrapText="1"/>
    </xf>
    <xf numFmtId="44" fontId="6" fillId="10" borderId="61" xfId="0" applyNumberFormat="1" applyFont="1" applyFill="1" applyBorder="1" applyAlignment="1">
      <alignment horizontal="center" vertical="center" wrapText="1"/>
    </xf>
    <xf numFmtId="165" fontId="6" fillId="10" borderId="48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wrapText="1"/>
    </xf>
    <xf numFmtId="166" fontId="6" fillId="10" borderId="48" xfId="0" applyNumberFormat="1" applyFont="1" applyFill="1" applyBorder="1" applyAlignment="1">
      <alignment vertical="center" wrapText="1"/>
    </xf>
    <xf numFmtId="49" fontId="6" fillId="10" borderId="6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left"/>
    </xf>
    <xf numFmtId="0" fontId="1" fillId="9" borderId="41" xfId="0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left" vertical="center"/>
    </xf>
    <xf numFmtId="4" fontId="0" fillId="0" borderId="0" xfId="0" applyNumberFormat="1" applyFont="1" applyAlignment="1">
      <alignment horizontal="left"/>
    </xf>
    <xf numFmtId="169" fontId="6" fillId="10" borderId="48" xfId="0" applyNumberFormat="1" applyFont="1" applyFill="1" applyBorder="1" applyAlignment="1">
      <alignment horizontal="center" vertical="center" wrapText="1"/>
    </xf>
    <xf numFmtId="169" fontId="6" fillId="10" borderId="61" xfId="0" applyNumberFormat="1" applyFont="1" applyFill="1" applyBorder="1" applyAlignment="1">
      <alignment horizontal="center" vertical="center" wrapText="1"/>
    </xf>
    <xf numFmtId="0" fontId="16" fillId="0" borderId="59" xfId="0" applyFont="1" applyBorder="1" applyAlignment="1">
      <alignment horizontal="center" vertical="center" wrapText="1"/>
    </xf>
    <xf numFmtId="0" fontId="0" fillId="10" borderId="61" xfId="0" applyFont="1" applyFill="1" applyBorder="1" applyAlignment="1">
      <alignment horizontal="center" vertical="center"/>
    </xf>
    <xf numFmtId="0" fontId="19" fillId="10" borderId="31" xfId="0" applyFont="1" applyFill="1" applyBorder="1" applyAlignment="1">
      <alignment horizontal="center" vertical="center" wrapText="1"/>
    </xf>
    <xf numFmtId="0" fontId="4" fillId="3" borderId="65" xfId="0" applyFont="1" applyFill="1" applyBorder="1" applyAlignment="1">
      <alignment horizontal="center" wrapText="1"/>
    </xf>
    <xf numFmtId="0" fontId="4" fillId="3" borderId="66" xfId="0" applyFont="1" applyFill="1" applyBorder="1" applyAlignment="1">
      <alignment horizontal="center" wrapText="1"/>
    </xf>
    <xf numFmtId="0" fontId="8" fillId="2" borderId="55" xfId="2" applyFont="1" applyFill="1" applyBorder="1" applyAlignment="1">
      <alignment horizontal="center" vertical="center" wrapText="1"/>
    </xf>
    <xf numFmtId="0" fontId="8" fillId="2" borderId="56" xfId="2" applyFont="1" applyFill="1" applyBorder="1" applyAlignment="1">
      <alignment horizontal="center" vertical="center" wrapText="1"/>
    </xf>
    <xf numFmtId="14" fontId="6" fillId="10" borderId="56" xfId="0" applyNumberFormat="1" applyFont="1" applyFill="1" applyBorder="1" applyAlignment="1">
      <alignment horizontal="center" vertical="center" wrapText="1"/>
    </xf>
    <xf numFmtId="0" fontId="6" fillId="10" borderId="56" xfId="0" applyFont="1" applyFill="1" applyBorder="1" applyAlignment="1">
      <alignment horizontal="center" vertical="center" wrapText="1"/>
    </xf>
    <xf numFmtId="166" fontId="6" fillId="10" borderId="56" xfId="0" applyNumberFormat="1" applyFont="1" applyFill="1" applyBorder="1" applyAlignment="1">
      <alignment horizontal="center" vertical="center" wrapText="1"/>
    </xf>
    <xf numFmtId="165" fontId="6" fillId="10" borderId="56" xfId="0" applyNumberFormat="1" applyFont="1" applyFill="1" applyBorder="1" applyAlignment="1">
      <alignment horizontal="center" vertical="center" wrapText="1"/>
    </xf>
    <xf numFmtId="0" fontId="6" fillId="10" borderId="56" xfId="0" applyNumberFormat="1" applyFont="1" applyFill="1" applyBorder="1" applyAlignment="1">
      <alignment horizontal="center" vertical="center" wrapText="1"/>
    </xf>
    <xf numFmtId="164" fontId="6" fillId="10" borderId="56" xfId="0" applyNumberFormat="1" applyFont="1" applyFill="1" applyBorder="1" applyAlignment="1">
      <alignment horizontal="center" vertical="center" wrapText="1"/>
    </xf>
    <xf numFmtId="49" fontId="6" fillId="10" borderId="56" xfId="0" applyNumberFormat="1" applyFont="1" applyFill="1" applyBorder="1" applyAlignment="1">
      <alignment horizontal="center" vertical="center" wrapText="1"/>
    </xf>
    <xf numFmtId="167" fontId="6" fillId="10" borderId="56" xfId="0" applyNumberFormat="1" applyFont="1" applyFill="1" applyBorder="1" applyAlignment="1">
      <alignment horizontal="center" vertical="center" wrapText="1"/>
    </xf>
    <xf numFmtId="169" fontId="6" fillId="10" borderId="56" xfId="0" applyNumberFormat="1" applyFont="1" applyFill="1" applyBorder="1" applyAlignment="1">
      <alignment horizontal="center" vertical="center" wrapText="1"/>
    </xf>
    <xf numFmtId="44" fontId="6" fillId="10" borderId="56" xfId="0" applyNumberFormat="1" applyFont="1" applyFill="1" applyBorder="1" applyAlignment="1">
      <alignment horizontal="center" vertical="center" wrapText="1"/>
    </xf>
    <xf numFmtId="0" fontId="6" fillId="8" borderId="56" xfId="0" applyNumberFormat="1" applyFont="1" applyFill="1" applyBorder="1" applyAlignment="1">
      <alignment horizontal="center" vertical="center" wrapText="1"/>
    </xf>
    <xf numFmtId="0" fontId="6" fillId="10" borderId="57" xfId="0" applyFont="1" applyFill="1" applyBorder="1" applyAlignment="1">
      <alignment horizontal="center" vertical="center" wrapText="1"/>
    </xf>
    <xf numFmtId="44" fontId="0" fillId="9" borderId="44" xfId="0" applyNumberFormat="1" applyFont="1" applyFill="1" applyBorder="1"/>
    <xf numFmtId="0" fontId="20" fillId="11" borderId="69" xfId="0" applyFont="1" applyFill="1" applyBorder="1"/>
    <xf numFmtId="0" fontId="1" fillId="10" borderId="43" xfId="0" applyFont="1" applyFill="1" applyBorder="1"/>
    <xf numFmtId="170" fontId="1" fillId="9" borderId="52" xfId="0" applyNumberFormat="1" applyFont="1" applyFill="1" applyBorder="1" applyAlignment="1">
      <alignment horizontal="left"/>
    </xf>
    <xf numFmtId="170" fontId="1" fillId="10" borderId="46" xfId="0" applyNumberFormat="1" applyFont="1" applyFill="1" applyBorder="1" applyAlignment="1">
      <alignment horizontal="left"/>
    </xf>
    <xf numFmtId="170" fontId="1" fillId="9" borderId="46" xfId="0" applyNumberFormat="1" applyFont="1" applyFill="1" applyBorder="1" applyAlignment="1">
      <alignment horizontal="left"/>
    </xf>
    <xf numFmtId="170" fontId="1" fillId="10" borderId="45" xfId="0" applyNumberFormat="1" applyFont="1" applyFill="1" applyBorder="1" applyAlignment="1">
      <alignment horizontal="left"/>
    </xf>
    <xf numFmtId="44" fontId="1" fillId="9" borderId="43" xfId="0" applyNumberFormat="1" applyFont="1" applyFill="1" applyBorder="1"/>
    <xf numFmtId="14" fontId="0" fillId="0" borderId="0" xfId="0" applyNumberFormat="1"/>
    <xf numFmtId="0" fontId="4" fillId="12" borderId="65" xfId="0" applyFont="1" applyFill="1" applyBorder="1" applyAlignment="1">
      <alignment horizontal="center" wrapText="1"/>
    </xf>
    <xf numFmtId="0" fontId="4" fillId="12" borderId="66" xfId="0" applyFont="1" applyFill="1" applyBorder="1" applyAlignment="1">
      <alignment horizontal="center" wrapText="1"/>
    </xf>
    <xf numFmtId="0" fontId="4" fillId="12" borderId="67" xfId="0" applyFont="1" applyFill="1" applyBorder="1" applyAlignment="1">
      <alignment horizontal="center" wrapText="1"/>
    </xf>
    <xf numFmtId="0" fontId="4" fillId="12" borderId="56" xfId="0" applyFont="1" applyFill="1" applyBorder="1" applyAlignment="1">
      <alignment horizontal="center" vertical="center" wrapText="1"/>
    </xf>
    <xf numFmtId="0" fontId="4" fillId="12" borderId="57" xfId="0" applyFont="1" applyFill="1" applyBorder="1" applyAlignment="1">
      <alignment horizontal="center" vertical="center" wrapText="1"/>
    </xf>
    <xf numFmtId="0" fontId="4" fillId="12" borderId="70" xfId="0" applyFont="1" applyFill="1" applyBorder="1" applyAlignment="1">
      <alignment horizontal="center" vertical="center" wrapText="1"/>
    </xf>
    <xf numFmtId="0" fontId="4" fillId="12" borderId="66" xfId="0" applyFont="1" applyFill="1" applyBorder="1" applyAlignment="1">
      <alignment horizontal="center" vertical="center" wrapText="1"/>
    </xf>
    <xf numFmtId="0" fontId="4" fillId="12" borderId="67" xfId="0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14" fontId="0" fillId="0" borderId="48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7" fontId="0" fillId="0" borderId="1" xfId="0" applyNumberFormat="1" applyBorder="1" applyAlignment="1">
      <alignment horizontal="center" vertical="center"/>
    </xf>
    <xf numFmtId="168" fontId="0" fillId="10" borderId="44" xfId="0" applyNumberFormat="1" applyFont="1" applyFill="1" applyBorder="1"/>
    <xf numFmtId="0" fontId="15" fillId="0" borderId="22" xfId="0" applyFont="1" applyBorder="1" applyAlignment="1" applyProtection="1">
      <alignment horizontal="center" vertical="center" textRotation="255" shrinkToFit="1"/>
    </xf>
    <xf numFmtId="0" fontId="15" fillId="0" borderId="24" xfId="0" applyFont="1" applyBorder="1" applyAlignment="1" applyProtection="1">
      <alignment horizontal="center" vertical="center" textRotation="255" shrinkToFit="1"/>
    </xf>
    <xf numFmtId="0" fontId="15" fillId="0" borderId="27" xfId="0" applyFont="1" applyBorder="1" applyAlignment="1" applyProtection="1">
      <alignment horizontal="center" vertical="center" textRotation="255" shrinkToFit="1"/>
    </xf>
    <xf numFmtId="9" fontId="6" fillId="0" borderId="48" xfId="0" applyNumberFormat="1" applyFont="1" applyBorder="1" applyAlignment="1">
      <alignment horizontal="center" vertical="center" wrapText="1"/>
    </xf>
    <xf numFmtId="0" fontId="1" fillId="6" borderId="48" xfId="0" applyFont="1" applyFill="1" applyBorder="1" applyAlignment="1">
      <alignment horizontal="center" vertical="center" shrinkToFit="1"/>
    </xf>
    <xf numFmtId="0" fontId="0" fillId="6" borderId="48" xfId="0" applyFont="1" applyFill="1" applyBorder="1" applyAlignment="1">
      <alignment horizontal="center" vertical="center" shrinkToFit="1"/>
    </xf>
    <xf numFmtId="0" fontId="0" fillId="6" borderId="59" xfId="0" applyFont="1" applyFill="1" applyBorder="1" applyAlignment="1">
      <alignment horizontal="center" vertical="center" shrinkToFit="1"/>
    </xf>
    <xf numFmtId="0" fontId="1" fillId="6" borderId="61" xfId="0" applyFont="1" applyFill="1" applyBorder="1" applyAlignment="1">
      <alignment horizontal="center" vertical="center" shrinkToFit="1"/>
    </xf>
    <xf numFmtId="0" fontId="0" fillId="6" borderId="61" xfId="0" applyFont="1" applyFill="1" applyBorder="1" applyAlignment="1">
      <alignment horizontal="center" vertical="center" shrinkToFit="1"/>
    </xf>
    <xf numFmtId="0" fontId="0" fillId="6" borderId="31" xfId="0" applyFont="1" applyFill="1" applyBorder="1" applyAlignment="1">
      <alignment horizontal="center" vertical="center" shrinkToFit="1"/>
    </xf>
    <xf numFmtId="0" fontId="9" fillId="3" borderId="66" xfId="0" applyFont="1" applyFill="1" applyBorder="1" applyAlignment="1">
      <alignment horizontal="center" vertical="center" shrinkToFit="1"/>
    </xf>
    <xf numFmtId="0" fontId="9" fillId="3" borderId="67" xfId="0" applyFont="1" applyFill="1" applyBorder="1" applyAlignment="1">
      <alignment horizontal="center" vertical="center" shrinkToFit="1"/>
    </xf>
    <xf numFmtId="0" fontId="1" fillId="6" borderId="73" xfId="0" applyFont="1" applyFill="1" applyBorder="1" applyAlignment="1">
      <alignment horizontal="center" vertical="center" shrinkToFit="1"/>
    </xf>
    <xf numFmtId="0" fontId="0" fillId="6" borderId="73" xfId="0" applyFont="1" applyFill="1" applyBorder="1" applyAlignment="1">
      <alignment horizontal="center" vertical="center" shrinkToFit="1"/>
    </xf>
    <xf numFmtId="0" fontId="0" fillId="6" borderId="72" xfId="0" applyFont="1" applyFill="1" applyBorder="1" applyAlignment="1">
      <alignment horizontal="center" vertical="center" shrinkToFit="1"/>
    </xf>
    <xf numFmtId="0" fontId="8" fillId="2" borderId="56" xfId="2" applyNumberFormat="1" applyFont="1" applyFill="1" applyBorder="1" applyAlignment="1">
      <alignment horizontal="center" vertical="center" wrapText="1"/>
    </xf>
    <xf numFmtId="7" fontId="1" fillId="9" borderId="46" xfId="0" applyNumberFormat="1" applyFont="1" applyFill="1" applyBorder="1" applyAlignment="1">
      <alignment horizontal="right"/>
    </xf>
    <xf numFmtId="14" fontId="1" fillId="0" borderId="48" xfId="0" applyNumberFormat="1" applyFont="1" applyBorder="1" applyAlignment="1">
      <alignment horizontal="center" vertical="center"/>
    </xf>
    <xf numFmtId="0" fontId="16" fillId="10" borderId="59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14" fontId="0" fillId="9" borderId="28" xfId="0" applyNumberFormat="1" applyFont="1" applyFill="1" applyBorder="1" applyAlignment="1">
      <alignment horizontal="center" vertical="center"/>
    </xf>
    <xf numFmtId="0" fontId="0" fillId="9" borderId="28" xfId="0" applyFont="1" applyFill="1" applyBorder="1" applyAlignment="1">
      <alignment horizontal="center" vertical="center"/>
    </xf>
    <xf numFmtId="0" fontId="0" fillId="9" borderId="38" xfId="0" applyFont="1" applyFill="1" applyBorder="1" applyAlignment="1">
      <alignment horizontal="center" vertical="center"/>
    </xf>
    <xf numFmtId="0" fontId="4" fillId="3" borderId="67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1" xfId="0" quotePrefix="1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0" xfId="0" quotePrefix="1" applyNumberFormat="1" applyBorder="1" applyAlignment="1">
      <alignment horizontal="center" vertical="center"/>
    </xf>
    <xf numFmtId="165" fontId="0" fillId="0" borderId="1" xfId="0" quotePrefix="1" applyNumberFormat="1" applyBorder="1" applyAlignment="1">
      <alignment horizontal="center" vertical="center"/>
    </xf>
    <xf numFmtId="49" fontId="0" fillId="0" borderId="1" xfId="0" quotePrefix="1" applyNumberFormat="1" applyFont="1" applyBorder="1" applyAlignment="1">
      <alignment horizontal="center" vertical="center"/>
    </xf>
    <xf numFmtId="166" fontId="17" fillId="0" borderId="1" xfId="0" applyNumberFormat="1" applyFon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6" borderId="71" xfId="0" applyFont="1" applyFill="1" applyBorder="1" applyAlignment="1">
      <alignment horizontal="center" vertical="center" shrinkToFit="1"/>
    </xf>
    <xf numFmtId="0" fontId="1" fillId="6" borderId="58" xfId="0" applyFont="1" applyFill="1" applyBorder="1" applyAlignment="1">
      <alignment horizontal="center" vertical="center" shrinkToFit="1"/>
    </xf>
    <xf numFmtId="0" fontId="1" fillId="6" borderId="60" xfId="0" applyFont="1" applyFill="1" applyBorder="1" applyAlignment="1">
      <alignment horizontal="center" vertical="center" shrinkToFit="1"/>
    </xf>
    <xf numFmtId="14" fontId="6" fillId="10" borderId="56" xfId="0" applyNumberFormat="1" applyFont="1" applyFill="1" applyBorder="1" applyAlignment="1">
      <alignment horizontal="center" wrapText="1"/>
    </xf>
    <xf numFmtId="14" fontId="6" fillId="0" borderId="48" xfId="0" applyNumberFormat="1" applyFont="1" applyBorder="1" applyAlignment="1">
      <alignment horizontal="center" wrapText="1"/>
    </xf>
    <xf numFmtId="14" fontId="2" fillId="0" borderId="48" xfId="1" applyNumberFormat="1" applyFont="1" applyBorder="1" applyAlignment="1">
      <alignment horizontal="center" wrapText="1"/>
    </xf>
    <xf numFmtId="14" fontId="6" fillId="10" borderId="48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6" fillId="10" borderId="61" xfId="0" applyNumberFormat="1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6" fillId="10" borderId="79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8" fillId="14" borderId="58" xfId="0" applyFont="1" applyFill="1" applyBorder="1" applyAlignment="1">
      <alignment horizontal="center" vertical="center" wrapText="1"/>
    </xf>
    <xf numFmtId="0" fontId="8" fillId="14" borderId="48" xfId="0" applyFont="1" applyFill="1" applyBorder="1" applyAlignment="1">
      <alignment horizontal="center" vertical="center" wrapText="1"/>
    </xf>
    <xf numFmtId="14" fontId="6" fillId="14" borderId="48" xfId="0" applyNumberFormat="1" applyFont="1" applyFill="1" applyBorder="1" applyAlignment="1">
      <alignment horizontal="center" vertical="center" wrapText="1"/>
    </xf>
    <xf numFmtId="0" fontId="6" fillId="14" borderId="48" xfId="0" applyFont="1" applyFill="1" applyBorder="1" applyAlignment="1">
      <alignment horizontal="center" vertical="center" wrapText="1"/>
    </xf>
    <xf numFmtId="166" fontId="6" fillId="14" borderId="48" xfId="0" applyNumberFormat="1" applyFont="1" applyFill="1" applyBorder="1" applyAlignment="1">
      <alignment horizontal="center" vertical="center" wrapText="1"/>
    </xf>
    <xf numFmtId="165" fontId="6" fillId="14" borderId="48" xfId="0" applyNumberFormat="1" applyFont="1" applyFill="1" applyBorder="1" applyAlignment="1">
      <alignment horizontal="center" vertical="center" wrapText="1"/>
    </xf>
    <xf numFmtId="164" fontId="6" fillId="14" borderId="48" xfId="0" applyNumberFormat="1" applyFont="1" applyFill="1" applyBorder="1" applyAlignment="1">
      <alignment horizontal="center" vertical="center" wrapText="1"/>
    </xf>
    <xf numFmtId="49" fontId="6" fillId="14" borderId="48" xfId="0" applyNumberFormat="1" applyFont="1" applyFill="1" applyBorder="1" applyAlignment="1">
      <alignment horizontal="center" vertical="center" wrapText="1"/>
    </xf>
    <xf numFmtId="0" fontId="6" fillId="14" borderId="48" xfId="0" applyNumberFormat="1" applyFont="1" applyFill="1" applyBorder="1" applyAlignment="1">
      <alignment horizontal="center" vertical="center" wrapText="1"/>
    </xf>
    <xf numFmtId="167" fontId="6" fillId="14" borderId="48" xfId="0" applyNumberFormat="1" applyFont="1" applyFill="1" applyBorder="1" applyAlignment="1">
      <alignment horizontal="center" vertical="center" wrapText="1"/>
    </xf>
    <xf numFmtId="169" fontId="6" fillId="14" borderId="48" xfId="0" applyNumberFormat="1" applyFont="1" applyFill="1" applyBorder="1" applyAlignment="1">
      <alignment horizontal="center" vertical="center" wrapText="1"/>
    </xf>
    <xf numFmtId="44" fontId="6" fillId="14" borderId="48" xfId="0" applyNumberFormat="1" applyFont="1" applyFill="1" applyBorder="1" applyAlignment="1">
      <alignment horizontal="center" vertical="center" wrapText="1"/>
    </xf>
    <xf numFmtId="0" fontId="6" fillId="14" borderId="29" xfId="0" applyFont="1" applyFill="1" applyBorder="1" applyAlignment="1">
      <alignment horizontal="center" vertical="center" wrapText="1"/>
    </xf>
    <xf numFmtId="0" fontId="0" fillId="8" borderId="0" xfId="0" applyFill="1"/>
    <xf numFmtId="14" fontId="0" fillId="8" borderId="0" xfId="0" applyNumberFormat="1" applyFill="1" applyAlignment="1">
      <alignment horizontal="center" vertical="center"/>
    </xf>
    <xf numFmtId="0" fontId="8" fillId="15" borderId="48" xfId="2" applyFont="1" applyFill="1" applyBorder="1" applyAlignment="1">
      <alignment horizontal="center" vertical="center" wrapText="1"/>
    </xf>
    <xf numFmtId="0" fontId="6" fillId="8" borderId="48" xfId="0" applyFont="1" applyFill="1" applyBorder="1" applyAlignment="1">
      <alignment horizontal="center" vertical="center" wrapText="1"/>
    </xf>
    <xf numFmtId="166" fontId="6" fillId="8" borderId="48" xfId="0" applyNumberFormat="1" applyFont="1" applyFill="1" applyBorder="1" applyAlignment="1">
      <alignment horizontal="center" vertical="center" wrapText="1"/>
    </xf>
    <xf numFmtId="14" fontId="6" fillId="8" borderId="48" xfId="0" applyNumberFormat="1" applyFont="1" applyFill="1" applyBorder="1" applyAlignment="1">
      <alignment horizontal="center" vertical="center" wrapText="1"/>
    </xf>
    <xf numFmtId="164" fontId="6" fillId="8" borderId="48" xfId="0" applyNumberFormat="1" applyFont="1" applyFill="1" applyBorder="1" applyAlignment="1">
      <alignment horizontal="center" vertical="center" wrapText="1"/>
    </xf>
    <xf numFmtId="165" fontId="6" fillId="8" borderId="48" xfId="0" applyNumberFormat="1" applyFont="1" applyFill="1" applyBorder="1" applyAlignment="1">
      <alignment horizontal="center" vertical="center" wrapText="1"/>
    </xf>
    <xf numFmtId="167" fontId="6" fillId="8" borderId="48" xfId="0" applyNumberFormat="1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8" fillId="3" borderId="5" xfId="0" applyFont="1" applyFill="1" applyBorder="1" applyAlignment="1">
      <alignment horizontal="center" vertical="center" wrapText="1"/>
    </xf>
    <xf numFmtId="0" fontId="8" fillId="3" borderId="68" xfId="0" applyFont="1" applyFill="1" applyBorder="1" applyAlignment="1">
      <alignment horizontal="center" vertical="center" wrapText="1"/>
    </xf>
    <xf numFmtId="164" fontId="0" fillId="13" borderId="44" xfId="0" applyNumberFormat="1" applyFont="1" applyFill="1" applyBorder="1"/>
    <xf numFmtId="164" fontId="0" fillId="10" borderId="44" xfId="0" applyNumberFormat="1" applyFont="1" applyFill="1" applyBorder="1"/>
    <xf numFmtId="164" fontId="1" fillId="9" borderId="46" xfId="0" applyNumberFormat="1" applyFont="1" applyFill="1" applyBorder="1" applyAlignment="1">
      <alignment horizontal="left"/>
    </xf>
    <xf numFmtId="0" fontId="1" fillId="16" borderId="80" xfId="0" applyFont="1" applyFill="1" applyBorder="1" applyAlignment="1">
      <alignment horizontal="center" vertical="center"/>
    </xf>
    <xf numFmtId="0" fontId="1" fillId="16" borderId="73" xfId="0" applyFont="1" applyFill="1" applyBorder="1" applyAlignment="1">
      <alignment horizontal="center" vertical="center"/>
    </xf>
    <xf numFmtId="14" fontId="0" fillId="16" borderId="73" xfId="0" applyNumberFormat="1" applyFont="1" applyFill="1" applyBorder="1" applyAlignment="1">
      <alignment horizontal="center" vertical="center"/>
    </xf>
    <xf numFmtId="0" fontId="0" fillId="16" borderId="73" xfId="0" applyFont="1" applyFill="1" applyBorder="1" applyAlignment="1">
      <alignment horizontal="center" vertical="center"/>
    </xf>
    <xf numFmtId="164" fontId="0" fillId="16" borderId="73" xfId="0" applyNumberFormat="1" applyFont="1" applyFill="1" applyBorder="1" applyAlignment="1">
      <alignment horizontal="center" vertical="center"/>
    </xf>
    <xf numFmtId="0" fontId="0" fillId="17" borderId="81" xfId="0" applyFill="1" applyBorder="1" applyAlignment="1">
      <alignment horizontal="center" vertical="center"/>
    </xf>
    <xf numFmtId="0" fontId="1" fillId="16" borderId="82" xfId="0" applyFont="1" applyFill="1" applyBorder="1" applyAlignment="1">
      <alignment horizontal="center" vertical="center"/>
    </xf>
    <xf numFmtId="0" fontId="1" fillId="16" borderId="48" xfId="0" applyFont="1" applyFill="1" applyBorder="1" applyAlignment="1">
      <alignment horizontal="center" vertical="center"/>
    </xf>
    <xf numFmtId="14" fontId="0" fillId="16" borderId="48" xfId="0" applyNumberFormat="1" applyFont="1" applyFill="1" applyBorder="1" applyAlignment="1">
      <alignment horizontal="center" vertical="center"/>
    </xf>
    <xf numFmtId="0" fontId="0" fillId="16" borderId="48" xfId="0" applyFont="1" applyFill="1" applyBorder="1" applyAlignment="1">
      <alignment horizontal="center" vertical="center"/>
    </xf>
    <xf numFmtId="164" fontId="0" fillId="16" borderId="48" xfId="0" applyNumberFormat="1" applyFont="1" applyFill="1" applyBorder="1" applyAlignment="1">
      <alignment horizontal="center" vertical="center"/>
    </xf>
    <xf numFmtId="0" fontId="0" fillId="17" borderId="83" xfId="0" applyFill="1" applyBorder="1" applyAlignment="1">
      <alignment horizontal="center" vertical="center"/>
    </xf>
    <xf numFmtId="0" fontId="1" fillId="16" borderId="84" xfId="0" applyFont="1" applyFill="1" applyBorder="1" applyAlignment="1">
      <alignment horizontal="center" vertical="center"/>
    </xf>
    <xf numFmtId="0" fontId="1" fillId="16" borderId="85" xfId="0" applyFont="1" applyFill="1" applyBorder="1" applyAlignment="1">
      <alignment horizontal="center" vertical="center"/>
    </xf>
    <xf numFmtId="14" fontId="0" fillId="16" borderId="85" xfId="0" applyNumberFormat="1" applyFont="1" applyFill="1" applyBorder="1" applyAlignment="1">
      <alignment horizontal="center" vertical="center"/>
    </xf>
    <xf numFmtId="0" fontId="0" fillId="16" borderId="85" xfId="0" applyFont="1" applyFill="1" applyBorder="1" applyAlignment="1">
      <alignment horizontal="center" vertical="center"/>
    </xf>
    <xf numFmtId="164" fontId="0" fillId="16" borderId="85" xfId="0" applyNumberFormat="1" applyFont="1" applyFill="1" applyBorder="1" applyAlignment="1">
      <alignment horizontal="center" vertical="center"/>
    </xf>
    <xf numFmtId="0" fontId="0" fillId="17" borderId="86" xfId="0" applyFill="1" applyBorder="1" applyAlignment="1">
      <alignment horizontal="center" vertical="center"/>
    </xf>
    <xf numFmtId="0" fontId="4" fillId="3" borderId="87" xfId="0" applyFont="1" applyFill="1" applyBorder="1" applyAlignment="1">
      <alignment horizontal="center" vertical="center" wrapText="1"/>
    </xf>
    <xf numFmtId="0" fontId="4" fillId="3" borderId="88" xfId="0" applyFont="1" applyFill="1" applyBorder="1" applyAlignment="1">
      <alignment horizontal="center" vertical="center" wrapText="1"/>
    </xf>
    <xf numFmtId="0" fontId="1" fillId="0" borderId="0" xfId="0" applyNumberFormat="1" applyFont="1" applyAlignment="1">
      <alignment vertical="center" wrapText="1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vertical="justify" wrapText="1"/>
    </xf>
    <xf numFmtId="166" fontId="0" fillId="0" borderId="0" xfId="0" applyNumberFormat="1" applyBorder="1" applyAlignment="1">
      <alignment horizontal="left" vertical="center"/>
    </xf>
    <xf numFmtId="0" fontId="0" fillId="0" borderId="0" xfId="0" applyAlignment="1">
      <alignment horizontal="justify" vertical="justify" wrapText="1"/>
    </xf>
    <xf numFmtId="14" fontId="0" fillId="0" borderId="0" xfId="0" applyNumberFormat="1" applyBorder="1" applyAlignment="1">
      <alignment horizontal="left" vertical="center"/>
    </xf>
    <xf numFmtId="167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4" borderId="17" xfId="0" applyFont="1" applyFill="1" applyBorder="1" applyAlignment="1">
      <alignment horizontal="left" vertical="center"/>
    </xf>
    <xf numFmtId="0" fontId="1" fillId="4" borderId="18" xfId="0" applyFont="1" applyFill="1" applyBorder="1" applyAlignment="1">
      <alignment horizontal="left" vertical="center"/>
    </xf>
    <xf numFmtId="0" fontId="1" fillId="4" borderId="19" xfId="0" applyFont="1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5" fillId="0" borderId="20" xfId="0" applyFont="1" applyBorder="1" applyAlignment="1" applyProtection="1">
      <alignment horizontal="center" vertical="center" textRotation="255" shrinkToFit="1"/>
    </xf>
    <xf numFmtId="0" fontId="15" fillId="0" borderId="21" xfId="0" applyFont="1" applyBorder="1" applyAlignment="1" applyProtection="1">
      <alignment horizontal="center" vertical="center" textRotation="255" shrinkToFit="1"/>
    </xf>
    <xf numFmtId="0" fontId="15" fillId="0" borderId="23" xfId="0" applyFont="1" applyBorder="1" applyAlignment="1" applyProtection="1">
      <alignment horizontal="center" vertical="center" textRotation="255" shrinkToFit="1"/>
    </xf>
    <xf numFmtId="0" fontId="15" fillId="0" borderId="0" xfId="0" applyFont="1" applyBorder="1" applyAlignment="1" applyProtection="1">
      <alignment horizontal="center" vertical="center" textRotation="255" shrinkToFit="1"/>
    </xf>
    <xf numFmtId="0" fontId="15" fillId="0" borderId="25" xfId="0" applyFont="1" applyBorder="1" applyAlignment="1" applyProtection="1">
      <alignment horizontal="center" vertical="center" textRotation="255" shrinkToFit="1"/>
    </xf>
    <xf numFmtId="0" fontId="15" fillId="0" borderId="26" xfId="0" applyFont="1" applyBorder="1" applyAlignment="1" applyProtection="1">
      <alignment horizontal="center" vertical="center" textRotation="255" shrinkToFit="1"/>
    </xf>
    <xf numFmtId="0" fontId="14" fillId="4" borderId="5" xfId="0" applyFont="1" applyFill="1" applyBorder="1" applyAlignment="1">
      <alignment horizontal="center" vertical="center" shrinkToFit="1"/>
    </xf>
    <xf numFmtId="0" fontId="14" fillId="4" borderId="6" xfId="0" applyFont="1" applyFill="1" applyBorder="1" applyAlignment="1">
      <alignment horizontal="center" vertical="center" shrinkToFit="1"/>
    </xf>
    <xf numFmtId="0" fontId="14" fillId="4" borderId="7" xfId="0" applyFont="1" applyFill="1" applyBorder="1" applyAlignment="1">
      <alignment horizontal="center" vertical="center" shrinkToFit="1"/>
    </xf>
    <xf numFmtId="0" fontId="14" fillId="4" borderId="0" xfId="0" applyFont="1" applyFill="1" applyBorder="1" applyAlignment="1">
      <alignment horizontal="center" vertical="center" shrinkToFit="1"/>
    </xf>
    <xf numFmtId="0" fontId="14" fillId="4" borderId="10" xfId="0" applyFont="1" applyFill="1" applyBorder="1" applyAlignment="1">
      <alignment horizontal="center" vertical="center" shrinkToFit="1"/>
    </xf>
    <xf numFmtId="0" fontId="14" fillId="4" borderId="11" xfId="0" applyFont="1" applyFill="1" applyBorder="1" applyAlignment="1">
      <alignment horizontal="center" vertical="center" shrinkToFit="1"/>
    </xf>
    <xf numFmtId="0" fontId="12" fillId="4" borderId="6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0" fontId="13" fillId="4" borderId="6" xfId="0" applyNumberFormat="1" applyFont="1" applyFill="1" applyBorder="1" applyAlignment="1">
      <alignment horizontal="center" vertical="center"/>
    </xf>
    <xf numFmtId="0" fontId="13" fillId="4" borderId="8" xfId="0" applyNumberFormat="1" applyFont="1" applyFill="1" applyBorder="1" applyAlignment="1">
      <alignment horizontal="center" vertical="center"/>
    </xf>
    <xf numFmtId="0" fontId="13" fillId="4" borderId="0" xfId="0" applyNumberFormat="1" applyFont="1" applyFill="1" applyBorder="1" applyAlignment="1">
      <alignment horizontal="center" vertical="center"/>
    </xf>
    <xf numFmtId="0" fontId="13" fillId="4" borderId="9" xfId="0" applyNumberFormat="1" applyFont="1" applyFill="1" applyBorder="1" applyAlignment="1">
      <alignment horizontal="center" vertical="center"/>
    </xf>
    <xf numFmtId="0" fontId="13" fillId="4" borderId="11" xfId="0" applyNumberFormat="1" applyFont="1" applyFill="1" applyBorder="1" applyAlignment="1">
      <alignment horizontal="center" vertical="center"/>
    </xf>
    <xf numFmtId="0" fontId="13" fillId="4" borderId="12" xfId="0" applyNumberFormat="1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 textRotation="255" shrinkToFit="1"/>
    </xf>
    <xf numFmtId="0" fontId="0" fillId="5" borderId="74" xfId="0" applyFill="1" applyBorder="1" applyAlignment="1">
      <alignment horizontal="center" vertical="center" textRotation="255" shrinkToFit="1"/>
    </xf>
    <xf numFmtId="0" fontId="0" fillId="5" borderId="15" xfId="0" applyFill="1" applyBorder="1" applyAlignment="1">
      <alignment horizontal="center" vertical="center" textRotation="255" shrinkToFit="1"/>
    </xf>
    <xf numFmtId="0" fontId="7" fillId="6" borderId="75" xfId="0" applyFont="1" applyFill="1" applyBorder="1" applyAlignment="1">
      <alignment horizontal="center" vertical="center" textRotation="255" shrinkToFit="1"/>
    </xf>
    <xf numFmtId="0" fontId="7" fillId="6" borderId="64" xfId="0" applyFont="1" applyFill="1" applyBorder="1" applyAlignment="1">
      <alignment horizontal="center" vertical="center" textRotation="255" shrinkToFit="1"/>
    </xf>
    <xf numFmtId="0" fontId="7" fillId="6" borderId="76" xfId="0" applyFont="1" applyFill="1" applyBorder="1" applyAlignment="1">
      <alignment horizontal="center" vertical="center" textRotation="255" shrinkToFit="1"/>
    </xf>
    <xf numFmtId="0" fontId="1" fillId="6" borderId="77" xfId="0" applyFont="1" applyFill="1" applyBorder="1" applyAlignment="1">
      <alignment horizontal="center" textRotation="255" shrinkToFit="1"/>
    </xf>
    <xf numFmtId="0" fontId="1" fillId="6" borderId="64" xfId="0" applyFont="1" applyFill="1" applyBorder="1" applyAlignment="1">
      <alignment horizontal="center" textRotation="255" shrinkToFit="1"/>
    </xf>
    <xf numFmtId="0" fontId="1" fillId="6" borderId="78" xfId="0" applyFont="1" applyFill="1" applyBorder="1" applyAlignment="1">
      <alignment horizontal="center" textRotation="255" shrinkToFit="1"/>
    </xf>
    <xf numFmtId="0" fontId="0" fillId="7" borderId="75" xfId="0" applyFill="1" applyBorder="1" applyAlignment="1">
      <alignment horizontal="center" vertical="center" textRotation="255" shrinkToFit="1"/>
    </xf>
    <xf numFmtId="0" fontId="0" fillId="7" borderId="64" xfId="0" applyFill="1" applyBorder="1" applyAlignment="1">
      <alignment horizontal="center" vertical="center" textRotation="255" shrinkToFit="1"/>
    </xf>
    <xf numFmtId="0" fontId="0" fillId="7" borderId="76" xfId="0" applyFill="1" applyBorder="1" applyAlignment="1">
      <alignment horizontal="center" vertical="center" textRotation="255" shrinkToFit="1"/>
    </xf>
    <xf numFmtId="0" fontId="0" fillId="7" borderId="77" xfId="0" applyFill="1" applyBorder="1" applyAlignment="1">
      <alignment horizontal="center" vertical="center" textRotation="255" shrinkToFit="1"/>
    </xf>
    <xf numFmtId="0" fontId="0" fillId="7" borderId="63" xfId="0" applyFill="1" applyBorder="1" applyAlignment="1">
      <alignment horizontal="center" vertical="center" textRotation="255" shrinkToFit="1"/>
    </xf>
    <xf numFmtId="0" fontId="0" fillId="0" borderId="62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Sortie" xfId="2" builtinId="21"/>
  </cellStyles>
  <dxfs count="190"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E94A03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E94A03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E94A03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FF66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Medium9"/>
  <colors>
    <mruColors>
      <color rgb="FFFFFF66"/>
      <color rgb="FFFFFF99"/>
      <color rgb="FFE94A03"/>
      <color rgb="FFFF6D6D"/>
      <color rgb="FFFF33CC"/>
      <color rgb="FF6EDF41"/>
      <color rgb="FF00FF00"/>
      <color rgb="FFCC0000"/>
      <color rgb="FF66FF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usernames" Target="revisions/userNam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Proportion</a:t>
            </a:r>
            <a:r>
              <a:rPr lang="fr-FR" baseline="0"/>
              <a:t> des nationalités accueillies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Statistiques!$A$10:$A$21</c:f>
              <c:strCache>
                <c:ptCount val="12"/>
                <c:pt idx="0">
                  <c:v>Afghanistan</c:v>
                </c:pt>
                <c:pt idx="1">
                  <c:v>Arménie</c:v>
                </c:pt>
                <c:pt idx="2">
                  <c:v>Bangladesh</c:v>
                </c:pt>
                <c:pt idx="3">
                  <c:v>Burkina Faso</c:v>
                </c:pt>
                <c:pt idx="4">
                  <c:v>Congo</c:v>
                </c:pt>
                <c:pt idx="5">
                  <c:v>Côte d'Ivoire</c:v>
                </c:pt>
                <c:pt idx="6">
                  <c:v>Gambie</c:v>
                </c:pt>
                <c:pt idx="7">
                  <c:v>Guinée</c:v>
                </c:pt>
                <c:pt idx="8">
                  <c:v>Mali</c:v>
                </c:pt>
                <c:pt idx="9">
                  <c:v>Pakistan</c:v>
                </c:pt>
                <c:pt idx="10">
                  <c:v>Tunisie</c:v>
                </c:pt>
                <c:pt idx="11">
                  <c:v>Autre</c:v>
                </c:pt>
              </c:strCache>
            </c:strRef>
          </c:cat>
          <c:val>
            <c:numRef>
              <c:f>Statistiques!$B$10:$B$21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Proportion de papiers possédés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Statistiques!$D$21:$D$24</c:f>
              <c:strCache>
                <c:ptCount val="4"/>
                <c:pt idx="0">
                  <c:v>Nombre d'extraits d'acte de naissance</c:v>
                </c:pt>
                <c:pt idx="1">
                  <c:v>Nombre d'extraits de jugement sup.</c:v>
                </c:pt>
                <c:pt idx="2">
                  <c:v>Nombre de cartes consulaires</c:v>
                </c:pt>
                <c:pt idx="3">
                  <c:v>Nombre de passeport</c:v>
                </c:pt>
              </c:strCache>
            </c:strRef>
          </c:cat>
          <c:val>
            <c:numRef>
              <c:f>Statistiques!$E$21:$E$24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Variation annuelle des abonnements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045581802274715"/>
          <c:y val="0.17171296296296298"/>
          <c:w val="0.82898862642169724"/>
          <c:h val="0.6056069553805774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Statistiques!$G$34:$G$45</c:f>
              <c:numCache>
                <c:formatCode>mmmm</c:formatCode>
                <c:ptCount val="12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  <c:pt idx="4">
                  <c:v>43952</c:v>
                </c:pt>
                <c:pt idx="5">
                  <c:v>43983</c:v>
                </c:pt>
                <c:pt idx="6">
                  <c:v>44013</c:v>
                </c:pt>
                <c:pt idx="7">
                  <c:v>44044</c:v>
                </c:pt>
                <c:pt idx="8">
                  <c:v>44075</c:v>
                </c:pt>
                <c:pt idx="9">
                  <c:v>44105</c:v>
                </c:pt>
                <c:pt idx="10">
                  <c:v>44136</c:v>
                </c:pt>
                <c:pt idx="11">
                  <c:v>44166</c:v>
                </c:pt>
              </c:numCache>
            </c:numRef>
          </c:cat>
          <c:val>
            <c:numRef>
              <c:f>Statistiques!$H$34:$H$45</c:f>
              <c:numCache>
                <c:formatCode>#\ ##0\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7183672"/>
        <c:axId val="517185632"/>
      </c:lineChart>
      <c:dateAx>
        <c:axId val="517183672"/>
        <c:scaling>
          <c:orientation val="minMax"/>
        </c:scaling>
        <c:delete val="0"/>
        <c:axPos val="b"/>
        <c:numFmt formatCode="m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185632"/>
        <c:crosses val="autoZero"/>
        <c:auto val="1"/>
        <c:lblOffset val="100"/>
        <c:baseTimeUnit val="months"/>
      </c:dateAx>
      <c:valAx>
        <c:axId val="51718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183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verticalDpi="0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Proportion des</a:t>
            </a:r>
            <a:r>
              <a:rPr lang="en-US" baseline="0"/>
              <a:t> références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numFmt formatCode="0.0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eparator> 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Statistiques!$D$2:$D$5</c:f>
              <c:strCache>
                <c:ptCount val="4"/>
                <c:pt idx="0">
                  <c:v>Référence Bill</c:v>
                </c:pt>
                <c:pt idx="1">
                  <c:v>Référence Laura</c:v>
                </c:pt>
                <c:pt idx="2">
                  <c:v>Référence Harold</c:v>
                </c:pt>
                <c:pt idx="3">
                  <c:v>Référence Arahamata</c:v>
                </c:pt>
              </c:strCache>
            </c:strRef>
          </c:cat>
          <c:val>
            <c:numRef>
              <c:f>Statistiques!$E$2:$E$5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9525</xdr:colOff>
      <xdr:row>0</xdr:row>
      <xdr:rowOff>0</xdr:rowOff>
    </xdr:from>
    <xdr:to>
      <xdr:col>11</xdr:col>
      <xdr:colOff>560475</xdr:colOff>
      <xdr:row>1</xdr:row>
      <xdr:rowOff>57150</xdr:rowOff>
    </xdr:to>
    <xdr:sp macro="[0]!EnvoiPage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9858375" y="0"/>
          <a:ext cx="1332000" cy="4762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Effectif DAMA</a:t>
          </a:r>
        </a:p>
      </xdr:txBody>
    </xdr:sp>
    <xdr:clientData fPrintsWithSheet="0"/>
  </xdr:twoCellAnchor>
  <xdr:twoCellAnchor editAs="absolute">
    <xdr:from>
      <xdr:col>1</xdr:col>
      <xdr:colOff>247650</xdr:colOff>
      <xdr:row>0</xdr:row>
      <xdr:rowOff>0</xdr:rowOff>
    </xdr:from>
    <xdr:to>
      <xdr:col>1</xdr:col>
      <xdr:colOff>1579650</xdr:colOff>
      <xdr:row>1</xdr:row>
      <xdr:rowOff>57150</xdr:rowOff>
    </xdr:to>
    <xdr:sp macro="[0]!Alertes.Alertes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159067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Alertes à venir</a:t>
          </a:r>
        </a:p>
      </xdr:txBody>
    </xdr:sp>
    <xdr:clientData fPrintsWithSheet="0"/>
  </xdr:twoCellAnchor>
  <xdr:twoCellAnchor editAs="absolute">
    <xdr:from>
      <xdr:col>6</xdr:col>
      <xdr:colOff>762000</xdr:colOff>
      <xdr:row>0</xdr:row>
      <xdr:rowOff>0</xdr:rowOff>
    </xdr:from>
    <xdr:to>
      <xdr:col>8</xdr:col>
      <xdr:colOff>293775</xdr:colOff>
      <xdr:row>1</xdr:row>
      <xdr:rowOff>57150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572452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8</xdr:col>
      <xdr:colOff>1704975</xdr:colOff>
      <xdr:row>0</xdr:row>
      <xdr:rowOff>0</xdr:rowOff>
    </xdr:from>
    <xdr:to>
      <xdr:col>9</xdr:col>
      <xdr:colOff>750975</xdr:colOff>
      <xdr:row>1</xdr:row>
      <xdr:rowOff>57150</xdr:rowOff>
    </xdr:to>
    <xdr:sp macro="[0]!MailCAPS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8467725" y="0"/>
          <a:ext cx="1341525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Effectif CAPS</a:t>
          </a:r>
        </a:p>
      </xdr:txBody>
    </xdr:sp>
    <xdr:clientData fPrintsWithSheet="0"/>
  </xdr:twoCellAnchor>
  <xdr:twoCellAnchor editAs="absolute">
    <xdr:from>
      <xdr:col>15</xdr:col>
      <xdr:colOff>847725</xdr:colOff>
      <xdr:row>0</xdr:row>
      <xdr:rowOff>0</xdr:rowOff>
    </xdr:from>
    <xdr:to>
      <xdr:col>17</xdr:col>
      <xdr:colOff>398550</xdr:colOff>
      <xdr:row>1</xdr:row>
      <xdr:rowOff>56100</xdr:rowOff>
    </xdr:to>
    <xdr:sp macro="[0]!MailAG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5344775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1</xdr:col>
      <xdr:colOff>1638300</xdr:colOff>
      <xdr:row>0</xdr:row>
      <xdr:rowOff>0</xdr:rowOff>
    </xdr:from>
    <xdr:to>
      <xdr:col>4</xdr:col>
      <xdr:colOff>227100</xdr:colOff>
      <xdr:row>1</xdr:row>
      <xdr:rowOff>56100</xdr:rowOff>
    </xdr:to>
    <xdr:sp macro="[0]!Anniversaires.Anniversaires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2981325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14</xdr:col>
      <xdr:colOff>581025</xdr:colOff>
      <xdr:row>0</xdr:row>
      <xdr:rowOff>0</xdr:rowOff>
    </xdr:from>
    <xdr:to>
      <xdr:col>15</xdr:col>
      <xdr:colOff>811300</xdr:colOff>
      <xdr:row>1</xdr:row>
      <xdr:rowOff>56100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39731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 editAs="absolute">
    <xdr:from>
      <xdr:col>20</xdr:col>
      <xdr:colOff>22225</xdr:colOff>
      <xdr:row>0</xdr:row>
      <xdr:rowOff>0</xdr:rowOff>
    </xdr:from>
    <xdr:to>
      <xdr:col>20</xdr:col>
      <xdr:colOff>1352550</xdr:colOff>
      <xdr:row>1</xdr:row>
      <xdr:rowOff>56100</xdr:rowOff>
    </xdr:to>
    <xdr:sp macro="[0]!Statistiques.Statistiques" textlink="">
      <xdr:nvSpPr>
        <xdr:cNvPr id="18" name="Rectangle à coins arrondis 17"/>
        <xdr:cNvSpPr/>
      </xdr:nvSpPr>
      <xdr:spPr>
        <a:xfrm>
          <a:off x="19472275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Statistiques</a:t>
          </a:r>
        </a:p>
      </xdr:txBody>
    </xdr:sp>
    <xdr:clientData fPrintsWithSheet="0"/>
  </xdr:twoCellAnchor>
  <xdr:twoCellAnchor editAs="absolute">
    <xdr:from>
      <xdr:col>13</xdr:col>
      <xdr:colOff>704850</xdr:colOff>
      <xdr:row>0</xdr:row>
      <xdr:rowOff>0</xdr:rowOff>
    </xdr:from>
    <xdr:to>
      <xdr:col>14</xdr:col>
      <xdr:colOff>554125</xdr:colOff>
      <xdr:row>1</xdr:row>
      <xdr:rowOff>56100</xdr:rowOff>
    </xdr:to>
    <xdr:sp macro="[0]!Word_Entretien.Word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261110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d'entretien</a:t>
          </a:r>
        </a:p>
      </xdr:txBody>
    </xdr:sp>
    <xdr:clientData fPrintsWithSheet="0"/>
  </xdr:twoCellAnchor>
  <xdr:twoCellAnchor editAs="absolute">
    <xdr:from>
      <xdr:col>8</xdr:col>
      <xdr:colOff>333375</xdr:colOff>
      <xdr:row>0</xdr:row>
      <xdr:rowOff>0</xdr:rowOff>
    </xdr:from>
    <xdr:to>
      <xdr:col>8</xdr:col>
      <xdr:colOff>1668550</xdr:colOff>
      <xdr:row>1</xdr:row>
      <xdr:rowOff>56100</xdr:rowOff>
    </xdr:to>
    <xdr:sp macro="[0]!Lettrebus" textlink="">
      <xdr:nvSpPr>
        <xdr:cNvPr id="12" name="Rectangle à coins arrondis 1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70961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Bus</a:t>
          </a:r>
        </a:p>
      </xdr:txBody>
    </xdr:sp>
    <xdr:clientData fPrintsWithSheet="0"/>
  </xdr:twoCellAnchor>
  <xdr:twoCellAnchor editAs="absolute">
    <xdr:from>
      <xdr:col>4</xdr:col>
      <xdr:colOff>266700</xdr:colOff>
      <xdr:row>0</xdr:row>
      <xdr:rowOff>0</xdr:rowOff>
    </xdr:from>
    <xdr:to>
      <xdr:col>6</xdr:col>
      <xdr:colOff>725575</xdr:colOff>
      <xdr:row>1</xdr:row>
      <xdr:rowOff>56100</xdr:rowOff>
    </xdr:to>
    <xdr:sp macro="[0]!Afficher_Archives.Afficher_Archives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43529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 fPrintsWithSheet="0"/>
  </xdr:twoCellAnchor>
  <xdr:twoCellAnchor editAs="absolute">
    <xdr:from>
      <xdr:col>11</xdr:col>
      <xdr:colOff>600075</xdr:colOff>
      <xdr:row>0</xdr:row>
      <xdr:rowOff>0</xdr:rowOff>
    </xdr:from>
    <xdr:to>
      <xdr:col>13</xdr:col>
      <xdr:colOff>658900</xdr:colOff>
      <xdr:row>1</xdr:row>
      <xdr:rowOff>56100</xdr:rowOff>
    </xdr:to>
    <xdr:sp macro="[0]!Afficher_Feuille_Classeur.Afficher_Feuille_Classeur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12299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classeur</a:t>
          </a:r>
        </a:p>
      </xdr:txBody>
    </xdr:sp>
    <xdr:clientData fPrintsWithSheet="0"/>
  </xdr:twoCellAnchor>
  <xdr:twoCellAnchor editAs="absolute">
    <xdr:from>
      <xdr:col>17</xdr:col>
      <xdr:colOff>431800</xdr:colOff>
      <xdr:row>0</xdr:row>
      <xdr:rowOff>0</xdr:rowOff>
    </xdr:from>
    <xdr:to>
      <xdr:col>19</xdr:col>
      <xdr:colOff>179475</xdr:colOff>
      <xdr:row>1</xdr:row>
      <xdr:rowOff>56100</xdr:rowOff>
    </xdr:to>
    <xdr:sp macro="[0]!Références.Références" textlink="">
      <xdr:nvSpPr>
        <xdr:cNvPr id="19" name="Rectangle à coins arrondis 18"/>
        <xdr:cNvSpPr/>
      </xdr:nvSpPr>
      <xdr:spPr>
        <a:xfrm>
          <a:off x="16710025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Références</a:t>
          </a:r>
        </a:p>
      </xdr:txBody>
    </xdr:sp>
    <xdr:clientData fPrintsWithSheet="0"/>
  </xdr:twoCellAnchor>
  <xdr:twoCellAnchor editAs="absolute">
    <xdr:from>
      <xdr:col>19</xdr:col>
      <xdr:colOff>212725</xdr:colOff>
      <xdr:row>0</xdr:row>
      <xdr:rowOff>0</xdr:rowOff>
    </xdr:from>
    <xdr:to>
      <xdr:col>19</xdr:col>
      <xdr:colOff>1551075</xdr:colOff>
      <xdr:row>1</xdr:row>
      <xdr:rowOff>56100</xdr:rowOff>
    </xdr:to>
    <xdr:sp macro="[0]!Reparation.Reparation" textlink="">
      <xdr:nvSpPr>
        <xdr:cNvPr id="20" name="Rectangle à coins arrondis 19"/>
        <xdr:cNvSpPr/>
      </xdr:nvSpPr>
      <xdr:spPr>
        <a:xfrm>
          <a:off x="18081625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Réparation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</xdr:colOff>
      <xdr:row>0</xdr:row>
      <xdr:rowOff>4762</xdr:rowOff>
    </xdr:from>
    <xdr:to>
      <xdr:col>13</xdr:col>
      <xdr:colOff>571501</xdr:colOff>
      <xdr:row>13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</xdr:colOff>
      <xdr:row>14</xdr:row>
      <xdr:rowOff>19050</xdr:rowOff>
    </xdr:from>
    <xdr:to>
      <xdr:col>13</xdr:col>
      <xdr:colOff>579525</xdr:colOff>
      <xdr:row>27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514350</xdr:colOff>
      <xdr:row>31</xdr:row>
      <xdr:rowOff>4762</xdr:rowOff>
    </xdr:from>
    <xdr:to>
      <xdr:col>5</xdr:col>
      <xdr:colOff>0</xdr:colOff>
      <xdr:row>45</xdr:row>
      <xdr:rowOff>42862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28575</xdr:colOff>
      <xdr:row>27</xdr:row>
      <xdr:rowOff>195261</xdr:rowOff>
    </xdr:from>
    <xdr:to>
      <xdr:col>13</xdr:col>
      <xdr:colOff>581025</xdr:colOff>
      <xdr:row>41</xdr:row>
      <xdr:rowOff>190499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51</xdr:row>
      <xdr:rowOff>0</xdr:rowOff>
    </xdr:from>
    <xdr:to>
      <xdr:col>1</xdr:col>
      <xdr:colOff>866775</xdr:colOff>
      <xdr:row>60</xdr:row>
      <xdr:rowOff>13316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934575"/>
          <a:ext cx="2057400" cy="1727816"/>
        </a:xfrm>
        <a:prstGeom prst="rect">
          <a:avLst/>
        </a:prstGeom>
      </xdr:spPr>
    </xdr:pic>
    <xdr:clientData/>
  </xdr:twoCellAnchor>
  <xdr:twoCellAnchor>
    <xdr:from>
      <xdr:col>3</xdr:col>
      <xdr:colOff>1628776</xdr:colOff>
      <xdr:row>80</xdr:row>
      <xdr:rowOff>180975</xdr:rowOff>
    </xdr:from>
    <xdr:to>
      <xdr:col>7</xdr:col>
      <xdr:colOff>18046</xdr:colOff>
      <xdr:row>91</xdr:row>
      <xdr:rowOff>180975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4876" y="14306550"/>
          <a:ext cx="2704095" cy="2095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51</xdr:row>
      <xdr:rowOff>0</xdr:rowOff>
    </xdr:from>
    <xdr:to>
      <xdr:col>11</xdr:col>
      <xdr:colOff>581025</xdr:colOff>
      <xdr:row>60</xdr:row>
      <xdr:rowOff>13316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0" y="10125075"/>
          <a:ext cx="2057400" cy="1727816"/>
        </a:xfrm>
        <a:prstGeom prst="rect">
          <a:avLst/>
        </a:prstGeom>
      </xdr:spPr>
    </xdr:pic>
    <xdr:clientData/>
  </xdr:twoCellAnchor>
</xdr:wsDr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54FD4AD-4AA1-471F-AF5E-D2C8C1A0EDBB}" diskRevisions="1" revisionId="2214" version="3" protected="1">
  <header guid="{2AD4048C-0E25-492F-BEEA-6DA9573BEC7D}" dateTime="2020-07-30T10:51:54" maxSheetId="12" userName="Harold LETESSIER - Association l'Abri" r:id="rId1">
    <sheetIdMap count="11">
      <sheetId val="1"/>
      <sheetId val="2"/>
      <sheetId val="3"/>
      <sheetId val="4"/>
      <sheetId val="5"/>
      <sheetId val="6"/>
      <sheetId val="7"/>
      <sheetId val="8"/>
      <sheetId val="9"/>
      <sheetId val="10"/>
      <sheetId val="11"/>
    </sheetIdMap>
  </header>
  <header guid="{43F31741-9FAA-4C17-A998-5180736A2BC4}" dateTime="2020-07-31T10:29:36" maxSheetId="12" userName="Harold LETESSIER - Association l'Abri" r:id="rId2" minRId="1" maxRId="2113">
    <sheetIdMap count="11">
      <sheetId val="1"/>
      <sheetId val="2"/>
      <sheetId val="3"/>
      <sheetId val="4"/>
      <sheetId val="5"/>
      <sheetId val="6"/>
      <sheetId val="7"/>
      <sheetId val="8"/>
      <sheetId val="9"/>
      <sheetId val="10"/>
      <sheetId val="11"/>
    </sheetIdMap>
  </header>
  <header guid="{054FD4AD-4AA1-471F-AF5E-D2C8C1A0EDBB}" dateTime="2020-07-31T10:30:20" maxSheetId="12" userName="Harold LETESSIER - Association l'Abri" r:id="rId3" minRId="2127" maxRId="2201">
    <sheetIdMap count="11">
      <sheetId val="1"/>
      <sheetId val="2"/>
      <sheetId val="3"/>
      <sheetId val="4"/>
      <sheetId val="5"/>
      <sheetId val="6"/>
      <sheetId val="7"/>
      <sheetId val="8"/>
      <sheetId val="9"/>
      <sheetId val="10"/>
      <sheetId val="1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>
    <oc r="A1" t="inlineStr">
      <is>
        <t>Nom</t>
      </is>
    </oc>
    <nc r="A1"/>
  </rcc>
  <rcc rId="2" sId="1">
    <oc r="B1" t="inlineStr">
      <is>
        <t>Prénom</t>
      </is>
    </oc>
    <nc r="B1"/>
  </rcc>
  <rcc rId="3" sId="1">
    <oc r="A2" t="inlineStr">
      <is>
        <t>ABDELKADER</t>
      </is>
    </oc>
    <nc r="A2"/>
  </rcc>
  <rcc rId="4" sId="1">
    <oc r="B2" t="inlineStr">
      <is>
        <t>Mohamed Adem</t>
      </is>
    </oc>
    <nc r="B2"/>
  </rcc>
  <rcc rId="5" sId="1">
    <oc r="A3" t="inlineStr">
      <is>
        <t>ABDUL</t>
      </is>
    </oc>
    <nc r="A3"/>
  </rcc>
  <rcc rId="6" sId="1">
    <oc r="B3" t="inlineStr">
      <is>
        <t>Rehman</t>
      </is>
    </oc>
    <nc r="B3"/>
  </rcc>
  <rcc rId="7" sId="1">
    <oc r="A4" t="inlineStr">
      <is>
        <t>AHMED</t>
      </is>
    </oc>
    <nc r="A4"/>
  </rcc>
  <rcc rId="8" sId="1">
    <oc r="B4" t="inlineStr">
      <is>
        <t>Khaled</t>
      </is>
    </oc>
    <nc r="B4"/>
  </rcc>
  <rcc rId="9" sId="1">
    <oc r="A5" t="inlineStr">
      <is>
        <t>AHMED</t>
      </is>
    </oc>
    <nc r="A5"/>
  </rcc>
  <rcc rId="10" sId="1">
    <oc r="B5" t="inlineStr">
      <is>
        <t>Mahbub</t>
      </is>
    </oc>
    <nc r="B5"/>
  </rcc>
  <rcc rId="11" sId="1">
    <oc r="A6" t="inlineStr">
      <is>
        <t>AHMED</t>
      </is>
    </oc>
    <nc r="A6"/>
  </rcc>
  <rcc rId="12" sId="1">
    <oc r="B6" t="inlineStr">
      <is>
        <t>Mohammed Numan</t>
      </is>
    </oc>
    <nc r="B6"/>
  </rcc>
  <rcc rId="13" sId="1">
    <oc r="A7" t="inlineStr">
      <is>
        <t>AHMED</t>
      </is>
    </oc>
    <nc r="A7"/>
  </rcc>
  <rcc rId="14" sId="1">
    <oc r="B7" t="inlineStr">
      <is>
        <t>Mohammed Rasel</t>
      </is>
    </oc>
    <nc r="B7"/>
  </rcc>
  <rcc rId="15" sId="1">
    <oc r="A8" t="inlineStr">
      <is>
        <t>AHMED</t>
      </is>
    </oc>
    <nc r="A8"/>
  </rcc>
  <rcc rId="16" sId="1">
    <oc r="B8" t="inlineStr">
      <is>
        <t>Mohammed Shablu Shuhan</t>
      </is>
    </oc>
    <nc r="B8"/>
  </rcc>
  <rcc rId="17" sId="1">
    <oc r="A9" t="inlineStr">
      <is>
        <t>AHMED</t>
      </is>
    </oc>
    <nc r="A9"/>
  </rcc>
  <rcc rId="18" sId="1">
    <oc r="B9" t="inlineStr">
      <is>
        <t>Nayem</t>
      </is>
    </oc>
    <nc r="B9"/>
  </rcc>
  <rcc rId="19" sId="1">
    <oc r="A10" t="inlineStr">
      <is>
        <t>AHMED</t>
      </is>
    </oc>
    <nc r="A10"/>
  </rcc>
  <rcc rId="20" sId="1">
    <oc r="B10" t="inlineStr">
      <is>
        <t>Shamim</t>
      </is>
    </oc>
    <nc r="B10"/>
  </rcc>
  <rcc rId="21" sId="1">
    <oc r="A11" t="inlineStr">
      <is>
        <t>AKTER HUSSAIN</t>
      </is>
    </oc>
    <nc r="A11"/>
  </rcc>
  <rcc rId="22" sId="1">
    <oc r="B11" t="inlineStr">
      <is>
        <t>Mohammad</t>
      </is>
    </oc>
    <nc r="B11"/>
  </rcc>
  <rcc rId="23" sId="1">
    <oc r="A12" t="inlineStr">
      <is>
        <t>ARAKELYAN</t>
      </is>
    </oc>
    <nc r="A12"/>
  </rcc>
  <rcc rId="24" sId="1">
    <oc r="B12" t="inlineStr">
      <is>
        <t>Khachik</t>
      </is>
    </oc>
    <nc r="B12"/>
  </rcc>
  <rcc rId="25" sId="1">
    <oc r="A13" t="inlineStr">
      <is>
        <t>BA</t>
      </is>
    </oc>
    <nc r="A13"/>
  </rcc>
  <rcc rId="26" sId="1">
    <oc r="B13" t="inlineStr">
      <is>
        <t>Khalidou</t>
      </is>
    </oc>
    <nc r="B13"/>
  </rcc>
  <rcc rId="27" sId="1">
    <oc r="A14" t="inlineStr">
      <is>
        <t>BAH</t>
      </is>
    </oc>
    <nc r="A14"/>
  </rcc>
  <rcc rId="28" sId="1">
    <oc r="B14" t="inlineStr">
      <is>
        <t>Amadou Baillo</t>
      </is>
    </oc>
    <nc r="B14"/>
  </rcc>
  <rcc rId="29" sId="1">
    <oc r="A15" t="inlineStr">
      <is>
        <t>BAH</t>
      </is>
    </oc>
    <nc r="A15"/>
  </rcc>
  <rcc rId="30" sId="1">
    <oc r="B15" t="inlineStr">
      <is>
        <t>Mamadou Kadjaliou</t>
      </is>
    </oc>
    <nc r="B15"/>
  </rcc>
  <rcc rId="31" sId="1">
    <oc r="A16" t="inlineStr">
      <is>
        <t>BANSE</t>
      </is>
    </oc>
    <nc r="A16"/>
  </rcc>
  <rcc rId="32" sId="1">
    <oc r="B16" t="inlineStr">
      <is>
        <t>Youssef</t>
      </is>
    </oc>
    <nc r="B16"/>
  </rcc>
  <rcc rId="33" sId="1">
    <oc r="A17" t="inlineStr">
      <is>
        <t>BARRY</t>
      </is>
    </oc>
    <nc r="A17"/>
  </rcc>
  <rcc rId="34" sId="1">
    <oc r="B17" t="inlineStr">
      <is>
        <t>Abdoulaye</t>
      </is>
    </oc>
    <nc r="B17"/>
  </rcc>
  <rcc rId="35" sId="1">
    <oc r="A18" t="inlineStr">
      <is>
        <t>BATHILLY</t>
      </is>
    </oc>
    <nc r="A18"/>
  </rcc>
  <rcc rId="36" sId="1">
    <oc r="B18" t="inlineStr">
      <is>
        <t>Mamadou</t>
      </is>
    </oc>
    <nc r="B18"/>
  </rcc>
  <rcc rId="37" sId="1">
    <oc r="A19" t="inlineStr">
      <is>
        <t>BIBA</t>
      </is>
    </oc>
    <nc r="A19"/>
  </rcc>
  <rcc rId="38" sId="1">
    <oc r="B19" t="inlineStr">
      <is>
        <t>Male</t>
      </is>
    </oc>
    <nc r="B19"/>
  </rcc>
  <rcc rId="39" sId="1">
    <oc r="A20" t="inlineStr">
      <is>
        <t>CAMARA</t>
      </is>
    </oc>
    <nc r="A20"/>
  </rcc>
  <rcc rId="40" sId="1">
    <oc r="B20" t="inlineStr">
      <is>
        <t>Abou</t>
      </is>
    </oc>
    <nc r="B20"/>
  </rcc>
  <rcc rId="41" sId="1">
    <oc r="A21" t="inlineStr">
      <is>
        <t>CAMARA</t>
      </is>
    </oc>
    <nc r="A21"/>
  </rcc>
  <rcc rId="42" sId="1">
    <oc r="B21" t="inlineStr">
      <is>
        <t>Mamadi</t>
      </is>
    </oc>
    <nc r="B21"/>
  </rcc>
  <rcc rId="43" sId="1">
    <oc r="A22" t="inlineStr">
      <is>
        <t>CAMARA</t>
      </is>
    </oc>
    <nc r="A22"/>
  </rcc>
  <rcc rId="44" sId="1">
    <oc r="B22" t="inlineStr">
      <is>
        <t>Oumar</t>
      </is>
    </oc>
    <nc r="B22"/>
  </rcc>
  <rcc rId="45" sId="1">
    <oc r="A23" t="inlineStr">
      <is>
        <t>CAMARA</t>
      </is>
    </oc>
    <nc r="A23"/>
  </rcc>
  <rcc rId="46" sId="1">
    <oc r="B23" t="inlineStr">
      <is>
        <t>Sadio</t>
      </is>
    </oc>
    <nc r="B23"/>
  </rcc>
  <rcc rId="47" sId="1">
    <oc r="A24" t="inlineStr">
      <is>
        <t>CHAFAI</t>
      </is>
    </oc>
    <nc r="A24"/>
  </rcc>
  <rcc rId="48" sId="1">
    <oc r="B24" t="inlineStr">
      <is>
        <t>Sami</t>
      </is>
    </oc>
    <nc r="B24"/>
  </rcc>
  <rcc rId="49" sId="1">
    <oc r="A25" t="inlineStr">
      <is>
        <t>COULIBALY</t>
      </is>
    </oc>
    <nc r="A25"/>
  </rcc>
  <rcc rId="50" sId="1">
    <oc r="B25" t="inlineStr">
      <is>
        <t>Souleymane</t>
      </is>
    </oc>
    <nc r="B25"/>
  </rcc>
  <rcc rId="51" sId="1">
    <oc r="A26" t="inlineStr">
      <is>
        <t>DIABIRE</t>
      </is>
    </oc>
    <nc r="A26"/>
  </rcc>
  <rcc rId="52" sId="1">
    <oc r="B26" t="inlineStr">
      <is>
        <t>Richard</t>
      </is>
    </oc>
    <nc r="B26"/>
  </rcc>
  <rcc rId="53" sId="1">
    <oc r="A27" t="inlineStr">
      <is>
        <t>DIAKITE</t>
      </is>
    </oc>
    <nc r="A27"/>
  </rcc>
  <rcc rId="54" sId="1">
    <oc r="B27" t="inlineStr">
      <is>
        <t>Makan</t>
      </is>
    </oc>
    <nc r="B27"/>
  </rcc>
  <rcc rId="55" sId="1">
    <oc r="A28" t="inlineStr">
      <is>
        <t>DIALLO</t>
      </is>
    </oc>
    <nc r="A28"/>
  </rcc>
  <rcc rId="56" sId="1">
    <oc r="B28" t="inlineStr">
      <is>
        <t>Ibrahim</t>
      </is>
    </oc>
    <nc r="B28"/>
  </rcc>
  <rcc rId="57" sId="1">
    <oc r="A29" t="inlineStr">
      <is>
        <t>DIALLO</t>
      </is>
    </oc>
    <nc r="A29"/>
  </rcc>
  <rcc rId="58" sId="1">
    <oc r="B29" t="inlineStr">
      <is>
        <t>Mamadou Saliou</t>
      </is>
    </oc>
    <nc r="B29"/>
  </rcc>
  <rcc rId="59" sId="1">
    <oc r="A30" t="inlineStr">
      <is>
        <t>DIARRA</t>
      </is>
    </oc>
    <nc r="A30"/>
  </rcc>
  <rcc rId="60" sId="1">
    <oc r="B30" t="inlineStr">
      <is>
        <t>Abdoulaye</t>
      </is>
    </oc>
    <nc r="B30"/>
  </rcc>
  <rcc rId="61" sId="1">
    <oc r="A31" t="inlineStr">
      <is>
        <t>DIAWARA</t>
      </is>
    </oc>
    <nc r="A31"/>
  </rcc>
  <rcc rId="62" sId="1">
    <oc r="B31" t="inlineStr">
      <is>
        <t>Mohamed Mouké</t>
      </is>
    </oc>
    <nc r="B31"/>
  </rcc>
  <rcc rId="63" sId="1">
    <oc r="A32" t="inlineStr">
      <is>
        <t>DJENEPO</t>
      </is>
    </oc>
    <nc r="A32"/>
  </rcc>
  <rcc rId="64" sId="1">
    <oc r="B32" t="inlineStr">
      <is>
        <t>Oumar</t>
      </is>
    </oc>
    <nc r="B32"/>
  </rcc>
  <rcc rId="65" sId="1">
    <oc r="A33" t="inlineStr">
      <is>
        <t>DORE</t>
      </is>
    </oc>
    <nc r="A33"/>
  </rcc>
  <rcc rId="66" sId="1">
    <oc r="B33" t="inlineStr">
      <is>
        <t>Alain</t>
      </is>
    </oc>
    <nc r="B33"/>
  </rcc>
  <rcc rId="67" sId="1">
    <oc r="A34" t="inlineStr">
      <is>
        <t>FOFANA</t>
      </is>
    </oc>
    <nc r="A34"/>
  </rcc>
  <rcc rId="68" sId="1">
    <oc r="B34" t="inlineStr">
      <is>
        <t>Abdalah</t>
      </is>
    </oc>
    <nc r="B34"/>
  </rcc>
  <rcc rId="69" sId="1">
    <oc r="A35" t="inlineStr">
      <is>
        <t>HOSEIN (ZADA)</t>
      </is>
    </oc>
    <nc r="A35"/>
  </rcc>
  <rcc rId="70" sId="1">
    <oc r="B35" t="inlineStr">
      <is>
        <t>Ali</t>
      </is>
    </oc>
    <nc r="B35"/>
  </rcc>
  <rcc rId="71" sId="1">
    <oc r="A36" t="inlineStr">
      <is>
        <t>HOSSEN</t>
      </is>
    </oc>
    <nc r="A36"/>
  </rcc>
  <rcc rId="72" sId="1">
    <oc r="B36" t="inlineStr">
      <is>
        <t>Sabil</t>
      </is>
    </oc>
    <nc r="B36"/>
  </rcc>
  <rcc rId="73" sId="1">
    <oc r="A37" t="inlineStr">
      <is>
        <t>KAMRAN</t>
      </is>
    </oc>
    <nc r="A37"/>
  </rcc>
  <rcc rId="74" sId="1">
    <oc r="B37" t="inlineStr">
      <is>
        <t>Ahmed</t>
      </is>
    </oc>
    <nc r="B37"/>
  </rcc>
  <rcc rId="75" sId="1">
    <oc r="A38" t="inlineStr">
      <is>
        <t>KANTE</t>
      </is>
    </oc>
    <nc r="A38"/>
  </rcc>
  <rcc rId="76" sId="1">
    <oc r="B38" t="inlineStr">
      <is>
        <t>Sidiye</t>
      </is>
    </oc>
    <nc r="B38"/>
  </rcc>
  <rcc rId="77" sId="1">
    <oc r="A39" t="inlineStr">
      <is>
        <t>KEITA</t>
      </is>
    </oc>
    <nc r="A39"/>
  </rcc>
  <rcc rId="78" sId="1">
    <oc r="B39" t="inlineStr">
      <is>
        <t>Abdoulaye</t>
      </is>
    </oc>
    <nc r="B39"/>
  </rcc>
  <rcc rId="79" sId="1">
    <oc r="A40" t="inlineStr">
      <is>
        <t>KONE</t>
      </is>
    </oc>
    <nc r="A40"/>
  </rcc>
  <rcc rId="80" sId="1">
    <oc r="B40" t="inlineStr">
      <is>
        <t>Zoumana</t>
      </is>
    </oc>
    <nc r="B40"/>
  </rcc>
  <rcc rId="81" sId="1">
    <oc r="A41" t="inlineStr">
      <is>
        <t>KOULIBALY</t>
      </is>
    </oc>
    <nc r="A41"/>
  </rcc>
  <rcc rId="82" sId="1">
    <oc r="B41" t="inlineStr">
      <is>
        <t>Songueleme Aboubacar Emmanuel</t>
      </is>
    </oc>
    <nc r="B41"/>
  </rcc>
  <rcc rId="83" sId="1">
    <oc r="A42" t="inlineStr">
      <is>
        <t>MAKADJI</t>
      </is>
    </oc>
    <nc r="A42"/>
  </rcc>
  <rcc rId="84" sId="1">
    <oc r="B42" t="inlineStr">
      <is>
        <t>Mamadou Lamine</t>
      </is>
    </oc>
    <nc r="B42"/>
  </rcc>
  <rcc rId="85" sId="1">
    <oc r="A43" t="inlineStr">
      <is>
        <t>MARUF</t>
      </is>
    </oc>
    <nc r="A43"/>
  </rcc>
  <rcc rId="86" sId="1">
    <oc r="B43" t="inlineStr">
      <is>
        <t>Golam Sarowa</t>
      </is>
    </oc>
    <nc r="B43"/>
  </rcc>
  <rcc rId="87" sId="1">
    <oc r="A44" t="inlineStr">
      <is>
        <t>MBWINGA NDANGI</t>
      </is>
    </oc>
    <nc r="A44"/>
  </rcc>
  <rcc rId="88" sId="1">
    <oc r="B44" t="inlineStr">
      <is>
        <t>Joris</t>
      </is>
    </oc>
    <nc r="B44"/>
  </rcc>
  <rcc rId="89" sId="1">
    <oc r="A45" t="inlineStr">
      <is>
        <t>MUHAMMAD</t>
      </is>
    </oc>
    <nc r="A45"/>
  </rcc>
  <rcc rId="90" sId="1">
    <oc r="B45" t="inlineStr">
      <is>
        <t>Rehan</t>
      </is>
    </oc>
    <nc r="B45"/>
  </rcc>
  <rcc rId="91" sId="1">
    <oc r="A46" t="inlineStr">
      <is>
        <t>MUNNA</t>
      </is>
    </oc>
    <nc r="A46"/>
  </rcc>
  <rcc rId="92" sId="1">
    <oc r="B46" t="inlineStr">
      <is>
        <t>Suhel Ahmed</t>
      </is>
    </oc>
    <nc r="B46"/>
  </rcc>
  <rcc rId="93" sId="1">
    <oc r="A47" t="inlineStr">
      <is>
        <t>NIAKATE</t>
      </is>
    </oc>
    <nc r="A47"/>
  </rcc>
  <rcc rId="94" sId="1">
    <oc r="B47" t="inlineStr">
      <is>
        <t>Mamadou</t>
      </is>
    </oc>
    <nc r="B47"/>
  </rcc>
  <rcc rId="95" sId="1">
    <oc r="A48" t="inlineStr">
      <is>
        <t>ORIAKHAIL</t>
      </is>
    </oc>
    <nc r="A48"/>
  </rcc>
  <rcc rId="96" sId="1">
    <oc r="B48" t="inlineStr">
      <is>
        <t>Hamidullah</t>
      </is>
    </oc>
    <nc r="B48"/>
  </rcc>
  <rcc rId="97" sId="1">
    <oc r="A49" t="inlineStr">
      <is>
        <t>PIYA</t>
      </is>
    </oc>
    <nc r="A49"/>
  </rcc>
  <rcc rId="98" sId="1">
    <oc r="B49" t="inlineStr">
      <is>
        <t>Don Arol Charvet</t>
      </is>
    </oc>
    <nc r="B49"/>
  </rcc>
  <rcc rId="99" sId="1">
    <oc r="A50" t="inlineStr">
      <is>
        <t>RAHMAN</t>
      </is>
    </oc>
    <nc r="A50"/>
  </rcc>
  <rcc rId="100" sId="1">
    <oc r="B50" t="inlineStr">
      <is>
        <t>Mahbubur</t>
      </is>
    </oc>
    <nc r="B50"/>
  </rcc>
  <rcc rId="101" sId="1">
    <oc r="A51" t="inlineStr">
      <is>
        <t>SACKO</t>
      </is>
    </oc>
    <nc r="A51"/>
  </rcc>
  <rcc rId="102" sId="1">
    <oc r="B51" t="inlineStr">
      <is>
        <t>Bakary</t>
      </is>
    </oc>
    <nc r="B51"/>
  </rcc>
  <rcc rId="103" sId="1">
    <oc r="A52" t="inlineStr">
      <is>
        <t>SACKO</t>
      </is>
    </oc>
    <nc r="A52"/>
  </rcc>
  <rcc rId="104" sId="1">
    <oc r="B52" t="inlineStr">
      <is>
        <t>Mamadou</t>
      </is>
    </oc>
    <nc r="B52"/>
  </rcc>
  <rcc rId="105" sId="1">
    <oc r="A53" t="inlineStr">
      <is>
        <t>SANOGO</t>
      </is>
    </oc>
    <nc r="A53"/>
  </rcc>
  <rcc rId="106" sId="1">
    <oc r="B53" t="inlineStr">
      <is>
        <t>Uriel Adama</t>
      </is>
    </oc>
    <nc r="B53"/>
  </rcc>
  <rcc rId="107" sId="1">
    <oc r="A54" t="inlineStr">
      <is>
        <t>SHERZAD</t>
      </is>
    </oc>
    <nc r="A54"/>
  </rcc>
  <rcc rId="108" sId="1">
    <oc r="B54" t="inlineStr">
      <is>
        <t>Zaker</t>
      </is>
    </oc>
    <nc r="B54"/>
  </rcc>
  <rcc rId="109" sId="1">
    <oc r="A55" t="inlineStr">
      <is>
        <t>SIDIBE</t>
      </is>
    </oc>
    <nc r="A55"/>
  </rcc>
  <rcc rId="110" sId="1">
    <oc r="B55" t="inlineStr">
      <is>
        <t>Amara</t>
      </is>
    </oc>
    <nc r="B55"/>
  </rcc>
  <rcc rId="111" sId="1">
    <oc r="A56" t="inlineStr">
      <is>
        <t>SOUARE</t>
      </is>
    </oc>
    <nc r="A56"/>
  </rcc>
  <rcc rId="112" sId="1">
    <oc r="B56" t="inlineStr">
      <is>
        <t>Sanassy</t>
      </is>
    </oc>
    <nc r="B56"/>
  </rcc>
  <rcc rId="113" sId="1">
    <oc r="A57" t="inlineStr">
      <is>
        <t>TOURE</t>
      </is>
    </oc>
    <nc r="A57"/>
  </rcc>
  <rcc rId="114" sId="1">
    <oc r="B57" t="inlineStr">
      <is>
        <t>Ayouba</t>
      </is>
    </oc>
    <nc r="B57"/>
  </rcc>
  <rcc rId="115" sId="1">
    <oc r="A58" t="inlineStr">
      <is>
        <t>TOURE</t>
      </is>
    </oc>
    <nc r="A58"/>
  </rcc>
  <rcc rId="116" sId="1">
    <oc r="B58" t="inlineStr">
      <is>
        <t>Brahima</t>
      </is>
    </oc>
    <nc r="B58"/>
  </rcc>
  <rcc rId="117" sId="1">
    <oc r="A59" t="inlineStr">
      <is>
        <t>TRAORE</t>
      </is>
    </oc>
    <nc r="A59"/>
  </rcc>
  <rcc rId="118" sId="1">
    <oc r="B59" t="inlineStr">
      <is>
        <t>Kaka</t>
      </is>
    </oc>
    <nc r="B59"/>
  </rcc>
  <rcc rId="119" sId="1">
    <oc r="A60" t="inlineStr">
      <is>
        <t>TRAORE</t>
      </is>
    </oc>
    <nc r="A60"/>
  </rcc>
  <rcc rId="120" sId="1">
    <oc r="B60" t="inlineStr">
      <is>
        <t>Madou</t>
      </is>
    </oc>
    <nc r="B60"/>
  </rcc>
  <rcc rId="121" sId="1">
    <oc r="A61" t="inlineStr">
      <is>
        <t>TRAORE</t>
      </is>
    </oc>
    <nc r="A61"/>
  </rcc>
  <rcc rId="122" sId="1">
    <oc r="B61" t="inlineStr">
      <is>
        <t>Salia</t>
      </is>
    </oc>
    <nc r="B61"/>
  </rcc>
  <rcc rId="123" sId="1">
    <oc r="A62" t="inlineStr">
      <is>
        <t>TRAORE</t>
      </is>
    </oc>
    <nc r="A62"/>
  </rcc>
  <rcc rId="124" sId="1">
    <oc r="B62" t="inlineStr">
      <is>
        <t>Siré</t>
      </is>
    </oc>
    <nc r="B62"/>
  </rcc>
  <rcc rId="125" sId="1">
    <oc r="A63" t="inlineStr">
      <is>
        <t>UDDIN</t>
      </is>
    </oc>
    <nc r="A63"/>
  </rcc>
  <rcc rId="126" sId="1">
    <oc r="B63" t="inlineStr">
      <is>
        <t>Jossim</t>
      </is>
    </oc>
    <nc r="B63"/>
  </rcc>
  <rcc rId="127" sId="1">
    <oc r="A64" t="inlineStr">
      <is>
        <t>YATTABARE</t>
      </is>
    </oc>
    <nc r="A64"/>
  </rcc>
  <rcc rId="128" sId="1">
    <oc r="B64" t="inlineStr">
      <is>
        <t>Mamadou</t>
      </is>
    </oc>
    <nc r="B64"/>
  </rcc>
  <rcc rId="129" sId="1">
    <oc r="A65" t="inlineStr">
      <is>
        <t>ZAZAI</t>
      </is>
    </oc>
    <nc r="A65"/>
  </rcc>
  <rcc rId="130" sId="1">
    <oc r="B65" t="inlineStr">
      <is>
        <t>Javed</t>
      </is>
    </oc>
    <nc r="B65"/>
  </rcc>
  <rcc rId="131" sId="1" numFmtId="4">
    <oc r="H3">
      <v>605853551</v>
    </oc>
    <nc r="H3"/>
  </rcc>
  <rcc rId="132" sId="1">
    <oc r="I3" t="inlineStr">
      <is>
        <t>abdulrehman681108@gmail.com</t>
      </is>
    </oc>
    <nc r="I3"/>
  </rcc>
  <rcc rId="133" sId="1" numFmtId="4">
    <oc r="H4">
      <v>758811922</v>
    </oc>
    <nc r="H4"/>
  </rcc>
  <rcc rId="134" sId="1">
    <oc r="H6" t="inlineStr">
      <is>
        <t>0751 37 27 99</t>
      </is>
    </oc>
    <nc r="H6"/>
  </rcc>
  <rcc rId="135" sId="1">
    <oc r="I6" t="inlineStr">
      <is>
        <t>numanahmed5696@gmail.com</t>
      </is>
    </oc>
    <nc r="I6"/>
  </rcc>
  <rcc rId="136" sId="1">
    <oc r="H7" t="inlineStr">
      <is>
        <t>07 51 51 22 69</t>
      </is>
    </oc>
    <nc r="H7"/>
  </rcc>
  <rcc rId="137" sId="1">
    <oc r="H8" t="inlineStr">
      <is>
        <t>06 05 81 87 41</t>
      </is>
    </oc>
    <nc r="H8"/>
  </rcc>
  <rcc rId="138" sId="1">
    <oc r="H9" t="inlineStr">
      <is>
        <t>06 05 90 83 67</t>
      </is>
    </oc>
    <nc r="H9"/>
  </rcc>
  <rcc rId="139" sId="1">
    <oc r="I10" t="inlineStr">
      <is>
        <t>sa46867954@gmail.com</t>
      </is>
    </oc>
    <nc r="I10"/>
  </rcc>
  <rcc rId="140" sId="1">
    <oc r="H11" t="inlineStr">
      <is>
        <t>07 51 28 27 78</t>
      </is>
    </oc>
    <nc r="H11"/>
  </rcc>
  <rcc rId="141" sId="1">
    <oc r="H12" t="inlineStr">
      <is>
        <t>07 51 52 86 75</t>
      </is>
    </oc>
    <nc r="H12"/>
  </rcc>
  <rcc rId="142" sId="1">
    <oc r="I12" t="inlineStr">
      <is>
        <t>Khachik.arakel@gmail.com</t>
      </is>
    </oc>
    <nc r="I12"/>
  </rcc>
  <rcc rId="143" sId="1">
    <oc r="H13" t="inlineStr">
      <is>
        <t>06 05 60 48 09</t>
      </is>
    </oc>
    <nc r="H13"/>
  </rcc>
  <rcc rId="144" sId="1" numFmtId="4">
    <oc r="H14">
      <v>660800439</v>
    </oc>
    <nc r="H14"/>
  </rcc>
  <rcc rId="145" sId="1">
    <oc r="I14" t="inlineStr">
      <is>
        <t>mouchon27@hotmail.fr</t>
      </is>
    </oc>
    <nc r="I14"/>
  </rcc>
  <rcc rId="146" sId="1">
    <oc r="H15" t="inlineStr">
      <is>
        <t>07 51 47 79 55</t>
      </is>
    </oc>
    <nc r="H15"/>
  </rcc>
  <rcc rId="147" sId="1">
    <oc r="H16" t="inlineStr">
      <is>
        <t>07 58 11 73 04</t>
      </is>
    </oc>
    <nc r="H16"/>
  </rcc>
  <rcc rId="148" sId="1">
    <oc r="I16" t="inlineStr">
      <is>
        <t>banseyoussef33@gmail.com</t>
      </is>
    </oc>
    <nc r="I16"/>
  </rcc>
  <rcc rId="149" sId="1">
    <oc r="H19" t="inlineStr">
      <is>
        <t xml:space="preserve">07 58 37 30 76 </t>
      </is>
    </oc>
    <nc r="H19"/>
  </rcc>
  <rcc rId="150" sId="1">
    <oc r="I19" t="inlineStr">
      <is>
        <t>bibamallle9291@gmail.com</t>
      </is>
    </oc>
    <nc r="I19"/>
  </rcc>
  <rcc rId="151" sId="1" numFmtId="4">
    <oc r="H22">
      <v>774014998</v>
    </oc>
    <nc r="H22"/>
  </rcc>
  <rcc rId="152" sId="1">
    <oc r="H23" t="inlineStr">
      <is>
        <t>07 53 78 09 61</t>
      </is>
    </oc>
    <nc r="H23"/>
  </rcc>
  <rcc rId="153" sId="1" numFmtId="4">
    <oc r="H24">
      <v>659514774</v>
    </oc>
    <nc r="H24"/>
  </rcc>
  <rcc rId="154" sId="1" numFmtId="4">
    <oc r="H25">
      <v>766155322</v>
    </oc>
    <nc r="H25"/>
  </rcc>
  <rcc rId="155" sId="1">
    <oc r="I25" t="inlineStr">
      <is>
        <t>souleymanecoulibaly375@gmail.com</t>
      </is>
    </oc>
    <nc r="I25"/>
  </rcc>
  <rcc rId="156" sId="1" numFmtId="4">
    <oc r="H28">
      <v>758513844</v>
    </oc>
    <nc r="H28"/>
  </rcc>
  <rcc rId="157" sId="1">
    <oc r="H29" t="inlineStr">
      <is>
        <t>06 71 24 72 97</t>
      </is>
    </oc>
    <nc r="H29"/>
  </rcc>
  <rcc rId="158" sId="1" numFmtId="4">
    <oc r="H30">
      <v>605597946</v>
    </oc>
    <nc r="H30"/>
  </rcc>
  <rcc rId="159" sId="1" numFmtId="4">
    <oc r="H31">
      <v>758415707</v>
    </oc>
    <nc r="H31"/>
  </rcc>
  <rcc rId="160" sId="1" numFmtId="4">
    <oc r="H32">
      <v>687647583</v>
    </oc>
    <nc r="H32"/>
  </rcc>
  <rcc rId="161" sId="1" numFmtId="4">
    <oc r="H34">
      <v>751382991</v>
    </oc>
    <nc r="H34"/>
  </rcc>
  <rcc rId="162" sId="1">
    <oc r="I34" t="inlineStr">
      <is>
        <t>Fofanaabdalah90@gmail.com</t>
      </is>
    </oc>
    <nc r="I34"/>
  </rcc>
  <rcc rId="163" sId="1">
    <oc r="H36" t="inlineStr">
      <is>
        <t>06 05 76 90 54</t>
      </is>
    </oc>
    <nc r="H36"/>
  </rcc>
  <rcc rId="164" sId="1">
    <oc r="H37" t="inlineStr">
      <is>
        <t>07 58 80 46 24</t>
      </is>
    </oc>
    <nc r="H37"/>
  </rcc>
  <rcc rId="165" sId="1" numFmtId="4">
    <oc r="H38">
      <v>752535985</v>
    </oc>
    <nc r="H38"/>
  </rcc>
  <rcc rId="166" sId="1">
    <oc r="H39" t="inlineStr">
      <is>
        <t xml:space="preserve">07 58 62 73 30 </t>
      </is>
    </oc>
    <nc r="H39"/>
  </rcc>
  <rcc rId="167" sId="1">
    <oc r="H40" t="inlineStr">
      <is>
        <t>06 05 91 38 94</t>
      </is>
    </oc>
    <nc r="H40"/>
  </rcc>
  <rcc rId="168" sId="1">
    <oc r="H41" t="inlineStr">
      <is>
        <t>07 58 45 35 01</t>
      </is>
    </oc>
    <nc r="H41"/>
  </rcc>
  <rcc rId="169" sId="1">
    <oc r="H48" t="inlineStr">
      <is>
        <t>07 58 40 33 58</t>
      </is>
    </oc>
    <nc r="H48"/>
  </rcc>
  <rcc rId="170" sId="1">
    <oc r="H50" t="inlineStr">
      <is>
        <t>07 58 78 92 04</t>
      </is>
    </oc>
    <nc r="H50"/>
  </rcc>
  <rcc rId="171" sId="1">
    <oc r="I50" t="inlineStr">
      <is>
        <t>emonahmed729@gmail.com</t>
      </is>
    </oc>
    <nc r="I50"/>
  </rcc>
  <rcc rId="172" sId="1">
    <oc r="H52" t="inlineStr">
      <is>
        <t>07 85 15 15 72</t>
      </is>
    </oc>
    <nc r="H52"/>
  </rcc>
  <rcc rId="173" sId="1" numFmtId="4">
    <oc r="H56">
      <v>602259241</v>
    </oc>
    <nc r="H56"/>
  </rcc>
  <rcc rId="174" sId="1">
    <oc r="I56" t="inlineStr">
      <is>
        <t>sanassysouare27@gmail.com</t>
      </is>
    </oc>
    <nc r="I56"/>
  </rcc>
  <rcc rId="175" sId="1">
    <oc r="H57" t="inlineStr">
      <is>
        <t>06 21 63 87 09</t>
      </is>
    </oc>
    <nc r="H57"/>
  </rcc>
  <rcc rId="176" sId="1">
    <oc r="H58" t="inlineStr">
      <is>
        <t>07 53 09 90 61</t>
      </is>
    </oc>
    <nc r="H58"/>
  </rcc>
  <rcc rId="177" sId="1">
    <oc r="I58" t="inlineStr">
      <is>
        <t>ibsigatoure12@gmail.com</t>
      </is>
    </oc>
    <nc r="I58"/>
  </rcc>
  <rcc rId="178" sId="1">
    <oc r="H60" t="inlineStr">
      <is>
        <t>07 53 92 70 24</t>
      </is>
    </oc>
    <nc r="H60"/>
  </rcc>
  <rcc rId="179" sId="1">
    <oc r="I60" t="inlineStr">
      <is>
        <t>madoutraore2017@gmail.com</t>
      </is>
    </oc>
    <nc r="I60"/>
  </rcc>
  <rcc rId="180" sId="1">
    <oc r="H61" t="inlineStr">
      <is>
        <t>07 58 80 62 30</t>
      </is>
    </oc>
    <nc r="H61"/>
  </rcc>
  <rcc rId="181" sId="1" numFmtId="4">
    <oc r="H62">
      <v>754484608</v>
    </oc>
    <nc r="H62"/>
  </rcc>
  <rcc rId="182" sId="1">
    <oc r="H63" t="inlineStr">
      <is>
        <t>07 53 26 06 49</t>
      </is>
    </oc>
    <nc r="H63"/>
  </rcc>
  <rcc rId="183" sId="1">
    <oc r="H64" t="inlineStr">
      <is>
        <t>07 58 36 14 20</t>
      </is>
    </oc>
    <nc r="H64"/>
  </rcc>
  <rcc rId="184" sId="1">
    <oc r="H65" t="inlineStr">
      <is>
        <t>07 58 54 5215</t>
      </is>
    </oc>
    <nc r="H65"/>
  </rcc>
  <rcc rId="185" sId="1">
    <oc r="I65" t="inlineStr">
      <is>
        <t>Kjan49738@gmail.com</t>
      </is>
    </oc>
    <nc r="I65"/>
  </rcc>
  <rcc rId="186" sId="1">
    <oc r="G2" t="inlineStr">
      <is>
        <t>Tunisien</t>
      </is>
    </oc>
    <nc r="G2"/>
  </rcc>
  <rcc rId="187" sId="1">
    <oc r="G3" t="inlineStr">
      <is>
        <t>Pakistanais</t>
      </is>
    </oc>
    <nc r="G3"/>
  </rcc>
  <rcc rId="188" sId="1">
    <oc r="G4" t="inlineStr">
      <is>
        <t>Bangladais</t>
      </is>
    </oc>
    <nc r="G4"/>
  </rcc>
  <rcc rId="189" sId="1">
    <oc r="G5" t="inlineStr">
      <is>
        <t>Bangladais</t>
      </is>
    </oc>
    <nc r="G5"/>
  </rcc>
  <rcc rId="190" sId="1">
    <oc r="G6" t="inlineStr">
      <is>
        <t>Bangladais</t>
      </is>
    </oc>
    <nc r="G6"/>
  </rcc>
  <rcc rId="191" sId="1">
    <oc r="G7" t="inlineStr">
      <is>
        <t>Bangladais</t>
      </is>
    </oc>
    <nc r="G7"/>
  </rcc>
  <rcc rId="192" sId="1">
    <oc r="G8" t="inlineStr">
      <is>
        <t>Bangladais</t>
      </is>
    </oc>
    <nc r="G8"/>
  </rcc>
  <rcc rId="193" sId="1">
    <oc r="G9" t="inlineStr">
      <is>
        <t>Bangladais</t>
      </is>
    </oc>
    <nc r="G9"/>
  </rcc>
  <rcc rId="194" sId="1">
    <oc r="G10" t="inlineStr">
      <is>
        <t>Bangladais</t>
      </is>
    </oc>
    <nc r="G10"/>
  </rcc>
  <rcc rId="195" sId="1">
    <oc r="G11" t="inlineStr">
      <is>
        <t>Bangladais</t>
      </is>
    </oc>
    <nc r="G11"/>
  </rcc>
  <rcc rId="196" sId="1">
    <oc r="G12" t="inlineStr">
      <is>
        <t>Arménien</t>
      </is>
    </oc>
    <nc r="G12"/>
  </rcc>
  <rcc rId="197" sId="1">
    <oc r="G13" t="inlineStr">
      <is>
        <t>Mauritanien</t>
      </is>
    </oc>
    <nc r="G13"/>
  </rcc>
  <rcc rId="198" sId="1">
    <oc r="G14" t="inlineStr">
      <is>
        <t>Guinéen</t>
      </is>
    </oc>
    <nc r="G14"/>
  </rcc>
  <rcc rId="199" sId="1">
    <oc r="G15" t="inlineStr">
      <is>
        <t>Guinéen</t>
      </is>
    </oc>
    <nc r="G15"/>
  </rcc>
  <rcc rId="200" sId="1">
    <oc r="G16" t="inlineStr">
      <is>
        <t>Ivoirien</t>
      </is>
    </oc>
    <nc r="G16"/>
  </rcc>
  <rcc rId="201" sId="1">
    <oc r="G17" t="inlineStr">
      <is>
        <t>Guinéen</t>
      </is>
    </oc>
    <nc r="G17"/>
  </rcc>
  <rcc rId="202" sId="1">
    <oc r="G18" t="inlineStr">
      <is>
        <t>Malien</t>
      </is>
    </oc>
    <nc r="G18"/>
  </rcc>
  <rcc rId="203" sId="1">
    <oc r="G19" t="inlineStr">
      <is>
        <t>Malien</t>
      </is>
    </oc>
    <nc r="G19"/>
  </rcc>
  <rcc rId="204" sId="1">
    <oc r="G20" t="inlineStr">
      <is>
        <t>Guinéen</t>
      </is>
    </oc>
    <nc r="G20"/>
  </rcc>
  <rcc rId="205" sId="1">
    <oc r="G21" t="inlineStr">
      <is>
        <t>Guinéen</t>
      </is>
    </oc>
    <nc r="G21"/>
  </rcc>
  <rcc rId="206" sId="1">
    <oc r="G22" t="inlineStr">
      <is>
        <t>Guinéen</t>
      </is>
    </oc>
    <nc r="G22"/>
  </rcc>
  <rcc rId="207" sId="1">
    <oc r="G23" t="inlineStr">
      <is>
        <t>Malien</t>
      </is>
    </oc>
    <nc r="G23"/>
  </rcc>
  <rcc rId="208" sId="1">
    <oc r="G24" t="inlineStr">
      <is>
        <t>Maroc</t>
      </is>
    </oc>
    <nc r="G24"/>
  </rcc>
  <rcc rId="209" sId="1">
    <oc r="G25" t="inlineStr">
      <is>
        <t>Ivoirien</t>
      </is>
    </oc>
    <nc r="G25"/>
  </rcc>
  <rcc rId="210" sId="1">
    <oc r="G26" t="inlineStr">
      <is>
        <t>Burkinais</t>
      </is>
    </oc>
    <nc r="G26"/>
  </rcc>
  <rcc rId="211" sId="1">
    <oc r="G27" t="inlineStr">
      <is>
        <t>Malien</t>
      </is>
    </oc>
    <nc r="G27"/>
  </rcc>
  <rcc rId="212" sId="1">
    <oc r="G28" t="inlineStr">
      <is>
        <t>Guinéen</t>
      </is>
    </oc>
    <nc r="G28"/>
  </rcc>
  <rcc rId="213" sId="1">
    <oc r="G29" t="inlineStr">
      <is>
        <t>Guinéen</t>
      </is>
    </oc>
    <nc r="G29"/>
  </rcc>
  <rcc rId="214" sId="1">
    <oc r="G30" t="inlineStr">
      <is>
        <t>Malien</t>
      </is>
    </oc>
    <nc r="G30"/>
  </rcc>
  <rcc rId="215" sId="1">
    <oc r="G31" t="inlineStr">
      <is>
        <t>Malien</t>
      </is>
    </oc>
    <nc r="G31"/>
  </rcc>
  <rcc rId="216" sId="1">
    <oc r="G32" t="inlineStr">
      <is>
        <t>Malien</t>
      </is>
    </oc>
    <nc r="G32"/>
  </rcc>
  <rcc rId="217" sId="1">
    <oc r="G33" t="inlineStr">
      <is>
        <t>Guinéen</t>
      </is>
    </oc>
    <nc r="G33"/>
  </rcc>
  <rcc rId="218" sId="1">
    <oc r="G34" t="inlineStr">
      <is>
        <t>Malien</t>
      </is>
    </oc>
    <nc r="G34"/>
  </rcc>
  <rcc rId="219" sId="1">
    <oc r="G35" t="inlineStr">
      <is>
        <t>Afghan</t>
      </is>
    </oc>
    <nc r="G35"/>
  </rcc>
  <rcc rId="220" sId="1">
    <oc r="G36" t="inlineStr">
      <is>
        <t>Bangladais</t>
      </is>
    </oc>
    <nc r="G36"/>
  </rcc>
  <rcc rId="221" sId="1">
    <oc r="G37" t="inlineStr">
      <is>
        <t>Bangladais</t>
      </is>
    </oc>
    <nc r="G37"/>
  </rcc>
  <rcc rId="222" sId="1">
    <oc r="G38" t="inlineStr">
      <is>
        <t>Malien</t>
      </is>
    </oc>
    <nc r="G38"/>
  </rcc>
  <rcc rId="223" sId="1">
    <oc r="G39" t="inlineStr">
      <is>
        <t>Malien</t>
      </is>
    </oc>
    <nc r="G39"/>
  </rcc>
  <rcc rId="224" sId="1">
    <oc r="G40" t="inlineStr">
      <is>
        <t>Ivoirien</t>
      </is>
    </oc>
    <nc r="G40"/>
  </rcc>
  <rcc rId="225" sId="1">
    <oc r="G41" t="inlineStr">
      <is>
        <t>Ivoirien</t>
      </is>
    </oc>
    <nc r="G41"/>
  </rcc>
  <rcc rId="226" sId="1">
    <oc r="G42" t="inlineStr">
      <is>
        <t>Malien</t>
      </is>
    </oc>
    <nc r="G42"/>
  </rcc>
  <rcc rId="227" sId="1">
    <oc r="G43" t="inlineStr">
      <is>
        <t>Bangladais</t>
      </is>
    </oc>
    <nc r="G43"/>
  </rcc>
  <rcc rId="228" sId="1">
    <oc r="G44" t="inlineStr">
      <is>
        <t>Congolais</t>
      </is>
    </oc>
    <nc r="G44"/>
  </rcc>
  <rcc rId="229" sId="1">
    <oc r="G45" t="inlineStr">
      <is>
        <t>Pakistanais</t>
      </is>
    </oc>
    <nc r="G45"/>
  </rcc>
  <rcc rId="230" sId="1">
    <oc r="G46" t="inlineStr">
      <is>
        <t>Bengladais</t>
      </is>
    </oc>
    <nc r="G46"/>
  </rcc>
  <rcc rId="231" sId="1">
    <oc r="G47" t="inlineStr">
      <is>
        <t>Malien</t>
      </is>
    </oc>
    <nc r="G47"/>
  </rcc>
  <rcc rId="232" sId="1">
    <oc r="G48" t="inlineStr">
      <is>
        <t>Afghan</t>
      </is>
    </oc>
    <nc r="G48"/>
  </rcc>
  <rcc rId="233" sId="1">
    <oc r="G49" t="inlineStr">
      <is>
        <t>Congolais</t>
      </is>
    </oc>
    <nc r="G49"/>
  </rcc>
  <rcc rId="234" sId="1">
    <oc r="G50" t="inlineStr">
      <is>
        <t>Bangladais</t>
      </is>
    </oc>
    <nc r="G50"/>
  </rcc>
  <rcc rId="235" sId="1">
    <oc r="G51" t="inlineStr">
      <is>
        <t>Malien</t>
      </is>
    </oc>
    <nc r="G51"/>
  </rcc>
  <rcc rId="236" sId="1">
    <oc r="G52" t="inlineStr">
      <is>
        <t>Malien</t>
      </is>
    </oc>
    <nc r="G52"/>
  </rcc>
  <rcc rId="237" sId="1">
    <oc r="G53" t="inlineStr">
      <is>
        <t>Burkinais</t>
      </is>
    </oc>
    <nc r="G53"/>
  </rcc>
  <rcc rId="238" sId="1">
    <oc r="G54" t="inlineStr">
      <is>
        <t>Afghan</t>
      </is>
    </oc>
    <nc r="G54"/>
  </rcc>
  <rcc rId="239" sId="1">
    <oc r="G55" t="inlineStr">
      <is>
        <t>Guinéen</t>
      </is>
    </oc>
    <nc r="G55"/>
  </rcc>
  <rcc rId="240" sId="1">
    <oc r="G56" t="inlineStr">
      <is>
        <t>Gambien</t>
      </is>
    </oc>
    <nc r="G56"/>
  </rcc>
  <rcc rId="241" sId="1">
    <oc r="G57" t="inlineStr">
      <is>
        <t>Guinéen</t>
      </is>
    </oc>
    <nc r="G57"/>
  </rcc>
  <rcc rId="242" sId="1">
    <oc r="G58" t="inlineStr">
      <is>
        <t>Malien</t>
      </is>
    </oc>
    <nc r="G58"/>
  </rcc>
  <rcc rId="243" sId="1">
    <oc r="G59" t="inlineStr">
      <is>
        <t>Malien</t>
      </is>
    </oc>
    <nc r="G59"/>
  </rcc>
  <rcc rId="244" sId="1">
    <oc r="G60" t="inlineStr">
      <is>
        <t>Malien</t>
      </is>
    </oc>
    <nc r="G60"/>
  </rcc>
  <rcc rId="245" sId="1">
    <oc r="G61" t="inlineStr">
      <is>
        <t>Guinéen</t>
      </is>
    </oc>
    <nc r="G61"/>
  </rcc>
  <rcc rId="246" sId="1">
    <oc r="G62" t="inlineStr">
      <is>
        <t>Malien</t>
      </is>
    </oc>
    <nc r="G62"/>
  </rcc>
  <rcc rId="247" sId="1">
    <oc r="G63" t="inlineStr">
      <is>
        <t>Bangladais</t>
      </is>
    </oc>
    <nc r="G63"/>
  </rcc>
  <rcc rId="248" sId="1">
    <oc r="G64" t="inlineStr">
      <is>
        <t>Malien</t>
      </is>
    </oc>
    <nc r="G64"/>
  </rcc>
  <rcc rId="249" sId="1">
    <oc r="G65" t="inlineStr">
      <is>
        <t>Afghan</t>
      </is>
    </oc>
    <nc r="G65"/>
  </rcc>
  <rcc rId="250" sId="1">
    <oc r="J1" t="inlineStr">
      <is>
        <t>Date d'arrivée en France</t>
      </is>
    </oc>
    <nc r="J1"/>
  </rcc>
  <rcc rId="251" sId="1">
    <oc r="K1" t="inlineStr">
      <is>
        <t>Age d'arrivée</t>
      </is>
    </oc>
    <nc r="K1"/>
  </rcc>
  <rcc rId="252" sId="1" numFmtId="19">
    <oc r="J2">
      <v>43866</v>
    </oc>
    <nc r="J2"/>
  </rcc>
  <rcc rId="253" sId="1">
    <oc r="K2">
      <f>IF(ISBLANK(Effectif!$J2),"Inconnu",INT((Effectif!$J2-Effectif!$D2)/365.25)&amp;" ans "&amp;MONTH(Effectif!$J2-Effectif!$D2)-1)</f>
    </oc>
    <nc r="K2"/>
  </rcc>
  <rcc rId="254" sId="1" numFmtId="19">
    <oc r="J3">
      <v>43637</v>
    </oc>
    <nc r="J3"/>
  </rcc>
  <rcc rId="255" sId="1">
    <oc r="K3">
      <f>IF(ISBLANK(Effectif!$J3),"Inconnu",INT((Effectif!$J3-Effectif!$D3)/365.25)&amp;" ans "&amp;MONTH(Effectif!$J3-Effectif!$D3)-1)</f>
    </oc>
    <nc r="K3"/>
  </rcc>
  <rcc rId="256" sId="1" numFmtId="19">
    <oc r="J4">
      <v>43105</v>
    </oc>
    <nc r="J4"/>
  </rcc>
  <rcc rId="257" sId="1">
    <oc r="K4">
      <f>IF(ISBLANK(Effectif!$J4),"Inconnu",INT((Effectif!$J4-Effectif!$D4)/365.25)&amp;" ans "&amp;MONTH(Effectif!$J4-Effectif!$D4)-1)</f>
    </oc>
    <nc r="K4"/>
  </rcc>
  <rcc rId="258" sId="1" numFmtId="19">
    <oc r="J5">
      <v>43815</v>
    </oc>
    <nc r="J5"/>
  </rcc>
  <rcc rId="259" sId="1">
    <oc r="K5">
      <f>IF(ISBLANK(Effectif!$J5),"Inconnu",INT((Effectif!$J5-Effectif!$D5)/365.25)&amp;" ans "&amp;MONTH(Effectif!$J5-Effectif!$D5)-1)</f>
    </oc>
    <nc r="K5"/>
  </rcc>
  <rcc rId="260" sId="1" numFmtId="19">
    <oc r="J6">
      <v>43734</v>
    </oc>
    <nc r="J6"/>
  </rcc>
  <rcc rId="261" sId="1">
    <oc r="K6">
      <f>IF(ISBLANK(Effectif!$J6),"Inconnu",INT((Effectif!$J6-Effectif!$D6)/365.25)&amp;" ans "&amp;MONTH(Effectif!$J6-Effectif!$D6)-1)</f>
    </oc>
    <nc r="K6"/>
  </rcc>
  <rcc rId="262" sId="1" numFmtId="19">
    <oc r="J7">
      <v>43739</v>
    </oc>
    <nc r="J7"/>
  </rcc>
  <rcc rId="263" sId="1">
    <oc r="K7">
      <f>IF(ISBLANK(Effectif!$J7),"Inconnu",INT((Effectif!$J7-Effectif!$D7)/365.25)&amp;" ans "&amp;MONTH(Effectif!$J7-Effectif!$D7)-1)</f>
    </oc>
    <nc r="K7"/>
  </rcc>
  <rcc rId="264" sId="1" numFmtId="19">
    <oc r="J8">
      <v>43678</v>
    </oc>
    <nc r="J8"/>
  </rcc>
  <rcc rId="265" sId="1">
    <oc r="K8">
      <f>IF(ISBLANK(Effectif!$J8),"Inconnu",INT((Effectif!$J8-Effectif!$D8)/365.25)&amp;" ans "&amp;MONTH(Effectif!$J8-Effectif!$D8)-1)</f>
    </oc>
    <nc r="K8"/>
  </rcc>
  <rcc rId="266" sId="1" numFmtId="19">
    <oc r="J9">
      <v>43691</v>
    </oc>
    <nc r="J9"/>
  </rcc>
  <rcc rId="267" sId="1">
    <oc r="K9">
      <f>IF(ISBLANK(Effectif!$J9),"Inconnu",INT((Effectif!$J9-Effectif!$D9)/365.25)&amp;" ans "&amp;MONTH(Effectif!$J9-Effectif!$D9)-1)</f>
    </oc>
    <nc r="K9"/>
  </rcc>
  <rcc rId="268" sId="1" numFmtId="19">
    <oc r="J10">
      <v>43466</v>
    </oc>
    <nc r="J10"/>
  </rcc>
  <rcc rId="269" sId="1">
    <oc r="K10">
      <f>IF(ISBLANK(Effectif!$J10),"Inconnu",INT((Effectif!$J10-Effectif!$D10)/365.25)&amp;" ans "&amp;MONTH(Effectif!$J10-Effectif!$D10)-1)</f>
    </oc>
    <nc r="K10"/>
  </rcc>
  <rcc rId="270" sId="1" numFmtId="19">
    <oc r="J11">
      <v>43709</v>
    </oc>
    <nc r="J11"/>
  </rcc>
  <rcc rId="271" sId="1">
    <oc r="K11">
      <f>IF(ISBLANK(Effectif!$J11),"Inconnu",INT((Effectif!$J11-Effectif!$D11)/365.25)&amp;" ans "&amp;MONTH(Effectif!$J11-Effectif!$D11)-1)</f>
    </oc>
    <nc r="K11"/>
  </rcc>
  <rcc rId="272" sId="1" numFmtId="19">
    <oc r="J12">
      <v>43282</v>
    </oc>
    <nc r="J12"/>
  </rcc>
  <rcc rId="273" sId="1">
    <oc r="K12">
      <f>IF(ISBLANK(Effectif!$J12),"Inconnu",INT((Effectif!$J12-Effectif!$D12)/365.25)&amp;" ans "&amp;MONTH(Effectif!$J12-Effectif!$D12)-1)</f>
    </oc>
    <nc r="K12"/>
  </rcc>
  <rcc rId="274" sId="1">
    <oc r="K13">
      <f>IF(ISBLANK(Effectif!$J13),"Inconnu",INT((Effectif!$J13-Effectif!$D13)/365.25)&amp;" ans "&amp;MONTH(Effectif!$J13-Effectif!$D13)-1)</f>
    </oc>
    <nc r="K13"/>
  </rcc>
  <rcc rId="275" sId="1">
    <oc r="K14">
      <f>IF(ISBLANK(Effectif!$J14),"Inconnu",INT((Effectif!$J14-Effectif!$D14)/365.25)&amp;" ans "&amp;MONTH(Effectif!$J14-Effectif!$D14)-1)</f>
    </oc>
    <nc r="K14"/>
  </rcc>
  <rcc rId="276" sId="1">
    <oc r="K15">
      <f>IF(ISBLANK(Effectif!$J15),"Inconnu",INT((Effectif!$J15-Effectif!$D15)/365.25)&amp;" ans "&amp;MONTH(Effectif!$J15-Effectif!$D15)-1)</f>
    </oc>
    <nc r="K15"/>
  </rcc>
  <rcc rId="277" sId="1" numFmtId="19">
    <oc r="J16">
      <v>43282</v>
    </oc>
    <nc r="J16"/>
  </rcc>
  <rcc rId="278" sId="1">
    <oc r="K16">
      <f>IF(ISBLANK(Effectif!$J16),"Inconnu",INT((Effectif!$J16-Effectif!$D16)/365.25)&amp;" ans "&amp;MONTH(Effectif!$J16-Effectif!$D16)-1)</f>
    </oc>
    <nc r="K16"/>
  </rcc>
  <rcc rId="279" sId="1" numFmtId="19">
    <oc r="J17">
      <v>43497</v>
    </oc>
    <nc r="J17"/>
  </rcc>
  <rcc rId="280" sId="1">
    <oc r="K17">
      <f>IF(ISBLANK(Effectif!$J17),"Inconnu",INT((Effectif!$J17-Effectif!$D17)/365.25)&amp;" ans "&amp;MONTH(Effectif!$J17-Effectif!$D17)-1)</f>
    </oc>
    <nc r="K17"/>
  </rcc>
  <rcc rId="281" sId="1" numFmtId="19">
    <oc r="J18">
      <v>43405</v>
    </oc>
    <nc r="J18"/>
  </rcc>
  <rcc rId="282" sId="1">
    <oc r="K18">
      <f>IF(ISBLANK(Effectif!$J18),"Inconnu",INT((Effectif!$J18-Effectif!$D18)/365.25)&amp;" ans "&amp;MONTH(Effectif!$J18-Effectif!$D18)-1)</f>
    </oc>
    <nc r="K18"/>
  </rcc>
  <rcc rId="283" sId="1" numFmtId="19">
    <oc r="J19">
      <v>43800</v>
    </oc>
    <nc r="J19"/>
  </rcc>
  <rcc rId="284" sId="1">
    <oc r="K19">
      <f>IF(ISBLANK(Effectif!$J19),"Inconnu",INT((Effectif!$J19-Effectif!$D19)/365.25)&amp;" ans "&amp;MONTH(Effectif!$J19-Effectif!$D19)-1)</f>
    </oc>
    <nc r="K19"/>
  </rcc>
  <rcc rId="285" sId="1" numFmtId="19">
    <oc r="J20">
      <v>43647</v>
    </oc>
    <nc r="J20"/>
  </rcc>
  <rcc rId="286" sId="1">
    <oc r="K20">
      <f>IF(ISBLANK(Effectif!$J20),"Inconnu",INT((Effectif!$J20-Effectif!$D20)/365.25)&amp;" ans "&amp;MONTH(Effectif!$J20-Effectif!$D20)-1)</f>
    </oc>
    <nc r="K20"/>
  </rcc>
  <rcc rId="287" sId="1">
    <oc r="K21">
      <f>IF(ISBLANK(Effectif!$J21),"Inconnu",INT((Effectif!$J21-Effectif!$D21)/365.25)&amp;" ans "&amp;MONTH(Effectif!$J21-Effectif!$D21)-1)</f>
    </oc>
    <nc r="K21"/>
  </rcc>
  <rcc rId="288" sId="1" numFmtId="19">
    <oc r="J22">
      <v>43282</v>
    </oc>
    <nc r="J22"/>
  </rcc>
  <rcc rId="289" sId="1">
    <oc r="K22">
      <f>IF(ISBLANK(Effectif!$J22),"Inconnu",INT((Effectif!$J22-Effectif!$D22)/365.25)&amp;" ans "&amp;MONTH(Effectif!$J22-Effectif!$D22)-1)</f>
    </oc>
    <nc r="K22"/>
  </rcc>
  <rcc rId="290" sId="1" numFmtId="19">
    <oc r="J23">
      <v>43344</v>
    </oc>
    <nc r="J23"/>
  </rcc>
  <rcc rId="291" sId="1">
    <oc r="K23">
      <f>IF(ISBLANK(Effectif!$J23),"Inconnu",INT((Effectif!$J23-Effectif!$D23)/365.25)&amp;" ans "&amp;MONTH(Effectif!$J23-Effectif!$D23)-1)</f>
    </oc>
    <nc r="K23"/>
  </rcc>
  <rcc rId="292" sId="1">
    <oc r="K24">
      <f>IF(ISBLANK(Effectif!$J24),"Inconnu",INT((Effectif!$J24-Effectif!$D24)/365.25)&amp;" ans "&amp;MONTH(Effectif!$J24-Effectif!$D24)-1)</f>
    </oc>
    <nc r="K24"/>
  </rcc>
  <rcc rId="293" sId="1" numFmtId="19">
    <oc r="J25">
      <v>43132</v>
    </oc>
    <nc r="J25"/>
  </rcc>
  <rcc rId="294" sId="1">
    <oc r="K25">
      <f>IF(ISBLANK(Effectif!$J25),"Inconnu",INT((Effectif!$J25-Effectif!$D25)/365.25)&amp;" ans "&amp;MONTH(Effectif!$J25-Effectif!$D25)-1)</f>
    </oc>
    <nc r="K25"/>
  </rcc>
  <rcc rId="295" sId="1" numFmtId="19">
    <oc r="J26">
      <v>43191</v>
    </oc>
    <nc r="J26"/>
  </rcc>
  <rcc rId="296" sId="1">
    <oc r="K26">
      <f>IF(ISBLANK(Effectif!$J26),"Inconnu",INT((Effectif!$J26-Effectif!$D26)/365.25)&amp;" ans "&amp;MONTH(Effectif!$J26-Effectif!$D26)-1)</f>
    </oc>
    <nc r="K26"/>
  </rcc>
  <rcc rId="297" sId="1" numFmtId="19">
    <oc r="J27">
      <v>43842</v>
    </oc>
    <nc r="J27"/>
  </rcc>
  <rcc rId="298" sId="1">
    <oc r="K27">
      <f>IF(ISBLANK(Effectif!$J27),"Inconnu",INT((Effectif!$J27-Effectif!$D27)/365.25)&amp;" ans "&amp;MONTH(Effectif!$J27-Effectif!$D27)-1)</f>
    </oc>
    <nc r="K27"/>
  </rcc>
  <rcc rId="299" sId="1" numFmtId="19">
    <oc r="J28">
      <v>43865</v>
    </oc>
    <nc r="J28"/>
  </rcc>
  <rcc rId="300" sId="1">
    <oc r="K28">
      <f>IF(ISBLANK(Effectif!$J28),"Inconnu",INT((Effectif!$J28-Effectif!$D28)/365.25)&amp;" ans "&amp;MONTH(Effectif!$J28-Effectif!$D28)-1)</f>
    </oc>
    <nc r="K28"/>
  </rcc>
  <rcc rId="301" sId="1" numFmtId="19">
    <oc r="J29">
      <v>43444</v>
    </oc>
    <nc r="J29"/>
  </rcc>
  <rcc rId="302" sId="1">
    <oc r="K29">
      <f>IF(ISBLANK(Effectif!$J29),"Inconnu",INT((Effectif!$J29-Effectif!$D29)/365.25)&amp;" ans "&amp;MONTH(Effectif!$J29-Effectif!$D29)-1)</f>
    </oc>
    <nc r="K29"/>
  </rcc>
  <rcc rId="303" sId="1" numFmtId="19">
    <oc r="J30">
      <v>43374</v>
    </oc>
    <nc r="J30"/>
  </rcc>
  <rcc rId="304" sId="1">
    <oc r="K30">
      <f>IF(ISBLANK(Effectif!$J30),"Inconnu",INT((Effectif!$J30-Effectif!$D30)/365.25)&amp;" ans "&amp;MONTH(Effectif!$J30-Effectif!$D30)-1)</f>
    </oc>
    <nc r="K30"/>
  </rcc>
  <rcc rId="305" sId="1" numFmtId="19">
    <oc r="J31">
      <v>43824</v>
    </oc>
    <nc r="J31"/>
  </rcc>
  <rcc rId="306" sId="1">
    <oc r="K31">
      <f>IF(ISBLANK(Effectif!$J31),"Inconnu",INT((Effectif!$J31-Effectif!$D31)/365.25)&amp;" ans "&amp;MONTH(Effectif!$J31-Effectif!$D31)-1)</f>
    </oc>
    <nc r="K31"/>
  </rcc>
  <rcc rId="307" sId="1" numFmtId="19">
    <oc r="J32">
      <v>43191</v>
    </oc>
    <nc r="J32"/>
  </rcc>
  <rcc rId="308" sId="1">
    <oc r="K32">
      <f>IF(ISBLANK(Effectif!$J32),"Inconnu",INT((Effectif!$J32-Effectif!$D32)/365.25)&amp;" ans "&amp;MONTH(Effectif!$J32-Effectif!$D32)-1)</f>
    </oc>
    <nc r="K32"/>
  </rcc>
  <rcc rId="309" sId="1" numFmtId="19">
    <oc r="J33">
      <v>43040</v>
    </oc>
    <nc r="J33"/>
  </rcc>
  <rcc rId="310" sId="1">
    <oc r="K33">
      <f>IF(ISBLANK(Effectif!$J33),"Inconnu",INT((Effectif!$J33-Effectif!$D33)/365.25)&amp;" ans "&amp;MONTH(Effectif!$J33-Effectif!$D33)-1)</f>
    </oc>
    <nc r="K33"/>
  </rcc>
  <rcc rId="311" sId="1">
    <oc r="K34">
      <f>IF(ISBLANK(Effectif!$J34),"Inconnu",INT((Effectif!$J34-Effectif!$D34)/365.25)&amp;" ans "&amp;MONTH(Effectif!$J34-Effectif!$D34)-1)</f>
    </oc>
    <nc r="K34"/>
  </rcc>
  <rcc rId="312" sId="1" numFmtId="19">
    <oc r="J35">
      <v>43647</v>
    </oc>
    <nc r="J35"/>
  </rcc>
  <rcc rId="313" sId="1">
    <oc r="K35">
      <f>IF(ISBLANK(Effectif!$J35),"Inconnu",INT((Effectif!$J35-Effectif!$D35)/365.25)&amp;" ans "&amp;MONTH(Effectif!$J35-Effectif!$D35)-1)</f>
    </oc>
    <nc r="K35"/>
  </rcc>
  <rcc rId="314" sId="1" numFmtId="19">
    <oc r="J36">
      <v>43735</v>
    </oc>
    <nc r="J36"/>
  </rcc>
  <rcc rId="315" sId="1">
    <oc r="K36">
      <f>IF(ISBLANK(Effectif!$J36),"Inconnu",INT((Effectif!$J36-Effectif!$D36)/365.25)&amp;" ans "&amp;MONTH(Effectif!$J36-Effectif!$D36)-1)</f>
    </oc>
    <nc r="K36"/>
  </rcc>
  <rcc rId="316" sId="1" numFmtId="19">
    <oc r="J37">
      <v>43843</v>
    </oc>
    <nc r="J37"/>
  </rcc>
  <rcc rId="317" sId="1">
    <oc r="K37">
      <f>IF(ISBLANK(Effectif!$J37),"Inconnu",INT((Effectif!$J37-Effectif!$D37)/365.25)&amp;" ans "&amp;MONTH(Effectif!$J37-Effectif!$D37)-1)</f>
    </oc>
    <nc r="K37"/>
  </rcc>
  <rcc rId="318" sId="1" numFmtId="19">
    <oc r="J38">
      <v>43084</v>
    </oc>
    <nc r="J38"/>
  </rcc>
  <rcc rId="319" sId="1">
    <oc r="K38">
      <f>IF(ISBLANK(Effectif!$J38),"Inconnu",INT((Effectif!$J38-Effectif!$D38)/365.25)&amp;" ans "&amp;MONTH(Effectif!$J38-Effectif!$D38)-1)</f>
    </oc>
    <nc r="K38"/>
  </rcc>
  <rcc rId="320" sId="1">
    <oc r="K39">
      <f>IF(ISBLANK(Effectif!$J39),"Inconnu",INT((Effectif!$J39-Effectif!$D39)/365.25)&amp;" ans "&amp;MONTH(Effectif!$J39-Effectif!$D39)-1)</f>
    </oc>
    <nc r="K39"/>
  </rcc>
  <rcc rId="321" sId="1">
    <oc r="K40">
      <f>IF(ISBLANK(Effectif!$J40),"Inconnu",INT((Effectif!$J40-Effectif!$D40)/365.25)&amp;" ans "&amp;MONTH(Effectif!$J40-Effectif!$D40)-1)</f>
    </oc>
    <nc r="K40"/>
  </rcc>
  <rcc rId="322" sId="1" numFmtId="19">
    <oc r="J41">
      <v>43800</v>
    </oc>
    <nc r="J41"/>
  </rcc>
  <rcc rId="323" sId="1">
    <oc r="K41">
      <f>IF(ISBLANK(Effectif!$J41),"Inconnu",INT((Effectif!$J41-Effectif!$D41)/365.25)&amp;" ans "&amp;MONTH(Effectif!$J41-Effectif!$D41)-1)</f>
    </oc>
    <nc r="K41"/>
  </rcc>
  <rcc rId="324" sId="1" numFmtId="19">
    <oc r="J42">
      <v>43691</v>
    </oc>
    <nc r="J42"/>
  </rcc>
  <rcc rId="325" sId="1">
    <oc r="K42">
      <f>IF(ISBLANK(Effectif!$J42),"Inconnu",INT((Effectif!$J42-Effectif!$D42)/365.25)&amp;" ans "&amp;MONTH(Effectif!$J42-Effectif!$D42)-1)</f>
    </oc>
    <nc r="K42"/>
  </rcc>
  <rcc rId="326" sId="1" numFmtId="19">
    <oc r="J43">
      <v>43819</v>
    </oc>
    <nc r="J43"/>
  </rcc>
  <rcc rId="327" sId="1">
    <oc r="K43">
      <f>IF(ISBLANK(Effectif!$J43),"Inconnu",INT((Effectif!$J43-Effectif!$D43)/365.25)&amp;" ans "&amp;MONTH(Effectif!$J43-Effectif!$D43)-1)</f>
    </oc>
    <nc r="K43"/>
  </rcc>
  <rcc rId="328" sId="1" numFmtId="19">
    <oc r="J44">
      <v>43084</v>
    </oc>
    <nc r="J44"/>
  </rcc>
  <rcc rId="329" sId="1">
    <oc r="K44">
      <f>IF(ISBLANK(Effectif!$J44),"Inconnu",INT((Effectif!$J44-Effectif!$D44)/365.25)&amp;" ans "&amp;MONTH(Effectif!$J44-Effectif!$D44)-1)</f>
    </oc>
    <nc r="K44"/>
  </rcc>
  <rcc rId="330" sId="1" numFmtId="19">
    <oc r="J45">
      <v>43101</v>
    </oc>
    <nc r="J45"/>
  </rcc>
  <rcc rId="331" sId="1">
    <oc r="K45">
      <f>IF(ISBLANK(Effectif!$J45),"Inconnu",INT((Effectif!$J45-Effectif!$D45)/365.25)&amp;" ans "&amp;MONTH(Effectif!$J45-Effectif!$D45)-1)</f>
    </oc>
    <nc r="K45"/>
  </rcc>
  <rcc rId="332" sId="1" numFmtId="19">
    <oc r="J46">
      <v>43857</v>
    </oc>
    <nc r="J46"/>
  </rcc>
  <rcc rId="333" sId="1">
    <oc r="K46">
      <f>IF(ISBLANK(Effectif!$J46),"Inconnu",INT((Effectif!$J46-Effectif!$D46)/365.25)&amp;" ans "&amp;MONTH(Effectif!$J46-Effectif!$D46)-1)</f>
    </oc>
    <nc r="K46"/>
  </rcc>
  <rcc rId="334" sId="1" numFmtId="19">
    <oc r="J47">
      <v>43632</v>
    </oc>
    <nc r="J47"/>
  </rcc>
  <rcc rId="335" sId="1">
    <oc r="K47">
      <f>IF(ISBLANK(Effectif!$J47),"Inconnu",INT((Effectif!$J47-Effectif!$D47)/365.25)&amp;" ans "&amp;MONTH(Effectif!$J47-Effectif!$D47)-1)</f>
    </oc>
    <nc r="K47"/>
  </rcc>
  <rcc rId="336" sId="1" numFmtId="19">
    <oc r="J48">
      <v>43252</v>
    </oc>
    <nc r="J48"/>
  </rcc>
  <rcc rId="337" sId="1">
    <oc r="K48">
      <f>IF(ISBLANK(Effectif!$J48),"Inconnu",INT((Effectif!$J48-Effectif!$D48)/365.25)&amp;" ans "&amp;MONTH(Effectif!$J48-Effectif!$D48)-1)</f>
    </oc>
    <nc r="K48"/>
  </rcc>
  <rcc rId="338" sId="1" numFmtId="19">
    <oc r="J49">
      <v>43825</v>
    </oc>
    <nc r="J49"/>
  </rcc>
  <rcc rId="339" sId="1">
    <oc r="K49">
      <f>IF(ISBLANK(Effectif!$J49),"Inconnu",INT((Effectif!$J49-Effectif!$D49)/365.25)&amp;" ans "&amp;MONTH(Effectif!$J49-Effectif!$D49)-1)</f>
    </oc>
    <nc r="K49"/>
  </rcc>
  <rcc rId="340" sId="1" numFmtId="19">
    <oc r="J50">
      <v>43724</v>
    </oc>
    <nc r="J50"/>
  </rcc>
  <rcc rId="341" sId="1">
    <oc r="K50">
      <f>IF(ISBLANK(Effectif!$J50),"Inconnu",INT((Effectif!$J50-Effectif!$D50)/365.25)&amp;" ans "&amp;MONTH(Effectif!$J50-Effectif!$D50)-1)</f>
    </oc>
    <nc r="K50"/>
  </rcc>
  <rcc rId="342" sId="1">
    <oc r="K51">
      <f>IF(ISBLANK(Effectif!$J51),"Inconnu",INT((Effectif!$J51-Effectif!$D51)/365.25)&amp;" ans "&amp;MONTH(Effectif!$J51-Effectif!$D51)-1)</f>
    </oc>
    <nc r="K51"/>
  </rcc>
  <rcc rId="343" sId="1" numFmtId="19">
    <oc r="J52">
      <v>43405</v>
    </oc>
    <nc r="J52"/>
  </rcc>
  <rcc rId="344" sId="1">
    <oc r="K52">
      <f>IF(ISBLANK(Effectif!$J52),"Inconnu",INT((Effectif!$J52-Effectif!$D52)/365.25)&amp;" ans "&amp;MONTH(Effectif!$J52-Effectif!$D52)-1)</f>
    </oc>
    <nc r="K52"/>
  </rcc>
  <rcc rId="345" sId="1">
    <oc r="K53">
      <f>IF(ISBLANK(Effectif!$J53),"Inconnu",INT((Effectif!$J53-Effectif!$D53)/365.25)&amp;" ans "&amp;MONTH(Effectif!$J53-Effectif!$D53)-1)</f>
    </oc>
    <nc r="K53"/>
  </rcc>
  <rcc rId="346" sId="1" numFmtId="19">
    <oc r="J54">
      <v>42783</v>
    </oc>
    <nc r="J54"/>
  </rcc>
  <rcc rId="347" sId="1">
    <oc r="K54">
      <f>IF(ISBLANK(Effectif!$J54),"Inconnu",INT((Effectif!$J54-Effectif!$D54)/365.25)&amp;" ans "&amp;MONTH(Effectif!$J54-Effectif!$D54)-1)</f>
    </oc>
    <nc r="K54"/>
  </rcc>
  <rcc rId="348" sId="1" numFmtId="19">
    <oc r="J55">
      <v>43221</v>
    </oc>
    <nc r="J55"/>
  </rcc>
  <rcc rId="349" sId="1">
    <oc r="K55">
      <f>IF(ISBLANK(Effectif!$J55),"Inconnu",INT((Effectif!$J55-Effectif!$D55)/365.25)&amp;" ans "&amp;MONTH(Effectif!$J55-Effectif!$D55)-1)</f>
    </oc>
    <nc r="K55"/>
  </rcc>
  <rcc rId="350" sId="1" numFmtId="19">
    <oc r="J56">
      <v>42736</v>
    </oc>
    <nc r="J56"/>
  </rcc>
  <rcc rId="351" sId="1">
    <oc r="K56">
      <f>IF(ISBLANK(Effectif!$J56),"Inconnu",INT((Effectif!$J56-Effectif!$D56)/365.25)&amp;" ans "&amp;MONTH(Effectif!$J56-Effectif!$D56)-1)</f>
    </oc>
    <nc r="K56"/>
  </rcc>
  <rcc rId="352" sId="1">
    <oc r="K57">
      <f>IF(ISBLANK(Effectif!$J57),"Inconnu",INT((Effectif!$J57-Effectif!$D57)/365.25)&amp;" ans "&amp;MONTH(Effectif!$J57-Effectif!$D57)-1)</f>
    </oc>
    <nc r="K57"/>
  </rcc>
  <rcc rId="353" sId="1" numFmtId="19">
    <oc r="J58">
      <v>43770</v>
    </oc>
    <nc r="J58"/>
  </rcc>
  <rcc rId="354" sId="1">
    <oc r="K58">
      <f>IF(ISBLANK(Effectif!$J58),"Inconnu",INT((Effectif!$J58-Effectif!$D58)/365.25)&amp;" ans "&amp;MONTH(Effectif!$J58-Effectif!$D58)-1)</f>
    </oc>
    <nc r="K58"/>
  </rcc>
  <rcc rId="355" sId="1" numFmtId="19">
    <oc r="J59">
      <v>43556</v>
    </oc>
    <nc r="J59"/>
  </rcc>
  <rcc rId="356" sId="1">
    <oc r="K59">
      <f>IF(ISBLANK(Effectif!$J59),"Inconnu",INT((Effectif!$J59-Effectif!$D59)/365.25)&amp;" ans "&amp;MONTH(Effectif!$J59-Effectif!$D59)-1)</f>
    </oc>
    <nc r="K59"/>
  </rcc>
  <rcc rId="357" sId="1" numFmtId="19">
    <oc r="J60">
      <v>43313</v>
    </oc>
    <nc r="J60"/>
  </rcc>
  <rcc rId="358" sId="1">
    <oc r="K60">
      <f>IF(ISBLANK(Effectif!$J60),"Inconnu",INT((Effectif!$J60-Effectif!$D60)/365.25)&amp;" ans "&amp;MONTH(Effectif!$J60-Effectif!$D60)-1)</f>
    </oc>
    <nc r="K60"/>
  </rcc>
  <rcc rId="359" sId="1" numFmtId="19">
    <oc r="J61">
      <v>43260</v>
    </oc>
    <nc r="J61"/>
  </rcc>
  <rcc rId="360" sId="1">
    <oc r="K61">
      <f>IF(ISBLANK(Effectif!$J61),"Inconnu",INT((Effectif!$J61-Effectif!$D61)/365.25)&amp;" ans "&amp;MONTH(Effectif!$J61-Effectif!$D61)-1)</f>
    </oc>
    <nc r="K61"/>
  </rcc>
  <rcc rId="361" sId="1" numFmtId="19">
    <oc r="J62">
      <v>43313</v>
    </oc>
    <nc r="J62"/>
  </rcc>
  <rcc rId="362" sId="1">
    <oc r="K62">
      <f>IF(ISBLANK(Effectif!$J62),"Inconnu",INT((Effectif!$J62-Effectif!$D62)/365.25)&amp;" ans "&amp;MONTH(Effectif!$J62-Effectif!$D62)-1)</f>
    </oc>
    <nc r="K62"/>
  </rcc>
  <rcc rId="363" sId="1">
    <oc r="K63">
      <f>IF(ISBLANK(Effectif!$J63),"Inconnu",INT((Effectif!$J63-Effectif!$D63)/365.25)&amp;" ans "&amp;MONTH(Effectif!$J63-Effectif!$D63)-1)</f>
    </oc>
    <nc r="K63"/>
  </rcc>
  <rcc rId="364" sId="1" numFmtId="19">
    <oc r="J64">
      <v>43101</v>
    </oc>
    <nc r="J64"/>
  </rcc>
  <rcc rId="365" sId="1">
    <oc r="K64">
      <f>IF(ISBLANK(Effectif!$J64),"Inconnu",INT((Effectif!$J64-Effectif!$D64)/365.25)&amp;" ans "&amp;MONTH(Effectif!$J64-Effectif!$D64)-1)</f>
    </oc>
    <nc r="K64"/>
  </rcc>
  <rcc rId="366" sId="1">
    <oc r="K65">
      <f>IF(ISBLANK(Effectif!$J65),"Inconnu",INT((Effectif!$J65-Effectif!$D65)/365.25)&amp;" ans "&amp;MONTH(Effectif!$J65-Effectif!$D65)-1)</f>
    </oc>
    <nc r="K65"/>
  </rcc>
  <rcc rId="367" sId="1">
    <oc r="M1" t="inlineStr">
      <is>
        <t>Date d'arrivée au DAMA</t>
      </is>
    </oc>
    <nc r="M1"/>
  </rcc>
  <rcc rId="368" sId="1">
    <oc r="N1" t="inlineStr">
      <is>
        <t>Nombre de jours de présence</t>
      </is>
    </oc>
    <nc r="N1"/>
  </rcc>
  <rcc rId="369" sId="1">
    <oc r="O1" t="inlineStr">
      <is>
        <t>Type d'accueil</t>
      </is>
    </oc>
    <nc r="O1"/>
  </rcc>
  <rcc rId="370" sId="1">
    <oc r="P1" t="inlineStr">
      <is>
        <t>Educateur(trice)</t>
      </is>
    </oc>
    <nc r="P1"/>
  </rcc>
  <rcc rId="371" sId="1">
    <oc r="Q1" t="inlineStr">
      <is>
        <t>Chambre</t>
      </is>
    </oc>
    <nc r="Q1"/>
  </rcc>
  <rcc rId="372" sId="1">
    <oc r="R1" t="inlineStr">
      <is>
        <t>Argent de poche</t>
      </is>
    </oc>
    <nc r="R1"/>
  </rcc>
  <rcc rId="373" sId="1">
    <oc r="S1" t="inlineStr">
      <is>
        <t>IEF</t>
      </is>
    </oc>
    <nc r="S1"/>
  </rcc>
  <rcc rId="374" sId="1" numFmtId="19">
    <oc r="M2">
      <v>43907</v>
    </oc>
    <nc r="M2"/>
  </rcc>
  <rcc rId="375" sId="1">
    <oc r="N2">
      <f>IF(ISBLANK($M2),"Inconnu",DATEDIF($M2,TODAY(),"y")&amp;" ans "&amp;DATEDIF($M2,TODAY(),"ym")&amp;" mois "&amp;DATEDIF($M2,TODAY(),"md")&amp;" jours")</f>
    </oc>
    <nc r="N2"/>
  </rcc>
  <rcc rId="376" sId="1">
    <oc r="O2" t="inlineStr">
      <is>
        <t>Collectif</t>
      </is>
    </oc>
    <nc r="O2"/>
  </rcc>
  <rcc rId="377" sId="1">
    <oc r="P2" t="inlineStr">
      <is>
        <t>L._GUIGNARD</t>
      </is>
    </oc>
    <nc r="P2"/>
  </rcc>
  <rcc rId="378" sId="1">
    <oc r="Q2">
      <v>114</v>
    </oc>
    <nc r="Q2"/>
  </rcc>
  <rcc rId="379" sId="1" numFmtId="11">
    <oc r="R2">
      <v>67</v>
    </oc>
    <nc r="R2"/>
  </rcc>
  <rcc rId="380" sId="1">
    <oc r="S2" t="inlineStr">
      <is>
        <t>V._LECUYER</t>
      </is>
    </oc>
    <nc r="S2"/>
  </rcc>
  <rcc rId="381" sId="1" numFmtId="19">
    <oc r="M3">
      <v>43833</v>
    </oc>
    <nc r="M3"/>
  </rcc>
  <rcc rId="382" sId="1">
    <oc r="N3">
      <f>IF(ISBLANK($M3),"Inconnu",DATEDIF($M3,TODAY(),"y")&amp;" ans "&amp;DATEDIF($M3,TODAY(),"ym")&amp;" mois "&amp;DATEDIF($M3,TODAY(),"md")&amp;" jours")</f>
    </oc>
    <nc r="N3"/>
  </rcc>
  <rcc rId="383" sId="1">
    <oc r="O3" t="inlineStr">
      <is>
        <t>Collectif</t>
      </is>
    </oc>
    <nc r="O3"/>
  </rcc>
  <rcc rId="384" sId="1">
    <oc r="P3" t="inlineStr">
      <is>
        <t>H._LETESSIER</t>
      </is>
    </oc>
    <nc r="P3"/>
  </rcc>
  <rcc rId="385" sId="1">
    <oc r="Q3">
      <v>122</v>
    </oc>
    <nc r="Q3"/>
  </rcc>
  <rcc rId="386" sId="1" numFmtId="11">
    <oc r="R3">
      <v>67</v>
    </oc>
    <nc r="R3"/>
  </rcc>
  <rcc rId="387" sId="1">
    <oc r="S3" t="inlineStr">
      <is>
        <t>A._FRERET</t>
      </is>
    </oc>
    <nc r="S3"/>
  </rcc>
  <rcc rId="388" sId="1" numFmtId="19">
    <oc r="M4">
      <v>44008</v>
    </oc>
    <nc r="M4"/>
  </rcc>
  <rcc rId="389" sId="1">
    <oc r="N4">
      <f>IF(ISBLANK($M4),"Inconnu",DATEDIF($M4,TODAY(),"y")&amp;" ans "&amp;DATEDIF($M4,TODAY(),"ym")&amp;" mois "&amp;DATEDIF($M4,TODAY(),"md")&amp;" jours")</f>
    </oc>
    <nc r="N4"/>
  </rcc>
  <rcc rId="390" sId="1">
    <oc r="O4" t="inlineStr">
      <is>
        <t>Collectif</t>
      </is>
    </oc>
    <nc r="O4"/>
  </rcc>
  <rcc rId="391" sId="1">
    <oc r="P4" t="inlineStr">
      <is>
        <t>H._LETESSIER</t>
      </is>
    </oc>
    <nc r="P4"/>
  </rcc>
  <rcc rId="392" sId="1">
    <oc r="Q4">
      <v>312</v>
    </oc>
    <nc r="Q4"/>
  </rcc>
  <rcc rId="393" sId="1" numFmtId="11">
    <oc r="R4">
      <v>67</v>
    </oc>
    <nc r="R4"/>
  </rcc>
  <rcc rId="394" sId="1">
    <oc r="S4" t="inlineStr">
      <is>
        <t>D._CHAHARANE</t>
      </is>
    </oc>
    <nc r="S4"/>
  </rcc>
  <rcc rId="395" sId="1" numFmtId="19">
    <oc r="M5">
      <v>43839</v>
    </oc>
    <nc r="M5"/>
  </rcc>
  <rcc rId="396" sId="1">
    <oc r="N5">
      <f>IF(ISBLANK($M5),"Inconnu",DATEDIF($M5,TODAY(),"y")&amp;" ans "&amp;DATEDIF($M5,TODAY(),"ym")&amp;" mois "&amp;DATEDIF($M5,TODAY(),"md")&amp;" jours")</f>
    </oc>
    <nc r="N5"/>
  </rcc>
  <rcc rId="397" sId="1">
    <oc r="O5" t="inlineStr">
      <is>
        <t>Collectif</t>
      </is>
    </oc>
    <nc r="O5"/>
  </rcc>
  <rcc rId="398" sId="1">
    <oc r="P5" t="inlineStr">
      <is>
        <t>H._LETESSIER</t>
      </is>
    </oc>
    <nc r="P5"/>
  </rcc>
  <rcc rId="399" sId="1">
    <oc r="Q5">
      <v>102</v>
    </oc>
    <nc r="Q5"/>
  </rcc>
  <rcc rId="400" sId="1" numFmtId="11">
    <oc r="R5">
      <v>67</v>
    </oc>
    <nc r="R5"/>
  </rcc>
  <rcc rId="401" sId="1">
    <oc r="S5" t="inlineStr">
      <is>
        <t>D._CHAHARANE</t>
      </is>
    </oc>
    <nc r="S5"/>
  </rcc>
  <rcc rId="402" sId="1" numFmtId="19">
    <oc r="M6">
      <v>43825</v>
    </oc>
    <nc r="M6"/>
  </rcc>
  <rcc rId="403" sId="1">
    <oc r="N6">
      <f>IF(ISBLANK($M6),"Inconnu",DATEDIF($M6,TODAY(),"y")&amp;" ans "&amp;DATEDIF($M6,TODAY(),"ym")&amp;" mois "&amp;DATEDIF($M6,TODAY(),"md")&amp;" jours")</f>
    </oc>
    <nc r="N6"/>
  </rcc>
  <rcc rId="404" sId="1">
    <oc r="O6" t="inlineStr">
      <is>
        <t>Collectif</t>
      </is>
    </oc>
    <nc r="O6"/>
  </rcc>
  <rcc rId="405" sId="1">
    <oc r="P6" t="inlineStr">
      <is>
        <t>H._LETESSIER</t>
      </is>
    </oc>
    <nc r="P6"/>
  </rcc>
  <rcc rId="406" sId="1">
    <oc r="Q6">
      <v>5</v>
    </oc>
    <nc r="Q6"/>
  </rcc>
  <rcc rId="407" sId="1" numFmtId="11">
    <oc r="R6">
      <v>67</v>
    </oc>
    <nc r="R6"/>
  </rcc>
  <rcc rId="408" sId="1">
    <oc r="S6" t="inlineStr">
      <is>
        <t>V._LECUYER</t>
      </is>
    </oc>
    <nc r="S6"/>
  </rcc>
  <rcc rId="409" sId="1" numFmtId="19">
    <oc r="M7">
      <v>44001</v>
    </oc>
    <nc r="M7"/>
  </rcc>
  <rcc rId="410" sId="1">
    <oc r="N7">
      <f>IF(ISBLANK($M7),"Inconnu",DATEDIF($M7,TODAY(),"y")&amp;" ans "&amp;DATEDIF($M7,TODAY(),"ym")&amp;" mois "&amp;DATEDIF($M7,TODAY(),"md")&amp;" jours")</f>
    </oc>
    <nc r="N7"/>
  </rcc>
  <rcc rId="411" sId="1">
    <oc r="O7" t="inlineStr">
      <is>
        <t>Collectif</t>
      </is>
    </oc>
    <nc r="O7"/>
  </rcc>
  <rcc rId="412" sId="1">
    <oc r="P7" t="inlineStr">
      <is>
        <t>H._LETESSIER</t>
      </is>
    </oc>
    <nc r="P7"/>
  </rcc>
  <rcc rId="413" sId="1">
    <oc r="Q7">
      <v>301</v>
    </oc>
    <nc r="Q7"/>
  </rcc>
  <rcc rId="414" sId="1" numFmtId="11">
    <oc r="R7">
      <v>67</v>
    </oc>
    <nc r="R7"/>
  </rcc>
  <rcc rId="415" sId="1">
    <oc r="S7" t="inlineStr">
      <is>
        <t>V._LECUYER</t>
      </is>
    </oc>
    <nc r="S7"/>
  </rcc>
  <rcc rId="416" sId="1" numFmtId="19">
    <oc r="M8">
      <v>43797</v>
    </oc>
    <nc r="M8"/>
  </rcc>
  <rcc rId="417" sId="1">
    <oc r="N8">
      <f>IF(ISBLANK($M8),"Inconnu",DATEDIF($M8,TODAY(),"y")&amp;" ans "&amp;DATEDIF($M8,TODAY(),"ym")&amp;" mois "&amp;DATEDIF($M8,TODAY(),"md")&amp;" jours")</f>
    </oc>
    <nc r="N8"/>
  </rcc>
  <rcc rId="418" sId="1">
    <oc r="O8" t="inlineStr">
      <is>
        <t>Collectif</t>
      </is>
    </oc>
    <nc r="O8"/>
  </rcc>
  <rcc rId="419" sId="1">
    <oc r="P8" t="inlineStr">
      <is>
        <t>H._LETESSIER</t>
      </is>
    </oc>
    <nc r="P8"/>
  </rcc>
  <rcc rId="420" sId="1">
    <oc r="Q8">
      <v>104</v>
    </oc>
    <nc r="Q8"/>
  </rcc>
  <rcc rId="421" sId="1" numFmtId="11">
    <oc r="R8">
      <v>67</v>
    </oc>
    <nc r="R8"/>
  </rcc>
  <rcc rId="422" sId="1">
    <oc r="S8" t="inlineStr">
      <is>
        <t>D._CHAHARANE</t>
      </is>
    </oc>
    <nc r="S8"/>
  </rcc>
  <rcc rId="423" sId="1" numFmtId="19">
    <oc r="M9">
      <v>43797</v>
    </oc>
    <nc r="M9"/>
  </rcc>
  <rcc rId="424" sId="1">
    <oc r="N9">
      <f>IF(ISBLANK($M9),"Inconnu",DATEDIF($M9,TODAY(),"y")&amp;" ans "&amp;DATEDIF($M9,TODAY(),"ym")&amp;" mois "&amp;DATEDIF($M9,TODAY(),"md")&amp;" jours")</f>
    </oc>
    <nc r="N9"/>
  </rcc>
  <rcc rId="425" sId="1">
    <oc r="O9" t="inlineStr">
      <is>
        <t>Collectif</t>
      </is>
    </oc>
    <nc r="O9"/>
  </rcc>
  <rcc rId="426" sId="1">
    <oc r="P9" t="inlineStr">
      <is>
        <t>H._LETESSIER</t>
      </is>
    </oc>
    <nc r="P9"/>
  </rcc>
  <rcc rId="427" sId="1">
    <oc r="Q9">
      <v>105</v>
    </oc>
    <nc r="Q9"/>
  </rcc>
  <rcc rId="428" sId="1" numFmtId="11">
    <oc r="R9">
      <v>67</v>
    </oc>
    <nc r="R9"/>
  </rcc>
  <rcc rId="429" sId="1">
    <oc r="S9" t="inlineStr">
      <is>
        <t>S._LACOSTE</t>
      </is>
    </oc>
    <nc r="S9"/>
  </rcc>
  <rcc rId="430" sId="1" numFmtId="19">
    <oc r="M10">
      <v>43819</v>
    </oc>
    <nc r="M10"/>
  </rcc>
  <rcc rId="431" sId="1">
    <oc r="N10">
      <f>IF(ISBLANK($M10),"Inconnu",DATEDIF($M10,TODAY(),"y")&amp;" ans "&amp;DATEDIF($M10,TODAY(),"ym")&amp;" mois "&amp;DATEDIF($M10,TODAY(),"md")&amp;" jours")</f>
    </oc>
    <nc r="N10"/>
  </rcc>
  <rcc rId="432" sId="1">
    <oc r="O10" t="inlineStr">
      <is>
        <t>Collectif</t>
      </is>
    </oc>
    <nc r="O10"/>
  </rcc>
  <rcc rId="433" sId="1">
    <oc r="P10" t="inlineStr">
      <is>
        <t>H._LETESSIER</t>
      </is>
    </oc>
    <nc r="P10"/>
  </rcc>
  <rcc rId="434" sId="1">
    <oc r="Q10">
      <v>321</v>
    </oc>
    <nc r="Q10"/>
  </rcc>
  <rcc rId="435" sId="1" numFmtId="11">
    <oc r="R10">
      <v>67</v>
    </oc>
    <nc r="R10"/>
  </rcc>
  <rcc rId="436" sId="1">
    <oc r="S10" t="inlineStr">
      <is>
        <t>D._CHAHARANE</t>
      </is>
    </oc>
    <nc r="S10"/>
  </rcc>
  <rcc rId="437" sId="1">
    <oc r="N11">
      <f>IF(ISBLANK($M11),"Inconnu",DATEDIF($M11,TODAY(),"y")&amp;" ans "&amp;DATEDIF($M11,TODAY(),"ym")&amp;" mois "&amp;DATEDIF($M11,TODAY(),"md")&amp;" jours")</f>
    </oc>
    <nc r="N11"/>
  </rcc>
  <rcc rId="438" sId="1">
    <oc r="O11" t="inlineStr">
      <is>
        <t>Collectif</t>
      </is>
    </oc>
    <nc r="O11"/>
  </rcc>
  <rcc rId="439" sId="1">
    <oc r="P11" t="inlineStr">
      <is>
        <t>H._LETESSIER</t>
      </is>
    </oc>
    <nc r="P11"/>
  </rcc>
  <rcc rId="440" sId="1">
    <oc r="Q11">
      <v>310</v>
    </oc>
    <nc r="Q11"/>
  </rcc>
  <rcc rId="441" sId="1" numFmtId="11">
    <oc r="R11">
      <v>67</v>
    </oc>
    <nc r="R11"/>
  </rcc>
  <rcc rId="442" sId="1">
    <oc r="S11" t="inlineStr">
      <is>
        <t>D._CHAHARANE</t>
      </is>
    </oc>
    <nc r="S11"/>
  </rcc>
  <rcc rId="443" sId="1" numFmtId="19">
    <oc r="M12">
      <v>43683</v>
    </oc>
    <nc r="M12"/>
  </rcc>
  <rcc rId="444" sId="1">
    <oc r="N12">
      <f>IF(ISBLANK($M12),"Inconnu",DATEDIF($M12,TODAY(),"y")&amp;" ans "&amp;DATEDIF($M12,TODAY(),"ym")&amp;" mois "&amp;DATEDIF($M12,TODAY(),"md")&amp;" jours")</f>
    </oc>
    <nc r="N12"/>
  </rcc>
  <rcc rId="445" sId="1">
    <oc r="O12" t="inlineStr">
      <is>
        <t>Collectif</t>
      </is>
    </oc>
    <nc r="O12"/>
  </rcc>
  <rcc rId="446" sId="1">
    <oc r="P12" t="inlineStr">
      <is>
        <t>A_DIAKITE</t>
      </is>
    </oc>
    <nc r="P12"/>
  </rcc>
  <rcc rId="447" sId="1">
    <oc r="Q12">
      <v>314</v>
    </oc>
    <nc r="Q12"/>
  </rcc>
  <rcc rId="448" sId="1" numFmtId="11">
    <oc r="R12">
      <v>67</v>
    </oc>
    <nc r="R12"/>
  </rcc>
  <rcc rId="449" sId="1">
    <oc r="S12" t="inlineStr">
      <is>
        <t>A._FRERET</t>
      </is>
    </oc>
    <nc r="S12"/>
  </rcc>
  <rcc rId="450" sId="1" numFmtId="19">
    <oc r="M13">
      <v>43847</v>
    </oc>
    <nc r="M13"/>
  </rcc>
  <rcc rId="451" sId="1">
    <oc r="N13">
      <f>IF(ISBLANK($M13),"Inconnu",DATEDIF($M13,TODAY(),"y")&amp;" ans "&amp;DATEDIF($M13,TODAY(),"ym")&amp;" mois "&amp;DATEDIF($M13,TODAY(),"md")&amp;" jours")</f>
    </oc>
    <nc r="N13"/>
  </rcc>
  <rcc rId="452" sId="1">
    <oc r="O13" t="inlineStr">
      <is>
        <t>Collectif</t>
      </is>
    </oc>
    <nc r="O13"/>
  </rcc>
  <rcc rId="453" sId="1">
    <oc r="P13" t="inlineStr">
      <is>
        <t>B._BOQUET</t>
      </is>
    </oc>
    <nc r="P13"/>
  </rcc>
  <rcc rId="454" sId="1">
    <oc r="Q13">
      <v>317</v>
    </oc>
    <nc r="Q13"/>
  </rcc>
  <rcc rId="455" sId="1" numFmtId="11">
    <oc r="R13">
      <v>67</v>
    </oc>
    <nc r="R13"/>
  </rcc>
  <rcc rId="456" sId="1">
    <oc r="S13" t="inlineStr">
      <is>
        <t>V._LECUYER</t>
      </is>
    </oc>
    <nc r="S13"/>
  </rcc>
  <rcc rId="457" sId="1" numFmtId="19">
    <oc r="M14">
      <v>44022</v>
    </oc>
    <nc r="M14"/>
  </rcc>
  <rcc rId="458" sId="1">
    <oc r="N14">
      <f>IF(ISBLANK($M14),"Inconnu",DATEDIF($M14,TODAY(),"y")&amp;" ans "&amp;DATEDIF($M14,TODAY(),"ym")&amp;" mois "&amp;DATEDIF($M14,TODAY(),"md")&amp;" jours")</f>
    </oc>
    <nc r="N14"/>
  </rcc>
  <rcc rId="459" sId="1">
    <oc r="O14" t="inlineStr">
      <is>
        <t>Collectif</t>
      </is>
    </oc>
    <nc r="O14"/>
  </rcc>
  <rcc rId="460" sId="1">
    <oc r="P14" t="inlineStr">
      <is>
        <t>B._BOQUET</t>
      </is>
    </oc>
    <nc r="P14"/>
  </rcc>
  <rcc rId="461" sId="1">
    <oc r="Q14">
      <v>304</v>
    </oc>
    <nc r="Q14"/>
  </rcc>
  <rcc rId="462" sId="1" numFmtId="11">
    <oc r="R14">
      <v>67</v>
    </oc>
    <nc r="R14"/>
  </rcc>
  <rcc rId="463" sId="1">
    <oc r="S14" t="inlineStr">
      <is>
        <t>V._LECUYER</t>
      </is>
    </oc>
    <nc r="S14"/>
  </rcc>
  <rcc rId="464" sId="1" numFmtId="19">
    <oc r="M15">
      <v>43980</v>
    </oc>
    <nc r="M15"/>
  </rcc>
  <rcc rId="465" sId="1">
    <oc r="N15">
      <f>IF(ISBLANK($M15),"Inconnu",DATEDIF($M15,TODAY(),"y")&amp;" ans "&amp;DATEDIF($M15,TODAY(),"ym")&amp;" mois "&amp;DATEDIF($M15,TODAY(),"md")&amp;" jours")</f>
    </oc>
    <nc r="N15"/>
  </rcc>
  <rcc rId="466" sId="1">
    <oc r="O15" t="inlineStr">
      <is>
        <t>Collectif</t>
      </is>
    </oc>
    <nc r="O15"/>
  </rcc>
  <rcc rId="467" sId="1">
    <oc r="P15" t="inlineStr">
      <is>
        <t>A_DIAKITE</t>
      </is>
    </oc>
    <nc r="P15"/>
  </rcc>
  <rcc rId="468" sId="1">
    <oc r="Q15">
      <v>308</v>
    </oc>
    <nc r="Q15"/>
  </rcc>
  <rcc rId="469" sId="1" numFmtId="11">
    <oc r="R15">
      <v>67</v>
    </oc>
    <nc r="R15"/>
  </rcc>
  <rcc rId="470" sId="1">
    <oc r="S15" t="inlineStr">
      <is>
        <t>S._LACOSTE</t>
      </is>
    </oc>
    <nc r="S15"/>
  </rcc>
  <rcc rId="471" sId="1" numFmtId="19">
    <oc r="M16">
      <v>43508</v>
    </oc>
    <nc r="M16"/>
  </rcc>
  <rcc rId="472" sId="1">
    <oc r="N16">
      <f>IF(ISBLANK($M16),"Inconnu",DATEDIF($M16,TODAY(),"y")&amp;" ans "&amp;DATEDIF($M16,TODAY(),"ym")&amp;" mois "&amp;DATEDIF($M16,TODAY(),"md")&amp;" jours")</f>
    </oc>
    <nc r="N16"/>
  </rcc>
  <rcc rId="473" sId="1">
    <oc r="O16" t="inlineStr">
      <is>
        <t>Semi_autonomie</t>
      </is>
    </oc>
    <nc r="O16"/>
  </rcc>
  <rcc rId="474" sId="1">
    <oc r="P16" t="inlineStr">
      <is>
        <t>B._BOQUET</t>
      </is>
    </oc>
    <nc r="P16"/>
  </rcc>
  <rcc rId="475" sId="1">
    <oc r="Q16">
      <v>101</v>
    </oc>
    <nc r="Q16"/>
  </rcc>
  <rcc rId="476" sId="1" numFmtId="11">
    <oc r="R16">
      <v>49</v>
    </oc>
    <nc r="R16"/>
  </rcc>
  <rcc rId="477" sId="1">
    <oc r="S16" t="inlineStr">
      <is>
        <t>S._LACOSTE</t>
      </is>
    </oc>
    <nc r="S16"/>
  </rcc>
  <rcc rId="478" sId="1" numFmtId="19">
    <oc r="M17">
      <v>43788</v>
    </oc>
    <nc r="M17"/>
  </rcc>
  <rcc rId="479" sId="1">
    <oc r="N17">
      <f>IF(ISBLANK($M17),"Inconnu",DATEDIF($M17,TODAY(),"y")&amp;" ans "&amp;DATEDIF($M17,TODAY(),"ym")&amp;" mois "&amp;DATEDIF($M17,TODAY(),"md")&amp;" jours")</f>
    </oc>
    <nc r="N17"/>
  </rcc>
  <rcc rId="480" sId="1">
    <oc r="O17" t="inlineStr">
      <is>
        <t>Collectif</t>
      </is>
    </oc>
    <nc r="O17"/>
  </rcc>
  <rcc rId="481" sId="1">
    <oc r="P17" t="inlineStr">
      <is>
        <t>A_DIAKITE</t>
      </is>
    </oc>
    <nc r="P17"/>
  </rcc>
  <rcc rId="482" sId="1">
    <oc r="Q17">
      <v>123</v>
    </oc>
    <nc r="Q17"/>
  </rcc>
  <rcc rId="483" sId="1" numFmtId="11">
    <oc r="R17">
      <v>67</v>
    </oc>
    <nc r="R17"/>
  </rcc>
  <rcc rId="484" sId="1">
    <oc r="S17" t="inlineStr">
      <is>
        <t>A._FRERET</t>
      </is>
    </oc>
    <nc r="S17"/>
  </rcc>
  <rcc rId="485" sId="1" numFmtId="19">
    <oc r="M18">
      <v>43998</v>
    </oc>
    <nc r="M18"/>
  </rcc>
  <rcc rId="486" sId="1">
    <oc r="N18">
      <f>IF(ISBLANK($M18),"Inconnu",DATEDIF($M18,TODAY(),"y")&amp;" ans "&amp;DATEDIF($M18,TODAY(),"ym")&amp;" mois "&amp;DATEDIF($M18,TODAY(),"md")&amp;" jours")</f>
    </oc>
    <nc r="N18"/>
  </rcc>
  <rcc rId="487" sId="1">
    <oc r="O18" t="inlineStr">
      <is>
        <t>Collectif</t>
      </is>
    </oc>
    <nc r="O18"/>
  </rcc>
  <rcc rId="488" sId="1">
    <oc r="P18" t="inlineStr">
      <is>
        <t>A_DIAKITE</t>
      </is>
    </oc>
    <nc r="P18"/>
  </rcc>
  <rcc rId="489" sId="1">
    <oc r="Q18">
      <v>112</v>
    </oc>
    <nc r="Q18"/>
  </rcc>
  <rcc rId="490" sId="1" numFmtId="11">
    <oc r="R18">
      <v>67</v>
    </oc>
    <nc r="R18"/>
  </rcc>
  <rcc rId="491" sId="1">
    <oc r="S18" t="inlineStr">
      <is>
        <t>J._CADIN</t>
      </is>
    </oc>
    <nc r="S18"/>
  </rcc>
  <rcc rId="492" sId="1" numFmtId="19">
    <oc r="M19">
      <v>43902</v>
    </oc>
    <nc r="M19"/>
  </rcc>
  <rcc rId="493" sId="1">
    <oc r="N19">
      <f>IF(ISBLANK($M19),"Inconnu",DATEDIF($M19,TODAY(),"y")&amp;" ans "&amp;DATEDIF($M19,TODAY(),"ym")&amp;" mois "&amp;DATEDIF($M19,TODAY(),"md")&amp;" jours")</f>
    </oc>
    <nc r="N19"/>
  </rcc>
  <rcc rId="494" sId="1">
    <oc r="O19" t="inlineStr">
      <is>
        <t>Collectif</t>
      </is>
    </oc>
    <nc r="O19"/>
  </rcc>
  <rcc rId="495" sId="1">
    <oc r="P19" t="inlineStr">
      <is>
        <t>L._GUIGNARD</t>
      </is>
    </oc>
    <nc r="P19"/>
  </rcc>
  <rcc rId="496" sId="1">
    <oc r="Q19">
      <v>7</v>
    </oc>
    <nc r="Q19"/>
  </rcc>
  <rcc rId="497" sId="1" numFmtId="11">
    <oc r="R19">
      <v>67</v>
    </oc>
    <nc r="R19"/>
  </rcc>
  <rcc rId="498" sId="1">
    <oc r="S19" t="inlineStr">
      <is>
        <t>V._LECUYER</t>
      </is>
    </oc>
    <nc r="S19"/>
  </rcc>
  <rcc rId="499" sId="1" numFmtId="19">
    <oc r="M20">
      <v>43809</v>
    </oc>
    <nc r="M20"/>
  </rcc>
  <rcc rId="500" sId="1">
    <oc r="N20">
      <f>IF(ISBLANK($M20),"Inconnu",DATEDIF($M20,TODAY(),"y")&amp;" ans "&amp;DATEDIF($M20,TODAY(),"ym")&amp;" mois "&amp;DATEDIF($M20,TODAY(),"md")&amp;" jours")</f>
    </oc>
    <nc r="N20"/>
  </rcc>
  <rcc rId="501" sId="1">
    <oc r="O20" t="inlineStr">
      <is>
        <t>Collectif</t>
      </is>
    </oc>
    <nc r="O20"/>
  </rcc>
  <rcc rId="502" sId="1">
    <oc r="P20" t="inlineStr">
      <is>
        <t>A_DIAKITE</t>
      </is>
    </oc>
    <nc r="P20"/>
  </rcc>
  <rcc rId="503" sId="1">
    <oc r="Q20">
      <v>119</v>
    </oc>
    <nc r="Q20"/>
  </rcc>
  <rcc rId="504" sId="1" numFmtId="11">
    <oc r="R20">
      <v>67</v>
    </oc>
    <nc r="R20"/>
  </rcc>
  <rcc rId="505" sId="1">
    <oc r="S20" t="inlineStr">
      <is>
        <t>D._CHAHARANE</t>
      </is>
    </oc>
    <nc r="S20"/>
  </rcc>
  <rcc rId="506" sId="1" numFmtId="19">
    <oc r="M21">
      <v>43823</v>
    </oc>
    <nc r="M21"/>
  </rcc>
  <rcc rId="507" sId="1">
    <oc r="N21">
      <f>IF(ISBLANK($M21),"Inconnu",DATEDIF($M21,TODAY(),"y")&amp;" ans "&amp;DATEDIF($M21,TODAY(),"ym")&amp;" mois "&amp;DATEDIF($M21,TODAY(),"md")&amp;" jours")</f>
    </oc>
    <nc r="N21"/>
  </rcc>
  <rcc rId="508" sId="1">
    <oc r="O21" t="inlineStr">
      <is>
        <t>Collectif</t>
      </is>
    </oc>
    <nc r="O21"/>
  </rcc>
  <rcc rId="509" sId="1">
    <oc r="P21" t="inlineStr">
      <is>
        <t>L._GUIGNARD</t>
      </is>
    </oc>
    <nc r="P21"/>
  </rcc>
  <rcc rId="510" sId="1">
    <oc r="Q21">
      <v>316</v>
    </oc>
    <nc r="Q21"/>
  </rcc>
  <rcc rId="511" sId="1" numFmtId="11">
    <oc r="R21">
      <v>67</v>
    </oc>
    <nc r="R21"/>
  </rcc>
  <rcc rId="512" sId="1">
    <oc r="S21" t="inlineStr">
      <is>
        <t>V._LECUYER</t>
      </is>
    </oc>
    <nc r="S21"/>
  </rcc>
  <rcc rId="513" sId="1" numFmtId="19">
    <oc r="M22">
      <v>43434</v>
    </oc>
    <nc r="M22"/>
  </rcc>
  <rcc rId="514" sId="1">
    <oc r="N22">
      <f>IF(ISBLANK($M22),"Inconnu",DATEDIF($M22,TODAY(),"y")&amp;" ans "&amp;DATEDIF($M22,TODAY(),"ym")&amp;" mois "&amp;DATEDIF($M22,TODAY(),"md")&amp;" jours")</f>
    </oc>
    <nc r="N22"/>
  </rcc>
  <rcc rId="515" sId="1">
    <oc r="O22" t="inlineStr">
      <is>
        <t>Semi_autonomie</t>
      </is>
    </oc>
    <nc r="O22"/>
  </rcc>
  <rcc rId="516" sId="1">
    <oc r="P22" t="inlineStr">
      <is>
        <t>B._BOQUET</t>
      </is>
    </oc>
    <nc r="P22"/>
  </rcc>
  <rcc rId="517" sId="1">
    <oc r="Q22">
      <v>215</v>
    </oc>
    <nc r="Q22"/>
  </rcc>
  <rcc rId="518" sId="1" numFmtId="11">
    <oc r="R22">
      <v>49</v>
    </oc>
    <nc r="R22"/>
  </rcc>
  <rcc rId="519" sId="1">
    <oc r="S22" t="inlineStr">
      <is>
        <t>A._FRERET</t>
      </is>
    </oc>
    <nc r="S22"/>
  </rcc>
  <rcc rId="520" sId="1" numFmtId="19">
    <oc r="M23">
      <v>43385</v>
    </oc>
    <nc r="M23"/>
  </rcc>
  <rcc rId="521" sId="1">
    <oc r="N23">
      <f>IF(ISBLANK($M23),"Inconnu",DATEDIF($M23,TODAY(),"y")&amp;" ans "&amp;DATEDIF($M23,TODAY(),"ym")&amp;" mois "&amp;DATEDIF($M23,TODAY(),"md")&amp;" jours")</f>
    </oc>
    <nc r="N23"/>
  </rcc>
  <rcc rId="522" sId="1">
    <oc r="O23" t="inlineStr">
      <is>
        <t>Collectif</t>
      </is>
    </oc>
    <nc r="O23"/>
  </rcc>
  <rcc rId="523" sId="1">
    <oc r="P23" t="inlineStr">
      <is>
        <t>L._GUIGNARD</t>
      </is>
    </oc>
    <nc r="P23"/>
  </rcc>
  <rcc rId="524" sId="1">
    <oc r="Q23" t="inlineStr">
      <is>
        <t>Hors DAMA</t>
      </is>
    </oc>
    <nc r="Q23"/>
  </rcc>
  <rcc rId="525" sId="1" numFmtId="11">
    <oc r="R23">
      <v>67</v>
    </oc>
    <nc r="R23"/>
  </rcc>
  <rcc rId="526" sId="1">
    <oc r="S23" t="inlineStr">
      <is>
        <t>D._CHAHARANE</t>
      </is>
    </oc>
    <nc r="S23"/>
  </rcc>
  <rcc rId="527" sId="1" numFmtId="19">
    <oc r="M24">
      <v>44005</v>
    </oc>
    <nc r="M24"/>
  </rcc>
  <rcc rId="528" sId="1">
    <oc r="N24">
      <f>IF(ISBLANK($M24),"Inconnu",DATEDIF($M24,TODAY(),"y")&amp;" ans "&amp;DATEDIF($M24,TODAY(),"ym")&amp;" mois "&amp;DATEDIF($M24,TODAY(),"md")&amp;" jours")</f>
    </oc>
    <nc r="N24"/>
  </rcc>
  <rcc rId="529" sId="1">
    <oc r="O24" t="inlineStr">
      <is>
        <t>Collectif</t>
      </is>
    </oc>
    <nc r="O24"/>
  </rcc>
  <rcc rId="530" sId="1">
    <oc r="P24" t="inlineStr">
      <is>
        <t>A_DIAKITE</t>
      </is>
    </oc>
    <nc r="P24"/>
  </rcc>
  <rcc rId="531" sId="1">
    <oc r="Q24">
      <v>320</v>
    </oc>
    <nc r="Q24"/>
  </rcc>
  <rcc rId="532" sId="1" numFmtId="11">
    <oc r="R24">
      <v>67</v>
    </oc>
    <nc r="R24"/>
  </rcc>
  <rcc rId="533" sId="1">
    <oc r="S24" t="inlineStr">
      <is>
        <t>S._LACOSTE</t>
      </is>
    </oc>
    <nc r="S24"/>
  </rcc>
  <rcc rId="534" sId="1" numFmtId="19">
    <oc r="M25">
      <v>43434</v>
    </oc>
    <nc r="M25"/>
  </rcc>
  <rcc rId="535" sId="1">
    <oc r="N25">
      <f>IF(ISBLANK($M25),"Inconnu",DATEDIF($M25,TODAY(),"y")&amp;" ans "&amp;DATEDIF($M25,TODAY(),"ym")&amp;" mois "&amp;DATEDIF($M25,TODAY(),"md")&amp;" jours")</f>
    </oc>
    <nc r="N25"/>
  </rcc>
  <rcc rId="536" sId="1">
    <oc r="O25" t="inlineStr">
      <is>
        <t>Semi_autonomie</t>
      </is>
    </oc>
    <nc r="O25"/>
  </rcc>
  <rcc rId="537" sId="1">
    <oc r="P25" t="inlineStr">
      <is>
        <t>B._BOQUET</t>
      </is>
    </oc>
    <nc r="P25"/>
  </rcc>
  <rcc rId="538" sId="1">
    <oc r="Q25">
      <v>210</v>
    </oc>
    <nc r="Q25"/>
  </rcc>
  <rcc rId="539" sId="1" numFmtId="11">
    <oc r="R25">
      <v>49</v>
    </oc>
    <nc r="R25"/>
  </rcc>
  <rcc rId="540" sId="1">
    <oc r="S25" t="inlineStr">
      <is>
        <t>S._LACOSTE</t>
      </is>
    </oc>
    <nc r="S25"/>
  </rcc>
  <rcc rId="541" sId="1" numFmtId="19">
    <oc r="M26">
      <v>43434</v>
    </oc>
    <nc r="M26"/>
  </rcc>
  <rcc rId="542" sId="1">
    <oc r="N26">
      <f>IF(ISBLANK($M26),"Inconnu",DATEDIF($M26,TODAY(),"y")&amp;" ans "&amp;DATEDIF($M26,TODAY(),"ym")&amp;" mois "&amp;DATEDIF($M26,TODAY(),"md")&amp;" jours")</f>
    </oc>
    <nc r="N26"/>
  </rcc>
  <rcc rId="543" sId="1">
    <oc r="O26" t="inlineStr">
      <is>
        <t>Collectif</t>
      </is>
    </oc>
    <nc r="O26"/>
  </rcc>
  <rcc rId="544" sId="1">
    <oc r="P26" t="inlineStr">
      <is>
        <t>L._GUIGNARD</t>
      </is>
    </oc>
    <nc r="P26"/>
  </rcc>
  <rcc rId="545" sId="1">
    <oc r="Q26">
      <v>323</v>
    </oc>
    <nc r="Q26"/>
  </rcc>
  <rcc rId="546" sId="1" numFmtId="11">
    <oc r="R26">
      <v>67</v>
    </oc>
    <nc r="R26"/>
  </rcc>
  <rcc rId="547" sId="1">
    <oc r="S26" t="inlineStr">
      <is>
        <t>J._CADIN</t>
      </is>
    </oc>
    <nc r="S26"/>
  </rcc>
  <rcc rId="548" sId="1" numFmtId="19">
    <oc r="M27">
      <v>44019</v>
    </oc>
    <nc r="M27"/>
  </rcc>
  <rcc rId="549" sId="1">
    <oc r="N27">
      <f>IF(ISBLANK($M27),"Inconnu",DATEDIF($M27,TODAY(),"y")&amp;" ans "&amp;DATEDIF($M27,TODAY(),"ym")&amp;" mois "&amp;DATEDIF($M27,TODAY(),"md")&amp;" jours")</f>
    </oc>
    <nc r="N27"/>
  </rcc>
  <rcc rId="550" sId="1">
    <oc r="O27" t="inlineStr">
      <is>
        <t>Collectif</t>
      </is>
    </oc>
    <nc r="O27"/>
  </rcc>
  <rcc rId="551" sId="1">
    <oc r="P27" t="inlineStr">
      <is>
        <t>A_DIAKITE</t>
      </is>
    </oc>
    <nc r="P27"/>
  </rcc>
  <rcc rId="552" sId="1">
    <oc r="Q27">
      <v>115</v>
    </oc>
    <nc r="Q27"/>
  </rcc>
  <rcc rId="553" sId="1" numFmtId="11">
    <oc r="R27">
      <v>67</v>
    </oc>
    <nc r="R27"/>
  </rcc>
  <rcc rId="554" sId="1">
    <oc r="S27" t="inlineStr">
      <is>
        <t>S._LACOSTE</t>
      </is>
    </oc>
    <nc r="S27"/>
  </rcc>
  <rcc rId="555" sId="1" numFmtId="19">
    <oc r="M28">
      <v>43907</v>
    </oc>
    <nc r="M28"/>
  </rcc>
  <rcc rId="556" sId="1">
    <oc r="N28">
      <f>IF(ISBLANK($M28),"Inconnu",DATEDIF($M28,TODAY(),"y")&amp;" ans "&amp;DATEDIF($M28,TODAY(),"ym")&amp;" mois "&amp;DATEDIF($M28,TODAY(),"md")&amp;" jours")</f>
    </oc>
    <nc r="N28"/>
  </rcc>
  <rcc rId="557" sId="1">
    <oc r="O28" t="inlineStr">
      <is>
        <t>Collectif</t>
      </is>
    </oc>
    <nc r="O28"/>
  </rcc>
  <rcc rId="558" sId="1">
    <oc r="P28" t="inlineStr">
      <is>
        <t>A_DIAKITE</t>
      </is>
    </oc>
    <nc r="P28"/>
  </rcc>
  <rcc rId="559" sId="1">
    <oc r="Q28">
      <v>313</v>
    </oc>
    <nc r="Q28"/>
  </rcc>
  <rcc rId="560" sId="1" numFmtId="11">
    <oc r="R28">
      <v>67</v>
    </oc>
    <nc r="R28"/>
  </rcc>
  <rcc rId="561" sId="1">
    <oc r="S28" t="inlineStr">
      <is>
        <t>V._LECUYER</t>
      </is>
    </oc>
    <nc r="S28"/>
  </rcc>
  <rcc rId="562" sId="1" numFmtId="19">
    <oc r="M29">
      <v>43858</v>
    </oc>
    <nc r="M29"/>
  </rcc>
  <rcc rId="563" sId="1">
    <oc r="N29">
      <f>IF(ISBLANK($M29),"Inconnu",DATEDIF($M29,TODAY(),"y")&amp;" ans "&amp;DATEDIF($M29,TODAY(),"ym")&amp;" mois "&amp;DATEDIF($M29,TODAY(),"md")&amp;" jours")</f>
    </oc>
    <nc r="N29"/>
  </rcc>
  <rcc rId="564" sId="1">
    <oc r="O29" t="inlineStr">
      <is>
        <t>Collectif</t>
      </is>
    </oc>
    <nc r="O29"/>
  </rcc>
  <rcc rId="565" sId="1">
    <oc r="P29" t="inlineStr">
      <is>
        <t>B._BOQUET</t>
      </is>
    </oc>
    <nc r="P29"/>
  </rcc>
  <rcc rId="566" sId="1">
    <oc r="Q29">
      <v>300</v>
    </oc>
    <nc r="Q29"/>
  </rcc>
  <rcc rId="567" sId="1" numFmtId="11">
    <oc r="R29">
      <v>67</v>
    </oc>
    <nc r="R29"/>
  </rcc>
  <rcc rId="568" sId="1">
    <oc r="S29" t="inlineStr">
      <is>
        <t>J._CADIN</t>
      </is>
    </oc>
    <nc r="S29"/>
  </rcc>
  <rcc rId="569" sId="1" numFmtId="19">
    <oc r="M30">
      <v>43434</v>
    </oc>
    <nc r="M30"/>
  </rcc>
  <rcc rId="570" sId="1">
    <oc r="N30">
      <f>IF(ISBLANK($M30),"Inconnu",DATEDIF($M30,TODAY(),"y")&amp;" ans "&amp;DATEDIF($M30,TODAY(),"ym")&amp;" mois "&amp;DATEDIF($M30,TODAY(),"md")&amp;" jours")</f>
    </oc>
    <nc r="N30"/>
  </rcc>
  <rcc rId="571" sId="1">
    <oc r="O30" t="inlineStr">
      <is>
        <t>Collectif</t>
      </is>
    </oc>
    <nc r="O30"/>
  </rcc>
  <rcc rId="572" sId="1">
    <oc r="P30" t="inlineStr">
      <is>
        <t>B._BOQUET</t>
      </is>
    </oc>
    <nc r="P30"/>
  </rcc>
  <rcc rId="573" sId="1">
    <oc r="Q30">
      <v>309</v>
    </oc>
    <nc r="Q30"/>
  </rcc>
  <rcc rId="574" sId="1" numFmtId="11">
    <oc r="R30">
      <v>67</v>
    </oc>
    <nc r="R30"/>
  </rcc>
  <rcc rId="575" sId="1">
    <oc r="S30" t="inlineStr">
      <is>
        <t>E._MOULINET</t>
      </is>
    </oc>
    <nc r="S30"/>
  </rcc>
  <rcc rId="576" sId="1" numFmtId="19">
    <oc r="M31">
      <v>43902</v>
    </oc>
    <nc r="M31"/>
  </rcc>
  <rcc rId="577" sId="1">
    <oc r="N31">
      <f>IF(ISBLANK($M31),"Inconnu",DATEDIF($M31,TODAY(),"y")&amp;" ans "&amp;DATEDIF($M31,TODAY(),"ym")&amp;" mois "&amp;DATEDIF($M31,TODAY(),"md")&amp;" jours")</f>
    </oc>
    <nc r="N31"/>
  </rcc>
  <rcc rId="578" sId="1">
    <oc r="O31" t="inlineStr">
      <is>
        <t>Collectif</t>
      </is>
    </oc>
    <nc r="O31"/>
  </rcc>
  <rcc rId="579" sId="1">
    <oc r="P31" t="inlineStr">
      <is>
        <t>L._GUIGNARD</t>
      </is>
    </oc>
    <nc r="P31"/>
  </rcc>
  <rcc rId="580" sId="1">
    <oc r="Q31">
      <v>106</v>
    </oc>
    <nc r="Q31"/>
  </rcc>
  <rcc rId="581" sId="1" numFmtId="11">
    <oc r="R31">
      <v>67</v>
    </oc>
    <nc r="R31"/>
  </rcc>
  <rcc rId="582" sId="1">
    <oc r="S31" t="inlineStr">
      <is>
        <t>V._LECUYER</t>
      </is>
    </oc>
    <nc r="S31"/>
  </rcc>
  <rcc rId="583" sId="1" numFmtId="19">
    <oc r="M32">
      <v>43434</v>
    </oc>
    <nc r="M32"/>
  </rcc>
  <rcc rId="584" sId="1">
    <oc r="N32">
      <f>IF(ISBLANK($M32),"Inconnu",DATEDIF($M32,TODAY(),"y")&amp;" ans "&amp;DATEDIF($M32,TODAY(),"ym")&amp;" mois "&amp;DATEDIF($M32,TODAY(),"md")&amp;" jours")</f>
    </oc>
    <nc r="N32"/>
  </rcc>
  <rcc rId="585" sId="1">
    <oc r="O32" t="inlineStr">
      <is>
        <t>Semi_autonomie</t>
      </is>
    </oc>
    <nc r="O32"/>
  </rcc>
  <rcc rId="586" sId="1">
    <oc r="P32" t="inlineStr">
      <is>
        <t>A_DIAKITE</t>
      </is>
    </oc>
    <nc r="P32"/>
  </rcc>
  <rcc rId="587" sId="1">
    <oc r="Q32">
      <v>212</v>
    </oc>
    <nc r="Q32"/>
  </rcc>
  <rcc rId="588" sId="1" numFmtId="11">
    <oc r="R32">
      <v>49</v>
    </oc>
    <nc r="R32"/>
  </rcc>
  <rcc rId="589" sId="1">
    <oc r="S32" t="inlineStr">
      <is>
        <t>D._CHAHARANE</t>
      </is>
    </oc>
    <nc r="S32"/>
  </rcc>
  <rcc rId="590" sId="1" numFmtId="19">
    <oc r="M33">
      <v>43846</v>
    </oc>
    <nc r="M33"/>
  </rcc>
  <rcc rId="591" sId="1">
    <oc r="N33">
      <f>IF(ISBLANK($M33),"Inconnu",DATEDIF($M33,TODAY(),"y")&amp;" ans "&amp;DATEDIF($M33,TODAY(),"ym")&amp;" mois "&amp;DATEDIF($M33,TODAY(),"md")&amp;" jours")</f>
    </oc>
    <nc r="N33"/>
  </rcc>
  <rcc rId="592" sId="1">
    <oc r="O33" t="inlineStr">
      <is>
        <t>Collectif</t>
      </is>
    </oc>
    <nc r="O33"/>
  </rcc>
  <rcc rId="593" sId="1">
    <oc r="P33" t="inlineStr">
      <is>
        <t>H._LETESSIER</t>
      </is>
    </oc>
    <nc r="P33"/>
  </rcc>
  <rcc rId="594" sId="1">
    <oc r="Q33">
      <v>303</v>
    </oc>
    <nc r="Q33"/>
  </rcc>
  <rcc rId="595" sId="1" numFmtId="11">
    <oc r="R33">
      <v>67</v>
    </oc>
    <nc r="R33"/>
  </rcc>
  <rcc rId="596" sId="1">
    <oc r="S33" t="inlineStr">
      <is>
        <t>V._LECUYER</t>
      </is>
    </oc>
    <nc r="S33"/>
  </rcc>
  <rcc rId="597" sId="1" numFmtId="19">
    <oc r="M34">
      <v>43508</v>
    </oc>
    <nc r="M34"/>
  </rcc>
  <rcc rId="598" sId="1">
    <oc r="N34">
      <f>IF(ISBLANK($M34),"Inconnu",DATEDIF($M34,TODAY(),"y")&amp;" ans "&amp;DATEDIF($M34,TODAY(),"ym")&amp;" mois "&amp;DATEDIF($M34,TODAY(),"md")&amp;" jours")</f>
    </oc>
    <nc r="N34"/>
  </rcc>
  <rcc rId="599" sId="1">
    <oc r="O34" t="inlineStr">
      <is>
        <t>Semi_autonomie</t>
      </is>
    </oc>
    <nc r="O34"/>
  </rcc>
  <rcc rId="600" sId="1">
    <oc r="P34" t="inlineStr">
      <is>
        <t>B._BOQUET</t>
      </is>
    </oc>
    <nc r="P34"/>
  </rcc>
  <rcc rId="601" sId="1">
    <oc r="Q34">
      <v>214</v>
    </oc>
    <nc r="Q34"/>
  </rcc>
  <rcc rId="602" sId="1" numFmtId="11">
    <oc r="R34">
      <v>49</v>
    </oc>
    <nc r="R34"/>
  </rcc>
  <rcc rId="603" sId="1">
    <oc r="S34" t="inlineStr">
      <is>
        <t>J._CADIN</t>
      </is>
    </oc>
    <nc r="S34"/>
  </rcc>
  <rcc rId="604" sId="1" numFmtId="19">
    <oc r="M35">
      <v>43831</v>
    </oc>
    <nc r="M35"/>
  </rcc>
  <rcc rId="605" sId="1">
    <oc r="N35">
      <f>IF(ISBLANK($M35),"Inconnu",DATEDIF($M35,TODAY(),"y")&amp;" ans "&amp;DATEDIF($M35,TODAY(),"ym")&amp;" mois "&amp;DATEDIF($M35,TODAY(),"md")&amp;" jours")</f>
    </oc>
    <nc r="N35"/>
  </rcc>
  <rcc rId="606" sId="1">
    <oc r="O35" t="inlineStr">
      <is>
        <t>Collectif</t>
      </is>
    </oc>
    <nc r="O35"/>
  </rcc>
  <rcc rId="607" sId="1">
    <oc r="P35" t="inlineStr">
      <is>
        <t>H._LETESSIER</t>
      </is>
    </oc>
    <nc r="P35"/>
  </rcc>
  <rcc rId="608" sId="1">
    <oc r="Q35">
      <v>3</v>
    </oc>
    <nc r="Q35"/>
  </rcc>
  <rcc rId="609" sId="1" numFmtId="11">
    <oc r="R35">
      <v>67</v>
    </oc>
    <nc r="R35"/>
  </rcc>
  <rcc rId="610" sId="1">
    <oc r="S35" t="inlineStr">
      <is>
        <t>J._CADIN</t>
      </is>
    </oc>
    <nc r="S35"/>
  </rcc>
  <rcc rId="611" sId="1" numFmtId="19">
    <oc r="M36">
      <v>43819</v>
    </oc>
    <nc r="M36"/>
  </rcc>
  <rcc rId="612" sId="1">
    <oc r="N36">
      <f>IF(ISBLANK($M36),"Inconnu",DATEDIF($M36,TODAY(),"y")&amp;" ans "&amp;DATEDIF($M36,TODAY(),"ym")&amp;" mois "&amp;DATEDIF($M36,TODAY(),"md")&amp;" jours")</f>
    </oc>
    <nc r="N36"/>
  </rcc>
  <rcc rId="613" sId="1">
    <oc r="O36" t="inlineStr">
      <is>
        <t>Collectif</t>
      </is>
    </oc>
    <nc r="O36"/>
  </rcc>
  <rcc rId="614" sId="1">
    <oc r="P36" t="inlineStr">
      <is>
        <t>H._LETESSIER</t>
      </is>
    </oc>
    <nc r="P36"/>
  </rcc>
  <rcc rId="615" sId="1">
    <oc r="Q36">
      <v>307</v>
    </oc>
    <nc r="Q36"/>
  </rcc>
  <rcc rId="616" sId="1" numFmtId="11">
    <oc r="R36">
      <v>67</v>
    </oc>
    <nc r="R36"/>
  </rcc>
  <rcc rId="617" sId="1">
    <oc r="S36" t="inlineStr">
      <is>
        <t>S._LACOSTE</t>
      </is>
    </oc>
    <nc r="S36"/>
  </rcc>
  <rcc rId="618" sId="1" numFmtId="19">
    <oc r="M37">
      <v>43907</v>
    </oc>
    <nc r="M37"/>
  </rcc>
  <rcc rId="619" sId="1">
    <oc r="N37">
      <f>IF(ISBLANK($M37),"Inconnu",DATEDIF($M37,TODAY(),"y")&amp;" ans "&amp;DATEDIF($M37,TODAY(),"ym")&amp;" mois "&amp;DATEDIF($M37,TODAY(),"md")&amp;" jours")</f>
    </oc>
    <nc r="N37"/>
  </rcc>
  <rcc rId="620" sId="1">
    <oc r="O37" t="inlineStr">
      <is>
        <t>Collectif</t>
      </is>
    </oc>
    <nc r="O37"/>
  </rcc>
  <rcc rId="621" sId="1">
    <oc r="P37" t="inlineStr">
      <is>
        <t>H._LETESSIER</t>
      </is>
    </oc>
    <nc r="P37"/>
  </rcc>
  <rcc rId="622" sId="1">
    <oc r="Q37">
      <v>305</v>
    </oc>
    <nc r="Q37"/>
  </rcc>
  <rcc rId="623" sId="1" numFmtId="11">
    <oc r="R37">
      <v>67</v>
    </oc>
    <nc r="R37"/>
  </rcc>
  <rcc rId="624" sId="1">
    <oc r="S37" t="inlineStr">
      <is>
        <t>V._LECUYER</t>
      </is>
    </oc>
    <nc r="S37"/>
  </rcc>
  <rcc rId="625" sId="1" numFmtId="19">
    <oc r="M38">
      <v>43635</v>
    </oc>
    <nc r="M38"/>
  </rcc>
  <rcc rId="626" sId="1">
    <oc r="N38">
      <f>IF(ISBLANK($M38),"Inconnu",DATEDIF($M38,TODAY(),"y")&amp;" ans "&amp;DATEDIF($M38,TODAY(),"ym")&amp;" mois "&amp;DATEDIF($M38,TODAY(),"md")&amp;" jours")</f>
    </oc>
    <nc r="N38"/>
  </rcc>
  <rcc rId="627" sId="1">
    <oc r="O38" t="inlineStr">
      <is>
        <t>Collectif</t>
      </is>
    </oc>
    <nc r="O38"/>
  </rcc>
  <rcc rId="628" sId="1">
    <oc r="P38" t="inlineStr">
      <is>
        <t>L._GUIGNARD</t>
      </is>
    </oc>
    <nc r="P38"/>
  </rcc>
  <rcc rId="629" sId="1">
    <oc r="Q38">
      <v>208</v>
    </oc>
    <nc r="Q38"/>
  </rcc>
  <rcc rId="630" sId="1" numFmtId="11">
    <oc r="R38">
      <v>67</v>
    </oc>
    <nc r="R38"/>
  </rcc>
  <rcc rId="631" sId="1">
    <oc r="S38" t="inlineStr">
      <is>
        <t>V._LECUYER</t>
      </is>
    </oc>
    <nc r="S38"/>
  </rcc>
  <rcc rId="632" sId="1" numFmtId="19">
    <oc r="M39">
      <v>43719</v>
    </oc>
    <nc r="M39"/>
  </rcc>
  <rcc rId="633" sId="1">
    <oc r="N39">
      <f>IF(ISBLANK($M39),"Inconnu",DATEDIF($M39,TODAY(),"y")&amp;" ans "&amp;DATEDIF($M39,TODAY(),"ym")&amp;" mois "&amp;DATEDIF($M39,TODAY(),"md")&amp;" jours")</f>
    </oc>
    <nc r="N39"/>
  </rcc>
  <rcc rId="634" sId="1">
    <oc r="O39" t="inlineStr">
      <is>
        <t>Collectif</t>
      </is>
    </oc>
    <nc r="O39"/>
  </rcc>
  <rcc rId="635" sId="1">
    <oc r="P39" t="inlineStr">
      <is>
        <t>B._BOQUET</t>
      </is>
    </oc>
    <nc r="P39"/>
  </rcc>
  <rcc rId="636" sId="1">
    <oc r="Q39">
      <v>108</v>
    </oc>
    <nc r="Q39"/>
  </rcc>
  <rcc rId="637" sId="1" numFmtId="11">
    <oc r="R39">
      <v>67</v>
    </oc>
    <nc r="R39"/>
  </rcc>
  <rcc rId="638" sId="1">
    <oc r="S39" t="inlineStr">
      <is>
        <t>E._MOULINET</t>
      </is>
    </oc>
    <nc r="S39"/>
  </rcc>
  <rcc rId="639" sId="1" numFmtId="19">
    <oc r="M40">
      <v>43850</v>
    </oc>
    <nc r="M40"/>
  </rcc>
  <rcc rId="640" sId="1">
    <oc r="N40">
      <f>IF(ISBLANK($M40),"Inconnu",DATEDIF($M40,TODAY(),"y")&amp;" ans "&amp;DATEDIF($M40,TODAY(),"ym")&amp;" mois "&amp;DATEDIF($M40,TODAY(),"md")&amp;" jours")</f>
    </oc>
    <nc r="N40"/>
  </rcc>
  <rcc rId="641" sId="1">
    <oc r="O40" t="inlineStr">
      <is>
        <t>Collectif</t>
      </is>
    </oc>
    <nc r="O40"/>
  </rcc>
  <rcc rId="642" sId="1">
    <oc r="P40" t="inlineStr">
      <is>
        <t>A_DIAKITE</t>
      </is>
    </oc>
    <nc r="P40"/>
  </rcc>
  <rcc rId="643" sId="1">
    <oc r="Q40">
      <v>322</v>
    </oc>
    <nc r="Q40"/>
  </rcc>
  <rcc rId="644" sId="1" numFmtId="11">
    <oc r="R40">
      <v>67</v>
    </oc>
    <nc r="R40"/>
  </rcc>
  <rcc rId="645" sId="1">
    <oc r="S40" t="inlineStr">
      <is>
        <t>D._CHAHARANE</t>
      </is>
    </oc>
    <nc r="S40"/>
  </rcc>
  <rcc rId="646" sId="1" numFmtId="19">
    <oc r="M41">
      <v>43902</v>
    </oc>
    <nc r="M41"/>
  </rcc>
  <rcc rId="647" sId="1">
    <oc r="N41">
      <f>IF(ISBLANK($M41),"Inconnu",DATEDIF($M41,TODAY(),"y")&amp;" ans "&amp;DATEDIF($M41,TODAY(),"ym")&amp;" mois "&amp;DATEDIF($M41,TODAY(),"md")&amp;" jours")</f>
    </oc>
    <nc r="N41"/>
  </rcc>
  <rcc rId="648" sId="1">
    <oc r="O41" t="inlineStr">
      <is>
        <t>Collectif</t>
      </is>
    </oc>
    <nc r="O41"/>
  </rcc>
  <rcc rId="649" sId="1">
    <oc r="P41" t="inlineStr">
      <is>
        <t>L._GUIGNARD</t>
      </is>
    </oc>
    <nc r="P41"/>
  </rcc>
  <rcc rId="650" sId="1">
    <oc r="Q41">
      <v>4</v>
    </oc>
    <nc r="Q41"/>
  </rcc>
  <rcc rId="651" sId="1" numFmtId="11">
    <oc r="R41">
      <v>67</v>
    </oc>
    <nc r="R41"/>
  </rcc>
  <rcc rId="652" sId="1">
    <oc r="S41" t="inlineStr">
      <is>
        <t>V._LECUYER</t>
      </is>
    </oc>
    <nc r="S41"/>
  </rcc>
  <rcc rId="653" sId="1" numFmtId="19">
    <oc r="M42">
      <v>43825</v>
    </oc>
    <nc r="M42"/>
  </rcc>
  <rcc rId="654" sId="1">
    <oc r="N42">
      <f>IF(ISBLANK($M42),"Inconnu",DATEDIF($M42,TODAY(),"y")&amp;" ans "&amp;DATEDIF($M42,TODAY(),"ym")&amp;" mois "&amp;DATEDIF($M42,TODAY(),"md")&amp;" jours")</f>
    </oc>
    <nc r="N42"/>
  </rcc>
  <rcc rId="655" sId="1">
    <oc r="O42" t="inlineStr">
      <is>
        <t>Collectif</t>
      </is>
    </oc>
    <nc r="O42"/>
  </rcc>
  <rcc rId="656" sId="1">
    <oc r="P42" t="inlineStr">
      <is>
        <t>B._BOQUET</t>
      </is>
    </oc>
    <nc r="P42"/>
  </rcc>
  <rcc rId="657" sId="1">
    <oc r="Q42">
      <v>109</v>
    </oc>
    <nc r="Q42"/>
  </rcc>
  <rcc rId="658" sId="1" numFmtId="11">
    <oc r="R42">
      <v>67</v>
    </oc>
    <nc r="R42"/>
  </rcc>
  <rcc rId="659" sId="1">
    <oc r="S42" t="inlineStr">
      <is>
        <t>S._LACOSTE</t>
      </is>
    </oc>
    <nc r="S42"/>
  </rcc>
  <rcc rId="660" sId="1" numFmtId="19">
    <oc r="M43">
      <v>43852</v>
    </oc>
    <nc r="M43"/>
  </rcc>
  <rcc rId="661" sId="1">
    <oc r="N43">
      <f>IF(ISBLANK($M43),"Inconnu",DATEDIF($M43,TODAY(),"y")&amp;" ans "&amp;DATEDIF($M43,TODAY(),"ym")&amp;" mois "&amp;DATEDIF($M43,TODAY(),"md")&amp;" jours")</f>
    </oc>
    <nc r="N43"/>
  </rcc>
  <rcc rId="662" sId="1">
    <oc r="O43" t="inlineStr">
      <is>
        <t>Collectif</t>
      </is>
    </oc>
    <nc r="O43"/>
  </rcc>
  <rcc rId="663" sId="1">
    <oc r="P43" t="inlineStr">
      <is>
        <t>H._LETESSIER</t>
      </is>
    </oc>
    <nc r="P43"/>
  </rcc>
  <rcc rId="664" sId="1">
    <oc r="Q43">
      <v>107</v>
    </oc>
    <nc r="Q43"/>
  </rcc>
  <rcc rId="665" sId="1" numFmtId="11">
    <oc r="R43">
      <v>67</v>
    </oc>
    <nc r="R43"/>
  </rcc>
  <rcc rId="666" sId="1">
    <oc r="S43" t="inlineStr">
      <is>
        <t>S._LACOSTE</t>
      </is>
    </oc>
    <nc r="S43"/>
  </rcc>
  <rcc rId="667" sId="1" numFmtId="19">
    <oc r="M44">
      <v>43445</v>
    </oc>
    <nc r="M44"/>
  </rcc>
  <rcc rId="668" sId="1">
    <oc r="N44">
      <f>IF(ISBLANK($M44),"Inconnu",DATEDIF($M44,TODAY(),"y")&amp;" ans "&amp;DATEDIF($M44,TODAY(),"ym")&amp;" mois "&amp;DATEDIF($M44,TODAY(),"md")&amp;" jours")</f>
    </oc>
    <nc r="N44"/>
  </rcc>
  <rcc rId="669" sId="1">
    <oc r="O44" t="inlineStr">
      <is>
        <t>Semi_autonomie</t>
      </is>
    </oc>
    <nc r="O44"/>
  </rcc>
  <rcc rId="670" sId="1">
    <oc r="P44" t="inlineStr">
      <is>
        <t>B._BOQUET</t>
      </is>
    </oc>
    <nc r="P44"/>
  </rcc>
  <rcc rId="671" sId="1">
    <oc r="Q44">
      <v>213</v>
    </oc>
    <nc r="Q44"/>
  </rcc>
  <rcc rId="672" sId="1" numFmtId="11">
    <oc r="R44">
      <v>49</v>
    </oc>
    <nc r="R44"/>
  </rcc>
  <rcc rId="673" sId="1">
    <oc r="S44" t="inlineStr">
      <is>
        <t>D._CHAHARANE</t>
      </is>
    </oc>
    <nc r="S44"/>
  </rcc>
  <rcc rId="674" sId="1" numFmtId="19">
    <oc r="M45">
      <v>43434</v>
    </oc>
    <nc r="M45"/>
  </rcc>
  <rcc rId="675" sId="1">
    <oc r="N45">
      <f>IF(ISBLANK($M45),"Inconnu",DATEDIF($M45,TODAY(),"y")&amp;" ans "&amp;DATEDIF($M45,TODAY(),"ym")&amp;" mois "&amp;DATEDIF($M45,TODAY(),"md")&amp;" jours")</f>
    </oc>
    <nc r="N45"/>
  </rcc>
  <rcc rId="676" sId="1">
    <oc r="O45" t="inlineStr">
      <is>
        <t>Collectif</t>
      </is>
    </oc>
    <nc r="O45"/>
  </rcc>
  <rcc rId="677" sId="1">
    <oc r="P45" t="inlineStr">
      <is>
        <t>L._GUIGNARD</t>
      </is>
    </oc>
    <nc r="P45"/>
  </rcc>
  <rcc rId="678" sId="1">
    <oc r="Q45">
      <v>121</v>
    </oc>
    <nc r="Q45"/>
  </rcc>
  <rcc rId="679" sId="1" numFmtId="11">
    <oc r="R45">
      <v>67</v>
    </oc>
    <nc r="R45"/>
  </rcc>
  <rcc rId="680" sId="1">
    <oc r="S45" t="inlineStr">
      <is>
        <t>D._CHAHARANE</t>
      </is>
    </oc>
    <nc r="S45"/>
  </rcc>
  <rcc rId="681" sId="1" numFmtId="19">
    <oc r="M46">
      <v>44035</v>
    </oc>
    <nc r="M46"/>
  </rcc>
  <rcc rId="682" sId="1">
    <oc r="N46">
      <f>IF(ISBLANK($M46),"Inconnu",DATEDIF($M46,TODAY(),"y")&amp;" ans "&amp;DATEDIF($M46,TODAY(),"ym")&amp;" mois "&amp;DATEDIF($M46,TODAY(),"md")&amp;" jours")</f>
    </oc>
    <nc r="N46"/>
  </rcc>
  <rcc rId="683" sId="1">
    <oc r="O46" t="inlineStr">
      <is>
        <t>Collectif</t>
      </is>
    </oc>
    <nc r="O46"/>
  </rcc>
  <rcc rId="684" sId="1">
    <oc r="P46" t="inlineStr">
      <is>
        <t>H._LETESSIER</t>
      </is>
    </oc>
    <nc r="P46"/>
  </rcc>
  <rcc rId="685" sId="1">
    <oc r="Q46">
      <v>317</v>
    </oc>
    <nc r="Q46"/>
  </rcc>
  <rcc rId="686" sId="1" numFmtId="11">
    <oc r="R46">
      <v>67</v>
    </oc>
    <nc r="R46"/>
  </rcc>
  <rcc rId="687" sId="1">
    <oc r="S46" t="inlineStr">
      <is>
        <t>S._LACOSTE</t>
      </is>
    </oc>
    <nc r="S46"/>
  </rcc>
  <rcc rId="688" sId="1" numFmtId="19">
    <oc r="M47">
      <v>43787</v>
    </oc>
    <nc r="M47"/>
  </rcc>
  <rcc rId="689" sId="1">
    <oc r="N47">
      <f>IF(ISBLANK($M47),"Inconnu",DATEDIF($M47,TODAY(),"y")&amp;" ans "&amp;DATEDIF($M47,TODAY(),"ym")&amp;" mois "&amp;DATEDIF($M47,TODAY(),"md")&amp;" jours")</f>
    </oc>
    <nc r="N47"/>
  </rcc>
  <rcc rId="690" sId="1">
    <oc r="O47" t="inlineStr">
      <is>
        <t>Collectif</t>
      </is>
    </oc>
    <nc r="O47"/>
  </rcc>
  <rcc rId="691" sId="1">
    <oc r="P47" t="inlineStr">
      <is>
        <t>L._GUIGNARD</t>
      </is>
    </oc>
    <nc r="P47"/>
  </rcc>
  <rcc rId="692" sId="1">
    <oc r="Q47">
      <v>216</v>
    </oc>
    <nc r="Q47"/>
  </rcc>
  <rcc rId="693" sId="1" numFmtId="11">
    <oc r="R47">
      <v>67</v>
    </oc>
    <nc r="R47"/>
  </rcc>
  <rcc rId="694" sId="1">
    <oc r="S47" t="inlineStr">
      <is>
        <t>V._LECUYER</t>
      </is>
    </oc>
    <nc r="S47"/>
  </rcc>
  <rcc rId="695" sId="1" numFmtId="19">
    <oc r="M48">
      <v>43508</v>
    </oc>
    <nc r="M48"/>
  </rcc>
  <rcc rId="696" sId="1">
    <oc r="N48">
      <f>IF(ISBLANK($M48),"Inconnu",DATEDIF($M48,TODAY(),"y")&amp;" ans "&amp;DATEDIF($M48,TODAY(),"ym")&amp;" mois "&amp;DATEDIF($M48,TODAY(),"md")&amp;" jours")</f>
    </oc>
    <nc r="N48"/>
  </rcc>
  <rcc rId="697" sId="1">
    <oc r="O48" t="inlineStr">
      <is>
        <t>Collectif</t>
      </is>
    </oc>
    <nc r="O48"/>
  </rcc>
  <rcc rId="698" sId="1">
    <oc r="P48" t="inlineStr">
      <is>
        <t>A_DIAKITE</t>
      </is>
    </oc>
    <nc r="P48"/>
  </rcc>
  <rcc rId="699" sId="1">
    <oc r="Q48">
      <v>118</v>
    </oc>
    <nc r="Q48"/>
  </rcc>
  <rcc rId="700" sId="1" numFmtId="11">
    <oc r="R48">
      <v>67</v>
    </oc>
    <nc r="R48"/>
  </rcc>
  <rcc rId="701" sId="1">
    <oc r="S48" t="inlineStr">
      <is>
        <t>J._CADIN</t>
      </is>
    </oc>
    <nc r="S48"/>
  </rcc>
  <rcc rId="702" sId="1" numFmtId="19">
    <oc r="M49">
      <v>43971</v>
    </oc>
    <nc r="M49"/>
  </rcc>
  <rcc rId="703" sId="1">
    <oc r="N49">
      <f>IF(ISBLANK($M49),"Inconnu",DATEDIF($M49,TODAY(),"y")&amp;" ans "&amp;DATEDIF($M49,TODAY(),"ym")&amp;" mois "&amp;DATEDIF($M49,TODAY(),"md")&amp;" jours")</f>
    </oc>
    <nc r="N49"/>
  </rcc>
  <rcc rId="704" sId="1">
    <oc r="O49" t="inlineStr">
      <is>
        <t>Collectif</t>
      </is>
    </oc>
    <nc r="O49"/>
  </rcc>
  <rcc rId="705" sId="1">
    <oc r="P49" t="inlineStr">
      <is>
        <t>A_DIAKITE</t>
      </is>
    </oc>
    <nc r="P49"/>
  </rcc>
  <rcc rId="706" sId="1">
    <oc r="Q49">
      <v>117</v>
    </oc>
    <nc r="Q49"/>
  </rcc>
  <rcc rId="707" sId="1" numFmtId="11">
    <oc r="R49">
      <v>67</v>
    </oc>
    <nc r="R49"/>
  </rcc>
  <rcc rId="708" sId="1">
    <oc r="S49" t="inlineStr">
      <is>
        <t>S._LACOSTE</t>
      </is>
    </oc>
    <nc r="S49"/>
  </rcc>
  <rcc rId="709" sId="1" numFmtId="19">
    <oc r="M50">
      <v>43825</v>
    </oc>
    <nc r="M50"/>
  </rcc>
  <rcc rId="710" sId="1">
    <oc r="N50">
      <f>IF(ISBLANK($M50),"Inconnu",DATEDIF($M50,TODAY(),"y")&amp;" ans "&amp;DATEDIF($M50,TODAY(),"ym")&amp;" mois "&amp;DATEDIF($M50,TODAY(),"md")&amp;" jours")</f>
    </oc>
    <nc r="N50"/>
  </rcc>
  <rcc rId="711" sId="1">
    <oc r="O50" t="inlineStr">
      <is>
        <t>Collectif</t>
      </is>
    </oc>
    <nc r="O50"/>
  </rcc>
  <rcc rId="712" sId="1">
    <oc r="P50" t="inlineStr">
      <is>
        <t>H._LETESSIER</t>
      </is>
    </oc>
    <nc r="P50"/>
  </rcc>
  <rcc rId="713" sId="1">
    <oc r="Q50">
      <v>6</v>
    </oc>
    <nc r="Q50"/>
  </rcc>
  <rcc rId="714" sId="1" numFmtId="11">
    <oc r="R50">
      <v>67</v>
    </oc>
    <nc r="R50"/>
  </rcc>
  <rcc rId="715" sId="1">
    <oc r="S50" t="inlineStr">
      <is>
        <t>S._LACOSTE</t>
      </is>
    </oc>
    <nc r="S50"/>
  </rcc>
  <rcc rId="716" sId="1">
    <oc r="N51">
      <f>IF(ISBLANK($M51),"Inconnu",DATEDIF($M51,TODAY(),"y")&amp;" ans "&amp;DATEDIF($M51,TODAY(),"ym")&amp;" mois "&amp;DATEDIF($M51,TODAY(),"md")&amp;" jours")</f>
    </oc>
    <nc r="N51"/>
  </rcc>
  <rcc rId="717" sId="1">
    <oc r="O51" t="inlineStr">
      <is>
        <t>Collectif</t>
      </is>
    </oc>
    <nc r="O51"/>
  </rcc>
  <rcc rId="718" sId="1">
    <oc r="P51" t="inlineStr">
      <is>
        <t>A_DIAKITE</t>
      </is>
    </oc>
    <nc r="P51"/>
  </rcc>
  <rcc rId="719" sId="1">
    <oc r="Q51">
      <v>2</v>
    </oc>
    <nc r="Q51"/>
  </rcc>
  <rcc rId="720" sId="1" numFmtId="11">
    <oc r="R51">
      <v>67</v>
    </oc>
    <nc r="R51"/>
  </rcc>
  <rcc rId="721" sId="1">
    <oc r="S51" t="inlineStr">
      <is>
        <t>V._LECUYER</t>
      </is>
    </oc>
    <nc r="S51"/>
  </rcc>
  <rcc rId="722" sId="1" numFmtId="19">
    <oc r="M52">
      <v>43515</v>
    </oc>
    <nc r="M52"/>
  </rcc>
  <rcc rId="723" sId="1">
    <oc r="N52">
      <f>IF(ISBLANK($M52),"Inconnu",DATEDIF($M52,TODAY(),"y")&amp;" ans "&amp;DATEDIF($M52,TODAY(),"ym")&amp;" mois "&amp;DATEDIF($M52,TODAY(),"md")&amp;" jours")</f>
    </oc>
    <nc r="N52"/>
  </rcc>
  <rcc rId="724" sId="1">
    <oc r="O52" t="inlineStr">
      <is>
        <t>Collectif</t>
      </is>
    </oc>
    <nc r="O52"/>
  </rcc>
  <rcc rId="725" sId="1">
    <oc r="P52" t="inlineStr">
      <is>
        <t>B._BOQUET</t>
      </is>
    </oc>
    <nc r="P52"/>
  </rcc>
  <rcc rId="726" sId="1">
    <oc r="Q52">
      <v>1</v>
    </oc>
    <nc r="Q52"/>
  </rcc>
  <rcc rId="727" sId="1" numFmtId="11">
    <oc r="R52">
      <v>67</v>
    </oc>
    <nc r="R52"/>
  </rcc>
  <rcc rId="728" sId="1">
    <oc r="S52" t="inlineStr">
      <is>
        <t>V._LECUYER</t>
      </is>
    </oc>
    <nc r="S52"/>
  </rcc>
  <rcc rId="729" sId="1" numFmtId="19">
    <oc r="M53">
      <v>43434</v>
    </oc>
    <nc r="M53"/>
  </rcc>
  <rcc rId="730" sId="1">
    <oc r="N53">
      <f>IF(ISBLANK($M53),"Inconnu",DATEDIF($M53,TODAY(),"y")&amp;" ans "&amp;DATEDIF($M53,TODAY(),"ym")&amp;" mois "&amp;DATEDIF($M53,TODAY(),"md")&amp;" jours")</f>
    </oc>
    <nc r="N53"/>
  </rcc>
  <rcc rId="731" sId="1">
    <oc r="O53" t="inlineStr">
      <is>
        <t>Collectif</t>
      </is>
    </oc>
    <nc r="O53"/>
  </rcc>
  <rcc rId="732" sId="1">
    <oc r="P53" t="inlineStr">
      <is>
        <t>B._BOQUET</t>
      </is>
    </oc>
    <nc r="P53"/>
  </rcc>
  <rcc rId="733" sId="1">
    <oc r="Q53">
      <v>113</v>
    </oc>
    <nc r="Q53"/>
  </rcc>
  <rcc rId="734" sId="1" numFmtId="11">
    <oc r="R53">
      <v>67</v>
    </oc>
    <nc r="R53"/>
  </rcc>
  <rcc rId="735" sId="1">
    <oc r="S53" t="inlineStr">
      <is>
        <t>S._LACOSTE</t>
      </is>
    </oc>
    <nc r="S53"/>
  </rcc>
  <rcc rId="736" sId="1" numFmtId="19">
    <oc r="M54">
      <v>43495</v>
    </oc>
    <nc r="M54"/>
  </rcc>
  <rcc rId="737" sId="1">
    <oc r="N54">
      <f>IF(ISBLANK($M54),"Inconnu",DATEDIF($M54,TODAY(),"y")&amp;" ans "&amp;DATEDIF($M54,TODAY(),"ym")&amp;" mois "&amp;DATEDIF($M54,TODAY(),"md")&amp;" jours")</f>
    </oc>
    <nc r="N54"/>
  </rcc>
  <rcc rId="738" sId="1">
    <oc r="O54" t="inlineStr">
      <is>
        <t>Semi_autonomie</t>
      </is>
    </oc>
    <nc r="O54"/>
  </rcc>
  <rcc rId="739" sId="1">
    <oc r="P54" t="inlineStr">
      <is>
        <t>H._LETESSIER</t>
      </is>
    </oc>
    <nc r="P54"/>
  </rcc>
  <rcc rId="740" sId="1">
    <oc r="Q54">
      <v>209</v>
    </oc>
    <nc r="Q54"/>
  </rcc>
  <rcc rId="741" sId="1" numFmtId="11">
    <oc r="R54">
      <v>49</v>
    </oc>
    <nc r="R54"/>
  </rcc>
  <rcc rId="742" sId="1">
    <oc r="S54" t="inlineStr">
      <is>
        <t>V._LECUYER</t>
      </is>
    </oc>
    <nc r="S54"/>
  </rcc>
  <rcc rId="743" sId="1" numFmtId="19">
    <oc r="M55">
      <v>43434</v>
    </oc>
    <nc r="M55"/>
  </rcc>
  <rcc rId="744" sId="1">
    <oc r="N55">
      <f>IF(ISBLANK($M55),"Inconnu",DATEDIF($M55,TODAY(),"y")&amp;" ans "&amp;DATEDIF($M55,TODAY(),"ym")&amp;" mois "&amp;DATEDIF($M55,TODAY(),"md")&amp;" jours")</f>
    </oc>
    <nc r="N55"/>
  </rcc>
  <rcc rId="745" sId="1">
    <oc r="O55" t="inlineStr">
      <is>
        <t>Collectif</t>
      </is>
    </oc>
    <nc r="O55"/>
  </rcc>
  <rcc rId="746" sId="1">
    <oc r="P55" t="inlineStr">
      <is>
        <t>L._GUIGNARD</t>
      </is>
    </oc>
    <nc r="P55"/>
  </rcc>
  <rcc rId="747" sId="1">
    <oc r="Q55">
      <v>103</v>
    </oc>
    <nc r="Q55"/>
  </rcc>
  <rcc rId="748" sId="1" numFmtId="11">
    <oc r="R55">
      <v>67</v>
    </oc>
    <nc r="R55"/>
  </rcc>
  <rcc rId="749" sId="1">
    <oc r="S55" t="inlineStr">
      <is>
        <t>D._CHAHARANE</t>
      </is>
    </oc>
    <nc r="S55"/>
  </rcc>
  <rcc rId="750" sId="1" numFmtId="19">
    <oc r="M56">
      <v>43445</v>
    </oc>
    <nc r="M56"/>
  </rcc>
  <rcc rId="751" sId="1">
    <oc r="N56">
      <f>IF(ISBLANK($M56),"Inconnu",DATEDIF($M56,TODAY(),"y")&amp;" ans "&amp;DATEDIF($M56,TODAY(),"ym")&amp;" mois "&amp;DATEDIF($M56,TODAY(),"md")&amp;" jours")</f>
    </oc>
    <nc r="N56"/>
  </rcc>
  <rcc rId="752" sId="1">
    <oc r="O56" t="inlineStr">
      <is>
        <t>Semi_autonomie</t>
      </is>
    </oc>
    <nc r="O56"/>
  </rcc>
  <rcc rId="753" sId="1">
    <oc r="P56" t="inlineStr">
      <is>
        <t>L._GUIGNARD</t>
      </is>
    </oc>
    <nc r="P56"/>
  </rcc>
  <rcc rId="754" sId="1">
    <oc r="Q56">
      <v>211</v>
    </oc>
    <nc r="Q56"/>
  </rcc>
  <rcc rId="755" sId="1" numFmtId="11">
    <oc r="R56">
      <v>49</v>
    </oc>
    <nc r="R56"/>
  </rcc>
  <rcc rId="756" sId="1">
    <oc r="S56" t="inlineStr">
      <is>
        <t>V._LECUYER</t>
      </is>
    </oc>
    <nc r="S56"/>
  </rcc>
  <rcc rId="757" sId="1" numFmtId="19">
    <oc r="M57">
      <v>43509</v>
    </oc>
    <nc r="M57"/>
  </rcc>
  <rcc rId="758" sId="1">
    <oc r="N57">
      <f>IF(ISBLANK($M57),"Inconnu",DATEDIF($M57,TODAY(),"y")&amp;" ans "&amp;DATEDIF($M57,TODAY(),"ym")&amp;" mois "&amp;DATEDIF($M57,TODAY(),"md")&amp;" jours")</f>
    </oc>
    <nc r="N57"/>
  </rcc>
  <rcc rId="759" sId="1">
    <oc r="O57" t="inlineStr">
      <is>
        <t>Collectif</t>
      </is>
    </oc>
    <nc r="O57"/>
  </rcc>
  <rcc rId="760" sId="1">
    <oc r="P57" t="inlineStr">
      <is>
        <t>A_DIAKITE</t>
      </is>
    </oc>
    <nc r="P57"/>
  </rcc>
  <rcc rId="761" sId="1">
    <oc r="Q57">
      <v>311</v>
    </oc>
    <nc r="Q57"/>
  </rcc>
  <rcc rId="762" sId="1" numFmtId="11">
    <oc r="R57">
      <v>67</v>
    </oc>
    <nc r="R57"/>
  </rcc>
  <rcc rId="763" sId="1">
    <oc r="S57" t="inlineStr">
      <is>
        <t>E._MOULINET</t>
      </is>
    </oc>
    <nc r="S57"/>
  </rcc>
  <rcc rId="764" sId="1" numFmtId="19">
    <oc r="M58">
      <v>43812</v>
    </oc>
    <nc r="M58"/>
  </rcc>
  <rcc rId="765" sId="1">
    <oc r="N58">
      <f>IF(ISBLANK($M58),"Inconnu",DATEDIF($M58,TODAY(),"y")&amp;" ans "&amp;DATEDIF($M58,TODAY(),"ym")&amp;" mois "&amp;DATEDIF($M58,TODAY(),"md")&amp;" jours")</f>
    </oc>
    <nc r="N58"/>
  </rcc>
  <rcc rId="766" sId="1">
    <oc r="O58" t="inlineStr">
      <is>
        <t>Collectif</t>
      </is>
    </oc>
    <nc r="O58"/>
  </rcc>
  <rcc rId="767" sId="1">
    <oc r="P58" t="inlineStr">
      <is>
        <t>A_DIAKITE</t>
      </is>
    </oc>
    <nc r="P58"/>
  </rcc>
  <rcc rId="768" sId="1">
    <oc r="Q58">
      <v>319</v>
    </oc>
    <nc r="Q58"/>
  </rcc>
  <rcc rId="769" sId="1" numFmtId="11">
    <oc r="R58">
      <v>67</v>
    </oc>
    <nc r="R58"/>
  </rcc>
  <rcc rId="770" sId="1">
    <oc r="S58" t="inlineStr">
      <is>
        <t>V._LECUYER</t>
      </is>
    </oc>
    <nc r="S58"/>
  </rcc>
  <rcc rId="771" sId="1" numFmtId="19">
    <oc r="M59">
      <v>43709</v>
    </oc>
    <nc r="M59"/>
  </rcc>
  <rcc rId="772" sId="1">
    <oc r="N59">
      <f>IF(ISBLANK($M59),"Inconnu",DATEDIF($M59,TODAY(),"y")&amp;" ans "&amp;DATEDIF($M59,TODAY(),"ym")&amp;" mois "&amp;DATEDIF($M59,TODAY(),"md")&amp;" jours")</f>
    </oc>
    <nc r="N59"/>
  </rcc>
  <rcc rId="773" sId="1">
    <oc r="O59" t="inlineStr">
      <is>
        <t>Collectif</t>
      </is>
    </oc>
    <nc r="O59"/>
  </rcc>
  <rcc rId="774" sId="1">
    <oc r="P59" t="inlineStr">
      <is>
        <t>L._GUIGNARD</t>
      </is>
    </oc>
    <nc r="P59"/>
  </rcc>
  <rcc rId="775" sId="1">
    <oc r="Q59">
      <v>120</v>
    </oc>
    <nc r="Q59"/>
  </rcc>
  <rcc rId="776" sId="1" numFmtId="11">
    <oc r="R59">
      <v>67</v>
    </oc>
    <nc r="R59"/>
  </rcc>
  <rcc rId="777" sId="1">
    <oc r="S59" t="inlineStr">
      <is>
        <t>V._LECUYER</t>
      </is>
    </oc>
    <nc r="S59"/>
  </rcc>
  <rcc rId="778" sId="1" numFmtId="19">
    <oc r="M60">
      <v>43434</v>
    </oc>
    <nc r="M60"/>
  </rcc>
  <rcc rId="779" sId="1">
    <oc r="N60">
      <f>IF(ISBLANK($M60),"Inconnu",DATEDIF($M60,TODAY(),"y")&amp;" ans "&amp;DATEDIF($M60,TODAY(),"ym")&amp;" mois "&amp;DATEDIF($M60,TODAY(),"md")&amp;" jours")</f>
    </oc>
    <nc r="N60"/>
  </rcc>
  <rcc rId="780" sId="1">
    <oc r="O60" t="inlineStr">
      <is>
        <t>Collectif</t>
      </is>
    </oc>
    <nc r="O60"/>
  </rcc>
  <rcc rId="781" sId="1">
    <oc r="P60" t="inlineStr">
      <is>
        <t>L._GUIGNARD</t>
      </is>
    </oc>
    <nc r="P60"/>
  </rcc>
  <rcc rId="782" sId="1">
    <oc r="Q60">
      <v>306</v>
    </oc>
    <nc r="Q60"/>
  </rcc>
  <rcc rId="783" sId="1" numFmtId="11">
    <oc r="R60">
      <v>67</v>
    </oc>
    <nc r="R60"/>
  </rcc>
  <rcc rId="784" sId="1">
    <oc r="S60" t="inlineStr">
      <is>
        <t>V._LECUYER</t>
      </is>
    </oc>
    <nc r="S60"/>
  </rcc>
  <rcc rId="785" sId="1" numFmtId="19">
    <oc r="M61">
      <v>43434</v>
    </oc>
    <nc r="M61"/>
  </rcc>
  <rcc rId="786" sId="1">
    <oc r="N61">
      <f>IF(ISBLANK($M61),"Inconnu",DATEDIF($M61,TODAY(),"y")&amp;" ans "&amp;DATEDIF($M61,TODAY(),"ym")&amp;" mois "&amp;DATEDIF($M61,TODAY(),"md")&amp;" jours")</f>
    </oc>
    <nc r="N61"/>
  </rcc>
  <rcc rId="787" sId="1">
    <oc r="O61" t="inlineStr">
      <is>
        <t>Collectif</t>
      </is>
    </oc>
    <nc r="O61"/>
  </rcc>
  <rcc rId="788" sId="1">
    <oc r="P61" t="inlineStr">
      <is>
        <t>A_DIAKITE</t>
      </is>
    </oc>
    <nc r="P61"/>
  </rcc>
  <rcc rId="789" sId="1">
    <oc r="Q61">
      <v>315</v>
    </oc>
    <nc r="Q61"/>
  </rcc>
  <rcc rId="790" sId="1" numFmtId="11">
    <oc r="R61">
      <v>67</v>
    </oc>
    <nc r="R61"/>
  </rcc>
  <rcc rId="791" sId="1">
    <oc r="S61" t="inlineStr">
      <is>
        <t>V._LECUYER</t>
      </is>
    </oc>
    <nc r="S61"/>
  </rcc>
  <rcc rId="792" sId="1" numFmtId="19">
    <oc r="M62">
      <v>43434</v>
    </oc>
    <nc r="M62"/>
  </rcc>
  <rcc rId="793" sId="1">
    <oc r="N62">
      <f>IF(ISBLANK($M62),"Inconnu",DATEDIF($M62,TODAY(),"y")&amp;" ans "&amp;DATEDIF($M62,TODAY(),"ym")&amp;" mois "&amp;DATEDIF($M62,TODAY(),"md")&amp;" jours")</f>
    </oc>
    <nc r="N62"/>
  </rcc>
  <rcc rId="794" sId="1">
    <oc r="O62" t="inlineStr">
      <is>
        <t>Semi_autonomie</t>
      </is>
    </oc>
    <nc r="O62"/>
  </rcc>
  <rcc rId="795" sId="1">
    <oc r="P62" t="inlineStr">
      <is>
        <t>B._BOQUET</t>
      </is>
    </oc>
    <nc r="P62"/>
  </rcc>
  <rcc rId="796" sId="1">
    <oc r="Q62" t="inlineStr">
      <is>
        <t>Hors DAMA</t>
      </is>
    </oc>
    <nc r="Q62"/>
  </rcc>
  <rcc rId="797" sId="1" numFmtId="11">
    <oc r="R62">
      <v>49</v>
    </oc>
    <nc r="R62"/>
  </rcc>
  <rcc rId="798" sId="1">
    <oc r="S62" t="inlineStr">
      <is>
        <t>D._CHAHARANE</t>
      </is>
    </oc>
    <nc r="S62"/>
  </rcc>
  <rcc rId="799" sId="1" numFmtId="19">
    <oc r="M63">
      <v>43839</v>
    </oc>
    <nc r="M63"/>
  </rcc>
  <rcc rId="800" sId="1">
    <oc r="N63">
      <f>IF(ISBLANK($M63),"Inconnu",DATEDIF($M63,TODAY(),"y")&amp;" ans "&amp;DATEDIF($M63,TODAY(),"ym")&amp;" mois "&amp;DATEDIF($M63,TODAY(),"md")&amp;" jours")</f>
    </oc>
    <nc r="N63"/>
  </rcc>
  <rcc rId="801" sId="1">
    <oc r="O63" t="inlineStr">
      <is>
        <t>Collectif</t>
      </is>
    </oc>
    <nc r="O63"/>
  </rcc>
  <rcc rId="802" sId="1">
    <oc r="P63" t="inlineStr">
      <is>
        <t>H._LETESSIER</t>
      </is>
    </oc>
    <nc r="P63"/>
  </rcc>
  <rcc rId="803" sId="1">
    <oc r="Q63">
      <v>111</v>
    </oc>
    <nc r="Q63"/>
  </rcc>
  <rcc rId="804" sId="1" numFmtId="11">
    <oc r="R63">
      <v>67</v>
    </oc>
    <nc r="R63"/>
  </rcc>
  <rcc rId="805" sId="1">
    <oc r="S63" t="inlineStr">
      <is>
        <t>E._MOULINET</t>
      </is>
    </oc>
    <nc r="S63"/>
  </rcc>
  <rcc rId="806" sId="1" numFmtId="19">
    <oc r="M64">
      <v>43434</v>
    </oc>
    <nc r="M64"/>
  </rcc>
  <rcc rId="807" sId="1">
    <oc r="N64">
      <f>IF(ISBLANK($M64),"Inconnu",DATEDIF($M64,TODAY(),"y")&amp;" ans "&amp;DATEDIF($M64,TODAY(),"ym")&amp;" mois "&amp;DATEDIF($M64,TODAY(),"md")&amp;" jours")</f>
    </oc>
    <nc r="N64"/>
  </rcc>
  <rcc rId="808" sId="1">
    <oc r="O64" t="inlineStr">
      <is>
        <t>Collectif</t>
      </is>
    </oc>
    <nc r="O64"/>
  </rcc>
  <rcc rId="809" sId="1">
    <oc r="P64" t="inlineStr">
      <is>
        <t>B._BOQUET</t>
      </is>
    </oc>
    <nc r="P64"/>
  </rcc>
  <rcc rId="810" sId="1">
    <oc r="Q64">
      <v>116</v>
    </oc>
    <nc r="Q64"/>
  </rcc>
  <rcc rId="811" sId="1" numFmtId="11">
    <oc r="R64">
      <v>67</v>
    </oc>
    <nc r="R64"/>
  </rcc>
  <rcc rId="812" sId="1">
    <oc r="S64" t="inlineStr">
      <is>
        <t>V._LECUYER</t>
      </is>
    </oc>
    <nc r="S64"/>
  </rcc>
  <rcc rId="813" sId="1" numFmtId="19">
    <oc r="M65">
      <v>43710</v>
    </oc>
    <nc r="M65"/>
  </rcc>
  <rcc rId="814" sId="1">
    <oc r="N65">
      <f>IF(ISBLANK($M65),"Inconnu",DATEDIF($M65,TODAY(),"y")&amp;" ans "&amp;DATEDIF($M65,TODAY(),"ym")&amp;" mois "&amp;DATEDIF($M65,TODAY(),"md")&amp;" jours")</f>
    </oc>
    <nc r="N65"/>
  </rcc>
  <rcc rId="815" sId="1">
    <oc r="O65" t="inlineStr">
      <is>
        <t>Collectif</t>
      </is>
    </oc>
    <nc r="O65"/>
  </rcc>
  <rcc rId="816" sId="1">
    <oc r="P65" t="inlineStr">
      <is>
        <t>L._GUIGNARD</t>
      </is>
    </oc>
    <nc r="P65"/>
  </rcc>
  <rcc rId="817" sId="1">
    <oc r="Q65">
      <v>110</v>
    </oc>
    <nc r="Q65"/>
  </rcc>
  <rcc rId="818" sId="1" numFmtId="11">
    <oc r="R65">
      <v>67</v>
    </oc>
    <nc r="R65"/>
  </rcc>
  <rcc rId="819" sId="1">
    <oc r="S65" t="inlineStr">
      <is>
        <t>V._LECUYER</t>
      </is>
    </oc>
    <nc r="S65"/>
  </rcc>
  <rcc rId="820" sId="1">
    <oc r="T1" t="inlineStr">
      <is>
        <t>AG</t>
      </is>
    </oc>
    <nc r="T1"/>
  </rcc>
  <rcc rId="821" sId="1">
    <oc r="U1" t="inlineStr">
      <is>
        <t>Mail AG</t>
      </is>
    </oc>
    <nc r="U1"/>
  </rcc>
  <rcc rId="822" sId="1">
    <oc r="V1" t="inlineStr">
      <is>
        <t>Mesure de protection</t>
      </is>
    </oc>
    <nc r="V1"/>
  </rcc>
  <rcc rId="823" sId="1">
    <oc r="W1" t="inlineStr">
      <is>
        <t>Date de fin d'ATJM</t>
      </is>
    </oc>
    <nc r="W1"/>
  </rcc>
  <rcc rId="824" sId="1">
    <oc r="T2" t="inlineStr">
      <is>
        <t>E. LEMAGNEN</t>
      </is>
    </oc>
    <nc r="T2"/>
  </rcc>
  <rcc rId="825" sId="1">
    <oc r="U2">
      <f>IF(Effectif!$T2="","",VLOOKUP(TEXT(Effectif!$T2,"@"),Paramètres!$E$6:$F$19,2,0))</f>
    </oc>
    <nc r="U2"/>
  </rcc>
  <rcc rId="826" sId="1">
    <oc r="V2" t="inlineStr">
      <is>
        <t>Ordonnance de placement</t>
      </is>
    </oc>
    <nc r="V2"/>
  </rcc>
  <rcc rId="827" sId="1">
    <oc r="T3" t="inlineStr">
      <is>
        <t>A. STEE</t>
      </is>
    </oc>
    <nc r="T3"/>
  </rcc>
  <rcc rId="828" sId="1">
    <oc r="U3">
      <f>IF(Effectif!$T3="","",VLOOKUP(TEXT(Effectif!$T3,"@"),Paramètres!$E$6:$F$19,2,0))</f>
    </oc>
    <nc r="U3"/>
  </rcc>
  <rcc rId="829" sId="1">
    <oc r="V3" t="inlineStr">
      <is>
        <t>Ordonnance de placement</t>
      </is>
    </oc>
    <nc r="V3"/>
  </rcc>
  <rcc rId="830" sId="1">
    <oc r="T4" t="inlineStr">
      <is>
        <t>S. GIBERT</t>
      </is>
    </oc>
    <nc r="T4"/>
  </rcc>
  <rcc rId="831" sId="1">
    <oc r="U4">
      <f>IF(Effectif!$T4="","",VLOOKUP(TEXT(Effectif!$T4,"@"),Paramètres!$E$6:$F$19,2,0))</f>
    </oc>
    <nc r="U4"/>
  </rcc>
  <rcc rId="832" sId="1">
    <oc r="V4" t="inlineStr">
      <is>
        <t>Ordonnance de placement</t>
      </is>
    </oc>
    <nc r="V4"/>
  </rcc>
  <rcc rId="833" sId="1">
    <oc r="T5" t="inlineStr">
      <is>
        <t>L. POILPRE</t>
      </is>
    </oc>
    <nc r="T5"/>
  </rcc>
  <rcc rId="834" sId="1">
    <oc r="U5">
      <f>IF(Effectif!$T5="","",VLOOKUP(TEXT(Effectif!$T5,"@"),Paramètres!$E$6:$F$19,2,0))</f>
    </oc>
    <nc r="U5"/>
  </rcc>
  <rcc rId="835" sId="1">
    <oc r="V5" t="inlineStr">
      <is>
        <t>Tutelle</t>
      </is>
    </oc>
    <nc r="V5"/>
  </rcc>
  <rcc rId="836" sId="1">
    <oc r="T6" t="inlineStr">
      <is>
        <t>C. BEZEAU</t>
      </is>
    </oc>
    <nc r="T6"/>
  </rcc>
  <rcc rId="837" sId="1">
    <oc r="U6">
      <f>IF(Effectif!$T6="","",VLOOKUP(TEXT(Effectif!$T6,"@"),Paramètres!$E$6:$F$19,2,0))</f>
    </oc>
    <nc r="U6"/>
  </rcc>
  <rcc rId="838" sId="1">
    <oc r="V6" t="inlineStr">
      <is>
        <t>Tutelle</t>
      </is>
    </oc>
    <nc r="V6"/>
  </rcc>
  <rcc rId="839" sId="1">
    <oc r="T7" t="inlineStr">
      <is>
        <t>C. BEZEAU</t>
      </is>
    </oc>
    <nc r="T7"/>
  </rcc>
  <rcc rId="840" sId="1">
    <oc r="U7">
      <f>IF(Effectif!$T7="","",VLOOKUP(TEXT(Effectif!$T7,"@"),Paramètres!$E$6:$F$19,2,0))</f>
    </oc>
    <nc r="U7"/>
  </rcc>
  <rcc rId="841" sId="1">
    <oc r="V7" t="inlineStr">
      <is>
        <t>Tutelle</t>
      </is>
    </oc>
    <nc r="V7"/>
  </rcc>
  <rcc rId="842" sId="1">
    <oc r="T8" t="inlineStr">
      <is>
        <t>L. POILPRE</t>
      </is>
    </oc>
    <nc r="T8"/>
  </rcc>
  <rcc rId="843" sId="1">
    <oc r="U8">
      <f>IF(Effectif!$T8="","",VLOOKUP(TEXT(Effectif!$T8,"@"),Paramètres!$E$6:$F$19,2,0))</f>
    </oc>
    <nc r="U8"/>
  </rcc>
  <rcc rId="844" sId="1">
    <oc r="V8" t="inlineStr">
      <is>
        <t>Tutelle</t>
      </is>
    </oc>
    <nc r="V8"/>
  </rcc>
  <rcc rId="845" sId="1">
    <oc r="T9" t="inlineStr">
      <is>
        <t>C. ADIANE</t>
      </is>
    </oc>
    <nc r="T9"/>
  </rcc>
  <rcc rId="846" sId="1">
    <oc r="U9">
      <f>IF(Effectif!$T9="","",VLOOKUP(TEXT(Effectif!$T9,"@"),Paramètres!$E$6:$F$19,2,0))</f>
    </oc>
    <nc r="U9"/>
  </rcc>
  <rcc rId="847" sId="1">
    <oc r="V9" t="inlineStr">
      <is>
        <t>Ordonnance de placement</t>
      </is>
    </oc>
    <nc r="V9"/>
  </rcc>
  <rcc rId="848" sId="1">
    <oc r="T10" t="inlineStr">
      <is>
        <t>L. POILPRE</t>
      </is>
    </oc>
    <nc r="T10"/>
  </rcc>
  <rcc rId="849" sId="1">
    <oc r="U10">
      <f>IF(Effectif!$T10="","",VLOOKUP(TEXT(Effectif!$T10,"@"),Paramètres!$E$6:$F$19,2,0))</f>
    </oc>
    <nc r="U10"/>
  </rcc>
  <rcc rId="850" sId="1">
    <oc r="V10" t="inlineStr">
      <is>
        <t>Ordonnance de placement</t>
      </is>
    </oc>
    <nc r="V10"/>
  </rcc>
  <rcc rId="851" sId="1">
    <oc r="T11" t="inlineStr">
      <is>
        <t>L. POILPRE</t>
      </is>
    </oc>
    <nc r="T11"/>
  </rcc>
  <rcc rId="852" sId="1">
    <oc r="U11">
      <f>IF(Effectif!$T11="","",VLOOKUP(TEXT(Effectif!$T11,"@"),Paramètres!$E$6:$F$19,2,0))</f>
    </oc>
    <nc r="U11"/>
  </rcc>
  <rcc rId="853" sId="1">
    <oc r="V11" t="inlineStr">
      <is>
        <t>Ordonnance de placement</t>
      </is>
    </oc>
    <nc r="V11"/>
  </rcc>
  <rcc rId="854" sId="1">
    <oc r="T12" t="inlineStr">
      <is>
        <t>O. FERE</t>
      </is>
    </oc>
    <nc r="T12"/>
  </rcc>
  <rcc rId="855" sId="1">
    <oc r="U12">
      <f>IF(Effectif!$T12="","",VLOOKUP(TEXT(Effectif!$T12,"@"),Paramètres!$E$6:$F$19,2,0))</f>
    </oc>
    <nc r="U12"/>
  </rcc>
  <rcc rId="856" sId="1">
    <oc r="V12" t="inlineStr">
      <is>
        <t>Tutelle</t>
      </is>
    </oc>
    <nc r="V12"/>
  </rcc>
  <rcc rId="857" sId="1">
    <oc r="T13" t="inlineStr">
      <is>
        <t>E. LEMAGNEN</t>
      </is>
    </oc>
    <nc r="T13"/>
  </rcc>
  <rcc rId="858" sId="1">
    <oc r="U13">
      <f>IF(Effectif!$T13="","",VLOOKUP(TEXT(Effectif!$T13,"@"),Paramètres!$E$6:$F$19,2,0))</f>
    </oc>
    <nc r="U13"/>
  </rcc>
  <rcc rId="859" sId="1">
    <oc r="V13" t="inlineStr">
      <is>
        <t>Tutelle</t>
      </is>
    </oc>
    <nc r="V13"/>
  </rcc>
  <rcc rId="860" sId="1">
    <oc r="T14" t="inlineStr">
      <is>
        <t>E. LEMAGNEN</t>
      </is>
    </oc>
    <nc r="T14"/>
  </rcc>
  <rcc rId="861" sId="1">
    <oc r="U14">
      <f>IF(Effectif!$T14="","",VLOOKUP(TEXT(Effectif!$T14,"@"),Paramètres!$E$6:$F$19,2,0))</f>
    </oc>
    <nc r="U14"/>
  </rcc>
  <rcc rId="862" sId="1">
    <oc r="V14" t="inlineStr">
      <is>
        <t>Tutelle</t>
      </is>
    </oc>
    <nc r="V14"/>
  </rcc>
  <rcc rId="863" sId="1">
    <oc r="T15" t="inlineStr">
      <is>
        <t>P. HERVE</t>
      </is>
    </oc>
    <nc r="T15"/>
  </rcc>
  <rcc rId="864" sId="1">
    <oc r="U15">
      <f>IF(Effectif!$T15="","",VLOOKUP(TEXT(Effectif!$T15,"@"),Paramètres!$E$6:$F$19,2,0))</f>
    </oc>
    <nc r="U15"/>
  </rcc>
  <rcc rId="865" sId="1">
    <oc r="V15" t="inlineStr">
      <is>
        <t>Ordonnance de placement</t>
      </is>
    </oc>
    <nc r="V15"/>
  </rcc>
  <rcc rId="866" sId="1">
    <oc r="T16" t="inlineStr">
      <is>
        <t>C. ADIANE</t>
      </is>
    </oc>
    <nc r="T16"/>
  </rcc>
  <rcc rId="867" sId="1">
    <oc r="U16">
      <f>IF(Effectif!$T16="","",VLOOKUP(TEXT(Effectif!$T16,"@"),Paramètres!$E$6:$F$19,2,0))</f>
    </oc>
    <nc r="U16"/>
  </rcc>
  <rcc rId="868" sId="1">
    <oc r="V16" t="inlineStr">
      <is>
        <t>Ordonnance de placement</t>
      </is>
    </oc>
    <nc r="V16"/>
  </rcc>
  <rcc rId="869" sId="1">
    <oc r="T17" t="inlineStr">
      <is>
        <t>A. STEE</t>
      </is>
    </oc>
    <nc r="T17"/>
  </rcc>
  <rcc rId="870" sId="1">
    <oc r="U17">
      <f>IF(Effectif!$T17="","",VLOOKUP(TEXT(Effectif!$T17,"@"),Paramètres!$E$6:$F$19,2,0))</f>
    </oc>
    <nc r="U17"/>
  </rcc>
  <rcc rId="871" sId="1">
    <oc r="V17" t="inlineStr">
      <is>
        <t>Tutelle</t>
      </is>
    </oc>
    <nc r="V17"/>
  </rcc>
  <rcc rId="872" sId="1">
    <oc r="T18" t="inlineStr">
      <is>
        <t>P. HENISSART</t>
      </is>
    </oc>
    <nc r="T18"/>
  </rcc>
  <rcc rId="873" sId="1">
    <oc r="U18">
      <f>IF(Effectif!$T18="","",VLOOKUP(TEXT(Effectif!$T18,"@"),Paramètres!$E$6:$F$19,2,0))</f>
    </oc>
    <nc r="U18"/>
  </rcc>
  <rcc rId="874" sId="1">
    <oc r="V18" t="inlineStr">
      <is>
        <t>Tutelle</t>
      </is>
    </oc>
    <nc r="V18"/>
  </rcc>
  <rcc rId="875" sId="1">
    <oc r="T19" t="inlineStr">
      <is>
        <t>C. BEZEAU</t>
      </is>
    </oc>
    <nc r="T19"/>
  </rcc>
  <rcc rId="876" sId="1">
    <oc r="U19">
      <f>IF(Effectif!$T19="","",VLOOKUP(TEXT(Effectif!$T19,"@"),Paramètres!$E$6:$F$19,2,0))</f>
    </oc>
    <nc r="U19"/>
  </rcc>
  <rcc rId="877" sId="1">
    <oc r="V19" t="inlineStr">
      <is>
        <t>Tutelle</t>
      </is>
    </oc>
    <nc r="V19"/>
  </rcc>
  <rcc rId="878" sId="1">
    <oc r="T20" t="inlineStr">
      <is>
        <t>L. POILPRE</t>
      </is>
    </oc>
    <nc r="T20"/>
  </rcc>
  <rcc rId="879" sId="1">
    <oc r="U20">
      <f>IF(Effectif!$T20="","",VLOOKUP(TEXT(Effectif!$T20,"@"),Paramètres!$E$6:$F$19,2,0))</f>
    </oc>
    <nc r="U20"/>
  </rcc>
  <rcc rId="880" sId="1">
    <oc r="V20" t="inlineStr">
      <is>
        <t>Ordonnance de placement</t>
      </is>
    </oc>
    <nc r="V20"/>
  </rcc>
  <rcc rId="881" sId="1">
    <oc r="T21" t="inlineStr">
      <is>
        <t>E. LEMAGNEN</t>
      </is>
    </oc>
    <nc r="T21"/>
  </rcc>
  <rcc rId="882" sId="1">
    <oc r="U21">
      <f>IF(Effectif!$T21="","",VLOOKUP(TEXT(Effectif!$T21,"@"),Paramètres!$E$6:$F$19,2,0))</f>
    </oc>
    <nc r="U21"/>
  </rcc>
  <rcc rId="883" sId="1">
    <oc r="V21" t="inlineStr">
      <is>
        <t>Tutelle</t>
      </is>
    </oc>
    <nc r="V21"/>
  </rcc>
  <rcc rId="884" sId="1">
    <oc r="T22" t="inlineStr">
      <is>
        <t>O. FERE</t>
      </is>
    </oc>
    <nc r="T22"/>
  </rcc>
  <rcc rId="885" sId="1">
    <oc r="U22">
      <f>IF(Effectif!$T22="","",VLOOKUP(TEXT(Effectif!$T22,"@"),Paramètres!$E$6:$F$19,2,0))</f>
    </oc>
    <nc r="U22"/>
  </rcc>
  <rcc rId="886" sId="1">
    <oc r="V22" t="inlineStr">
      <is>
        <t>Ordonnance de placement</t>
      </is>
    </oc>
    <nc r="V22"/>
  </rcc>
  <rcc rId="887" sId="1">
    <oc r="T23" t="inlineStr">
      <is>
        <t>L. POILPRE</t>
      </is>
    </oc>
    <nc r="T23"/>
  </rcc>
  <rcc rId="888" sId="1">
    <oc r="U23">
      <f>IF(Effectif!$T23="","",VLOOKUP(TEXT(Effectif!$T23,"@"),Paramètres!$E$6:$F$19,2,0))</f>
    </oc>
    <nc r="U23"/>
  </rcc>
  <rcc rId="889" sId="1">
    <oc r="V23" t="inlineStr">
      <is>
        <t>Ordonnance de placement</t>
      </is>
    </oc>
    <nc r="V23"/>
  </rcc>
  <rcc rId="890" sId="1">
    <oc r="T24" t="inlineStr">
      <is>
        <t>C. ADIANE</t>
      </is>
    </oc>
    <nc r="T24"/>
  </rcc>
  <rcc rId="891" sId="1">
    <oc r="U24">
      <f>IF(Effectif!$T24="","",VLOOKUP(TEXT(Effectif!$T24,"@"),Paramètres!$E$6:$F$19,2,0))</f>
    </oc>
    <nc r="U24"/>
  </rcc>
  <rcc rId="892" sId="1">
    <oc r="V24" t="inlineStr">
      <is>
        <t>Ordonnance de placement</t>
      </is>
    </oc>
    <nc r="V24"/>
  </rcc>
  <rcc rId="893" sId="1">
    <oc r="T25" t="inlineStr">
      <is>
        <t>P. HERVE</t>
      </is>
    </oc>
    <nc r="T25"/>
  </rcc>
  <rcc rId="894" sId="1">
    <oc r="U25">
      <f>IF(Effectif!$T25="","",VLOOKUP(TEXT(Effectif!$T25,"@"),Paramètres!$E$6:$F$19,2,0))</f>
    </oc>
    <nc r="U25"/>
  </rcc>
  <rcc rId="895" sId="1">
    <oc r="V25" t="inlineStr">
      <is>
        <t>ATJM non renouvelable</t>
      </is>
    </oc>
    <nc r="V25"/>
  </rcc>
  <rcc rId="896" sId="1" numFmtId="19">
    <oc r="W25">
      <v>44094</v>
    </oc>
    <nc r="W25"/>
  </rcc>
  <rcc rId="897" sId="1">
    <oc r="T26" t="inlineStr">
      <is>
        <t>K. MAURICE PEROUMAL</t>
      </is>
    </oc>
    <nc r="T26"/>
  </rcc>
  <rcc rId="898" sId="1">
    <oc r="U26">
      <f>IF(Effectif!$T26="","",VLOOKUP(TEXT(Effectif!$T26,"@"),Paramètres!$E$6:$F$19,2,0))</f>
    </oc>
    <nc r="U26"/>
  </rcc>
  <rcc rId="899" sId="1">
    <oc r="V26" t="inlineStr">
      <is>
        <t>ATJM non renouvelable</t>
      </is>
    </oc>
    <nc r="V26"/>
  </rcc>
  <rcc rId="900" sId="1" numFmtId="19">
    <oc r="W26">
      <v>44134</v>
    </oc>
    <nc r="W26"/>
  </rcc>
  <rcc rId="901" sId="1">
    <oc r="T27" t="inlineStr">
      <is>
        <t>P. MARION</t>
      </is>
    </oc>
    <nc r="T27"/>
  </rcc>
  <rcc rId="902" sId="1">
    <oc r="U27">
      <f>IF(Effectif!$T27="","",VLOOKUP(TEXT(Effectif!$T27,"@"),Paramètres!$E$6:$F$19,2,0))</f>
    </oc>
    <nc r="U27"/>
  </rcc>
  <rcc rId="903" sId="1">
    <oc r="V27" t="inlineStr">
      <is>
        <t>Ordonnance de placement</t>
      </is>
    </oc>
    <nc r="V27"/>
  </rcc>
  <rcc rId="904" sId="1">
    <oc r="T28" t="inlineStr">
      <is>
        <t>C. BEZEAU</t>
      </is>
    </oc>
    <nc r="T28"/>
  </rcc>
  <rcc rId="905" sId="1">
    <oc r="U28">
      <f>IF(Effectif!$T28="","",VLOOKUP(TEXT(Effectif!$T28,"@"),Paramètres!$E$6:$F$19,2,0))</f>
    </oc>
    <nc r="U28"/>
  </rcc>
  <rcc rId="906" sId="1">
    <oc r="V28" t="inlineStr">
      <is>
        <t>Tutelle</t>
      </is>
    </oc>
    <nc r="V28"/>
  </rcc>
  <rcc rId="907" sId="1">
    <oc r="T29" t="inlineStr">
      <is>
        <t>K. MAURICE PEROUMAL</t>
      </is>
    </oc>
    <nc r="T29"/>
  </rcc>
  <rcc rId="908" sId="1">
    <oc r="U29">
      <f>IF(Effectif!$T29="","",VLOOKUP(TEXT(Effectif!$T29,"@"),Paramètres!$E$6:$F$19,2,0))</f>
    </oc>
    <nc r="U29"/>
  </rcc>
  <rcc rId="909" sId="1">
    <oc r="V29" t="inlineStr">
      <is>
        <t>Tutelle</t>
      </is>
    </oc>
    <nc r="V29"/>
  </rcc>
  <rcc rId="910" sId="1">
    <oc r="T30" t="inlineStr">
      <is>
        <t>P. HERVE</t>
      </is>
    </oc>
    <nc r="T30"/>
  </rcc>
  <rcc rId="911" sId="1">
    <oc r="U30">
      <f>IF(Effectif!$T30="","",VLOOKUP(TEXT(Effectif!$T30,"@"),Paramètres!$E$6:$F$19,2,0))</f>
    </oc>
    <nc r="U30"/>
  </rcc>
  <rcc rId="912" sId="1">
    <oc r="V30" t="inlineStr">
      <is>
        <t>Ordonnance de placement</t>
      </is>
    </oc>
    <nc r="V30"/>
  </rcc>
  <rcc rId="913" sId="1">
    <oc r="T31" t="inlineStr">
      <is>
        <t>C. BEZEAU</t>
      </is>
    </oc>
    <nc r="T31"/>
  </rcc>
  <rcc rId="914" sId="1">
    <oc r="U31">
      <f>IF(Effectif!$T31="","",VLOOKUP(TEXT(Effectif!$T31,"@"),Paramètres!$E$6:$F$19,2,0))</f>
    </oc>
    <nc r="U31"/>
  </rcc>
  <rcc rId="915" sId="1">
    <oc r="V31" t="inlineStr">
      <is>
        <t>Ordonnance de placement</t>
      </is>
    </oc>
    <nc r="V31"/>
  </rcc>
  <rcc rId="916" sId="1">
    <oc r="T32" t="inlineStr">
      <is>
        <t>L. POILPRE</t>
      </is>
    </oc>
    <nc r="T32"/>
  </rcc>
  <rcc rId="917" sId="1">
    <oc r="U32">
      <f>IF(Effectif!$T32="","",VLOOKUP(TEXT(Effectif!$T32,"@"),Paramètres!$E$6:$F$19,2,0))</f>
    </oc>
    <nc r="U32"/>
  </rcc>
  <rcc rId="918" sId="1">
    <oc r="V32" t="inlineStr">
      <is>
        <t>ATJM accordé</t>
      </is>
    </oc>
    <nc r="V32"/>
  </rcc>
  <rcc rId="919" sId="1" numFmtId="19">
    <oc r="W32">
      <v>44134</v>
    </oc>
    <nc r="W32"/>
  </rcc>
  <rcc rId="920" sId="1">
    <oc r="T33" t="inlineStr">
      <is>
        <t>C. BEZEAU</t>
      </is>
    </oc>
    <nc r="T33"/>
  </rcc>
  <rcc rId="921" sId="1">
    <oc r="U33">
      <f>IF(Effectif!$T33="","",VLOOKUP(TEXT(Effectif!$T33,"@"),Paramètres!$E$6:$F$19,2,0))</f>
    </oc>
    <nc r="U33"/>
  </rcc>
  <rcc rId="922" sId="1">
    <oc r="V33" t="inlineStr">
      <is>
        <t>ATJM non renouvelable</t>
      </is>
    </oc>
    <nc r="V33"/>
  </rcc>
  <rcc rId="923" sId="1" numFmtId="19">
    <oc r="W33">
      <v>44043</v>
    </oc>
    <nc r="W33"/>
  </rcc>
  <rcc rId="924" sId="1">
    <oc r="T34" t="inlineStr">
      <is>
        <t>C. FRANCHET</t>
      </is>
    </oc>
    <nc r="T34"/>
  </rcc>
  <rcc rId="925" sId="1">
    <oc r="U34">
      <f>IF(Effectif!$T34="","",VLOOKUP(TEXT(Effectif!$T34,"@"),Paramètres!$E$6:$F$19,2,0))</f>
    </oc>
    <nc r="U34"/>
  </rcc>
  <rcc rId="926" sId="1">
    <oc r="V34" t="inlineStr">
      <is>
        <t>ATJM non renouvelable</t>
      </is>
    </oc>
    <nc r="V34"/>
  </rcc>
  <rcc rId="927" sId="1" numFmtId="19">
    <oc r="W34">
      <v>44119</v>
    </oc>
    <nc r="W34"/>
  </rcc>
  <rcc rId="928" sId="1">
    <oc r="T35" t="inlineStr">
      <is>
        <t>K. MAURICE PEROUMAL</t>
      </is>
    </oc>
    <nc r="T35"/>
  </rcc>
  <rcc rId="929" sId="1">
    <oc r="U35">
      <f>IF(Effectif!$T35="","",VLOOKUP(TEXT(Effectif!$T35,"@"),Paramètres!$E$6:$F$19,2,0))</f>
    </oc>
    <nc r="U35"/>
  </rcc>
  <rcc rId="930" sId="1">
    <oc r="V35" t="inlineStr">
      <is>
        <t>Tutelle</t>
      </is>
    </oc>
    <nc r="V35"/>
  </rcc>
  <rcc rId="931" sId="1">
    <oc r="T36" t="inlineStr">
      <is>
        <t>P. MARION</t>
      </is>
    </oc>
    <nc r="T36"/>
  </rcc>
  <rcc rId="932" sId="1">
    <oc r="U36">
      <f>IF(Effectif!$T36="","",VLOOKUP(TEXT(Effectif!$T36,"@"),Paramètres!$E$6:$F$19,2,0))</f>
    </oc>
    <nc r="U36"/>
  </rcc>
  <rcc rId="933" sId="1">
    <oc r="V36" t="inlineStr">
      <is>
        <t>Tutelle</t>
      </is>
    </oc>
    <nc r="V36"/>
  </rcc>
  <rcc rId="934" sId="1">
    <oc r="T37" t="inlineStr">
      <is>
        <t>C. BEZEAU</t>
      </is>
    </oc>
    <nc r="T37"/>
  </rcc>
  <rcc rId="935" sId="1">
    <oc r="U37">
      <f>IF(Effectif!$T37="","",VLOOKUP(TEXT(Effectif!$T37,"@"),Paramètres!$E$6:$F$19,2,0))</f>
    </oc>
    <nc r="U37"/>
  </rcc>
  <rcc rId="936" sId="1">
    <oc r="V37" t="inlineStr">
      <is>
        <t>Tutelle</t>
      </is>
    </oc>
    <nc r="V37"/>
  </rcc>
  <rcc rId="937" sId="1">
    <oc r="T38" t="inlineStr">
      <is>
        <t>C. BEZEAU</t>
      </is>
    </oc>
    <nc r="T38"/>
  </rcc>
  <rcc rId="938" sId="1">
    <oc r="U38">
      <f>IF(Effectif!$T38="","",VLOOKUP(TEXT(Effectif!$T38,"@"),Paramètres!$E$6:$F$19,2,0))</f>
    </oc>
    <nc r="U38"/>
  </rcc>
  <rcc rId="939" sId="1">
    <oc r="V38" t="inlineStr">
      <is>
        <t>Ordonnance de placement</t>
      </is>
    </oc>
    <nc r="V38"/>
  </rcc>
  <rcc rId="940" sId="1">
    <oc r="T39" t="inlineStr">
      <is>
        <t>P. HERVE</t>
      </is>
    </oc>
    <nc r="T39"/>
  </rcc>
  <rcc rId="941" sId="1">
    <oc r="U39">
      <f>IF(Effectif!$T39="","",VLOOKUP(TEXT(Effectif!$T39,"@"),Paramètres!$E$6:$F$19,2,0))</f>
    </oc>
    <nc r="U39"/>
  </rcc>
  <rcc rId="942" sId="1">
    <oc r="V39" t="inlineStr">
      <is>
        <t>Ordonnance de placement</t>
      </is>
    </oc>
    <nc r="V39"/>
  </rcc>
  <rcc rId="943" sId="1">
    <oc r="T40" t="inlineStr">
      <is>
        <t>L. POILPRE</t>
      </is>
    </oc>
    <nc r="T40"/>
  </rcc>
  <rcc rId="944" sId="1">
    <oc r="U40">
      <f>IF(Effectif!$T40="","",VLOOKUP(TEXT(Effectif!$T40,"@"),Paramètres!$E$6:$F$19,2,0))</f>
    </oc>
    <nc r="U40"/>
  </rcc>
  <rcc rId="945" sId="1">
    <oc r="V40" t="inlineStr">
      <is>
        <t>Ordonnance de placement</t>
      </is>
    </oc>
    <nc r="V40"/>
  </rcc>
  <rcc rId="946" sId="1">
    <oc r="T41" t="inlineStr">
      <is>
        <t>E. LEMAGNEN</t>
      </is>
    </oc>
    <nc r="T41"/>
  </rcc>
  <rcc rId="947" sId="1">
    <oc r="U41">
      <f>IF(Effectif!$T41="","",VLOOKUP(TEXT(Effectif!$T41,"@"),Paramètres!$E$6:$F$19,2,0))</f>
    </oc>
    <nc r="U41"/>
  </rcc>
  <rcc rId="948" sId="1">
    <oc r="V41" t="inlineStr">
      <is>
        <t>Ordonnance de placement</t>
      </is>
    </oc>
    <nc r="V41"/>
  </rcc>
  <rcc rId="949" sId="1">
    <oc r="T42" t="inlineStr">
      <is>
        <t>C. ADIANE</t>
      </is>
    </oc>
    <nc r="T42"/>
  </rcc>
  <rcc rId="950" sId="1">
    <oc r="U42">
      <f>IF(Effectif!$T42="","",VLOOKUP(TEXT(Effectif!$T42,"@"),Paramètres!$E$6:$F$19,2,0))</f>
    </oc>
    <nc r="U42"/>
  </rcc>
  <rcc rId="951" sId="1">
    <oc r="V42" t="inlineStr">
      <is>
        <t>ATJM accordé</t>
      </is>
    </oc>
    <nc r="V42"/>
  </rcc>
  <rcc rId="952" sId="1" numFmtId="19">
    <oc r="W42">
      <v>44227</v>
    </oc>
    <nc r="W42"/>
  </rcc>
  <rcc rId="953" sId="1">
    <oc r="T43" t="inlineStr">
      <is>
        <t>P. MARION</t>
      </is>
    </oc>
    <nc r="T43"/>
  </rcc>
  <rcc rId="954" sId="1">
    <oc r="U43">
      <f>IF(Effectif!$T43="","",VLOOKUP(TEXT(Effectif!$T43,"@"),Paramètres!$E$6:$F$19,2,0))</f>
    </oc>
    <nc r="U43"/>
  </rcc>
  <rcc rId="955" sId="1">
    <oc r="V43" t="inlineStr">
      <is>
        <t>Tutelle</t>
      </is>
    </oc>
    <nc r="V43"/>
  </rcc>
  <rcc rId="956" sId="1">
    <oc r="T44" t="inlineStr">
      <is>
        <t>L. POILPRE</t>
      </is>
    </oc>
    <nc r="T44"/>
  </rcc>
  <rcc rId="957" sId="1">
    <oc r="U44">
      <f>IF(Effectif!$T44="","",VLOOKUP(TEXT(Effectif!$T44,"@"),Paramètres!$E$6:$F$19,2,0))</f>
    </oc>
    <nc r="U44"/>
  </rcc>
  <rcc rId="958" sId="1">
    <oc r="V44" t="inlineStr">
      <is>
        <t>ATJM non renouvelable</t>
      </is>
    </oc>
    <nc r="V44"/>
  </rcc>
  <rcc rId="959" sId="1" numFmtId="19">
    <oc r="W44">
      <v>44104</v>
    </oc>
    <nc r="W44"/>
  </rcc>
  <rcc rId="960" sId="1">
    <oc r="T45" t="inlineStr">
      <is>
        <t>L. POILPRE</t>
      </is>
    </oc>
    <nc r="T45"/>
  </rcc>
  <rcc rId="961" sId="1">
    <oc r="U45">
      <f>IF(Effectif!$T45="","",VLOOKUP(TEXT(Effectif!$T45,"@"),Paramètres!$E$6:$F$19,2,0))</f>
    </oc>
    <nc r="U45"/>
  </rcc>
  <rcc rId="962" sId="1">
    <oc r="V45" t="inlineStr">
      <is>
        <t>ATJM non renouvelable</t>
      </is>
    </oc>
    <nc r="V45"/>
  </rcc>
  <rcc rId="963" sId="1" numFmtId="19">
    <oc r="W45">
      <v>44074</v>
    </oc>
    <nc r="W45"/>
  </rcc>
  <rcc rId="964" sId="1">
    <oc r="T46" t="inlineStr">
      <is>
        <t>P. MARION</t>
      </is>
    </oc>
    <nc r="T46"/>
  </rcc>
  <rcc rId="965" sId="1">
    <oc r="U46">
      <f>$U$43</f>
    </oc>
    <nc r="U46"/>
  </rcc>
  <rcc rId="966" sId="1">
    <oc r="V46" t="inlineStr">
      <is>
        <t>Ordonnance de placement</t>
      </is>
    </oc>
    <nc r="V46"/>
  </rcc>
  <rcc rId="967" sId="1">
    <oc r="T47" t="inlineStr">
      <is>
        <t>C. BEZEAU</t>
      </is>
    </oc>
    <nc r="T47"/>
  </rcc>
  <rcc rId="968" sId="1">
    <oc r="U47">
      <f>IF(Effectif!$T47="","",VLOOKUP(TEXT(Effectif!$T47,"@"),Paramètres!$E$6:$F$19,2,0))</f>
    </oc>
    <nc r="U47"/>
  </rcc>
  <rcc rId="969" sId="1">
    <oc r="V47" t="inlineStr">
      <is>
        <t>Tutelle</t>
      </is>
    </oc>
    <nc r="V47"/>
  </rcc>
  <rcc rId="970" sId="1">
    <oc r="T48" t="inlineStr">
      <is>
        <t>K. MAURICE PEROUMAL</t>
      </is>
    </oc>
    <nc r="T48"/>
  </rcc>
  <rcc rId="971" sId="1">
    <oc r="U48">
      <f>IF(Effectif!$T48="","",VLOOKUP(TEXT(Effectif!$T48,"@"),Paramètres!$E$6:$F$19,2,0))</f>
    </oc>
    <nc r="U48"/>
  </rcc>
  <rcc rId="972" sId="1">
    <oc r="V48" t="inlineStr">
      <is>
        <t>Ordonnance de placement</t>
      </is>
    </oc>
    <nc r="V48"/>
  </rcc>
  <rcc rId="973" sId="1">
    <oc r="T49" t="inlineStr">
      <is>
        <t>P. HERVE</t>
      </is>
    </oc>
    <nc r="T49"/>
  </rcc>
  <rcc rId="974" sId="1">
    <oc r="U49">
      <f>IF(Effectif!$T49="","",VLOOKUP(TEXT(Effectif!$T49,"@"),Paramètres!$E$6:$F$19,2,0))</f>
    </oc>
    <nc r="U49"/>
  </rcc>
  <rcc rId="975" sId="1">
    <oc r="V49" t="inlineStr">
      <is>
        <t>ATJM à faire</t>
      </is>
    </oc>
    <nc r="V49"/>
  </rcc>
  <rcc rId="976" sId="1">
    <oc r="T50" t="inlineStr">
      <is>
        <t>P. MARION</t>
      </is>
    </oc>
    <nc r="T50"/>
  </rcc>
  <rcc rId="977" sId="1">
    <oc r="U50">
      <f>IF(Effectif!$T50="","",VLOOKUP(TEXT(Effectif!$T50,"@"),Paramètres!$E$6:$F$19,2,0))</f>
    </oc>
    <nc r="U50"/>
  </rcc>
  <rcc rId="978" sId="1">
    <oc r="V50" t="inlineStr">
      <is>
        <t>Tutelle</t>
      </is>
    </oc>
    <nc r="V50"/>
  </rcc>
  <rcc rId="979" sId="1">
    <oc r="T51" t="inlineStr">
      <is>
        <t>E. LEMAGNEN</t>
      </is>
    </oc>
    <nc r="T51"/>
  </rcc>
  <rcc rId="980" sId="1">
    <oc r="U51">
      <f>IF(Effectif!$T51="","",VLOOKUP(TEXT(Effectif!$T51,"@"),Paramètres!$E$6:$F$19,2,0))</f>
    </oc>
    <nc r="U51"/>
  </rcc>
  <rcc rId="981" sId="1">
    <oc r="V51" t="inlineStr">
      <is>
        <t>Ordonnance de placement</t>
      </is>
    </oc>
    <nc r="V51"/>
  </rcc>
  <rcc rId="982" sId="1">
    <oc r="T52" t="inlineStr">
      <is>
        <t>C. BEZEAU</t>
      </is>
    </oc>
    <nc r="T52"/>
  </rcc>
  <rcc rId="983" sId="1">
    <oc r="U52">
      <f>IF(Effectif!$T52="","",VLOOKUP(TEXT(Effectif!$T52,"@"),Paramètres!$E$6:$F$19,2,0))</f>
    </oc>
    <nc r="U52"/>
  </rcc>
  <rcc rId="984" sId="1">
    <oc r="V52" t="inlineStr">
      <is>
        <t>ATJM en attente de décision</t>
      </is>
    </oc>
    <nc r="V52"/>
  </rcc>
  <rcc rId="985" sId="1" numFmtId="19">
    <oc r="W52">
      <v>44165</v>
    </oc>
    <nc r="W52"/>
  </rcc>
  <rcc rId="986" sId="1">
    <oc r="T53" t="inlineStr">
      <is>
        <t>C. ADIANE</t>
      </is>
    </oc>
    <nc r="T53"/>
  </rcc>
  <rcc rId="987" sId="1">
    <oc r="U53">
      <f>IF(Effectif!$T53="","",VLOOKUP(TEXT(Effectif!$T53,"@"),Paramètres!$E$6:$F$19,2,0))</f>
    </oc>
    <nc r="U53"/>
  </rcc>
  <rcc rId="988" sId="1">
    <oc r="V53" t="inlineStr">
      <is>
        <t>Ordonnance de placement</t>
      </is>
    </oc>
    <nc r="V53"/>
  </rcc>
  <rcc rId="989" sId="1">
    <oc r="T54" t="inlineStr">
      <is>
        <t>C. BEZEAU</t>
      </is>
    </oc>
    <nc r="T54"/>
  </rcc>
  <rcc rId="990" sId="1">
    <oc r="U54">
      <f>IF(Effectif!$T54="","",VLOOKUP(TEXT(Effectif!$T54,"@"),Paramètres!$E$6:$F$19,2,0))</f>
    </oc>
    <nc r="U54"/>
  </rcc>
  <rcc rId="991" sId="1">
    <oc r="V54" t="inlineStr">
      <is>
        <t>Ordonnance de placement</t>
      </is>
    </oc>
    <nc r="V54"/>
  </rcc>
  <rcc rId="992" sId="1">
    <oc r="T55" t="inlineStr">
      <is>
        <t>L. POILPRE</t>
      </is>
    </oc>
    <nc r="T55"/>
  </rcc>
  <rcc rId="993" sId="1">
    <oc r="U55">
      <f>IF(Effectif!$T55="","",VLOOKUP(TEXT(Effectif!$T55,"@"),Paramètres!$E$6:$F$19,2,0))</f>
    </oc>
    <nc r="U55"/>
  </rcc>
  <rcc rId="994" sId="1">
    <oc r="V55" t="inlineStr">
      <is>
        <t>Ordonnance de placement</t>
      </is>
    </oc>
    <nc r="V55"/>
  </rcc>
  <rcc rId="995" sId="1">
    <oc r="T56" t="inlineStr">
      <is>
        <t>E. LEMAGNEN</t>
      </is>
    </oc>
    <nc r="T56"/>
  </rcc>
  <rcc rId="996" sId="1">
    <oc r="U56">
      <f>IF(Effectif!$T56="","",VLOOKUP(TEXT(Effectif!$T56,"@"),Paramètres!$E$6:$F$19,2,0))</f>
    </oc>
    <nc r="U56"/>
  </rcc>
  <rcc rId="997" sId="1">
    <oc r="V56" t="inlineStr">
      <is>
        <t>ATJM accordé</t>
      </is>
    </oc>
    <nc r="V56"/>
  </rcc>
  <rcc rId="998" sId="1" numFmtId="19">
    <oc r="W56">
      <v>44195</v>
    </oc>
    <nc r="W56"/>
  </rcc>
  <rcc rId="999" sId="1">
    <oc r="T57" t="inlineStr">
      <is>
        <t>P. HERVE</t>
      </is>
    </oc>
    <nc r="T57"/>
  </rcc>
  <rcc rId="1000" sId="1">
    <oc r="U57">
      <f>IF(Effectif!$T57="","",VLOOKUP(TEXT(Effectif!$T57,"@"),Paramètres!$E$6:$F$19,2,0))</f>
    </oc>
    <nc r="U57"/>
  </rcc>
  <rcc rId="1001" sId="1">
    <oc r="V57" t="inlineStr">
      <is>
        <t>Ordonnance de placement</t>
      </is>
    </oc>
    <nc r="V57"/>
  </rcc>
  <rcc rId="1002" sId="1">
    <oc r="T58" t="inlineStr">
      <is>
        <t>C. BEZEAU</t>
      </is>
    </oc>
    <nc r="T58"/>
  </rcc>
  <rcc rId="1003" sId="1">
    <oc r="U58">
      <f>IF(Effectif!$T58="","",VLOOKUP(TEXT(Effectif!$T58,"@"),Paramètres!$E$6:$F$19,2,0))</f>
    </oc>
    <nc r="U58"/>
  </rcc>
  <rcc rId="1004" sId="1">
    <oc r="V58" t="inlineStr">
      <is>
        <t>Tutelle</t>
      </is>
    </oc>
    <nc r="V58"/>
  </rcc>
  <rcc rId="1005" sId="1">
    <oc r="T59" t="inlineStr">
      <is>
        <t>C. BEZEAU</t>
      </is>
    </oc>
    <nc r="T59"/>
  </rcc>
  <rcc rId="1006" sId="1">
    <oc r="U59">
      <f>IF(Effectif!$T59="","",VLOOKUP(TEXT(Effectif!$T59,"@"),Paramètres!$E$6:$F$19,2,0))</f>
    </oc>
    <nc r="U59"/>
  </rcc>
  <rcc rId="1007" sId="1">
    <oc r="V59" t="inlineStr">
      <is>
        <t>Tutelle</t>
      </is>
    </oc>
    <nc r="V59"/>
  </rcc>
  <rcc rId="1008" sId="1">
    <oc r="T60" t="inlineStr">
      <is>
        <t>C. BEZEAU</t>
      </is>
    </oc>
    <nc r="T60"/>
  </rcc>
  <rcc rId="1009" sId="1">
    <oc r="U60">
      <f>IF(Effectif!$T60="","",VLOOKUP(TEXT(Effectif!$T60,"@"),Paramètres!$E$6:$F$19,2,0))</f>
    </oc>
    <nc r="U60"/>
  </rcc>
  <rcc rId="1010" sId="1">
    <oc r="V60" t="inlineStr">
      <is>
        <t>ATJM non renouvelable</t>
      </is>
    </oc>
    <nc r="V60"/>
  </rcc>
  <rcc rId="1011" sId="1" numFmtId="19">
    <oc r="W60">
      <v>44150</v>
    </oc>
    <nc r="W60"/>
  </rcc>
  <rcc rId="1012" sId="1">
    <oc r="T61" t="inlineStr">
      <is>
        <t>C. BEZEAU</t>
      </is>
    </oc>
    <nc r="T61"/>
  </rcc>
  <rcc rId="1013" sId="1">
    <oc r="U61">
      <f>IF(Effectif!$T61="","",VLOOKUP(TEXT(Effectif!$T61,"@"),Paramètres!$E$6:$F$19,2,0))</f>
    </oc>
    <nc r="U61"/>
  </rcc>
  <rcc rId="1014" sId="1">
    <oc r="V61" t="inlineStr">
      <is>
        <t>Ordonnance de placement</t>
      </is>
    </oc>
    <nc r="V61"/>
  </rcc>
  <rcc rId="1015" sId="1">
    <oc r="T62" t="inlineStr">
      <is>
        <t>S. GIBERT</t>
      </is>
    </oc>
    <nc r="T62"/>
  </rcc>
  <rcc rId="1016" sId="1">
    <oc r="U62">
      <f>IF(Effectif!$T62="","",VLOOKUP(TEXT(Effectif!$T62,"@"),Paramètres!$E$6:$F$19,2,0))</f>
    </oc>
    <nc r="U62"/>
  </rcc>
  <rcc rId="1017" sId="1">
    <oc r="V62" t="inlineStr">
      <is>
        <t>ATJM en attente de décision</t>
      </is>
    </oc>
    <nc r="V62"/>
  </rcc>
  <rcc rId="1018" sId="1">
    <oc r="T63" t="inlineStr">
      <is>
        <t>E. GROSSET JANIN</t>
      </is>
    </oc>
    <nc r="T63"/>
  </rcc>
  <rcc rId="1019" sId="1">
    <oc r="U63">
      <f>IF(Effectif!$T63="","",VLOOKUP(TEXT(Effectif!$T63,"@"),Paramètres!$E$6:$F$19,2,0))</f>
    </oc>
    <nc r="U63"/>
  </rcc>
  <rcc rId="1020" sId="1">
    <oc r="V63" t="inlineStr">
      <is>
        <t>Tutelle</t>
      </is>
    </oc>
    <nc r="V63"/>
  </rcc>
  <rcc rId="1021" sId="1">
    <oc r="T64" t="inlineStr">
      <is>
        <t>C. BEZEAU</t>
      </is>
    </oc>
    <nc r="T64"/>
  </rcc>
  <rcc rId="1022" sId="1">
    <oc r="U64">
      <f>IF(Effectif!$T64="","",VLOOKUP(TEXT(Effectif!$T64,"@"),Paramètres!$E$6:$F$19,2,0))</f>
    </oc>
    <nc r="U64"/>
  </rcc>
  <rcc rId="1023" sId="1">
    <oc r="V64" t="inlineStr">
      <is>
        <t>Ordonnance de placement</t>
      </is>
    </oc>
    <nc r="V64"/>
  </rcc>
  <rcc rId="1024" sId="1">
    <oc r="T65" t="inlineStr">
      <is>
        <t>C. BEZEAU</t>
      </is>
    </oc>
    <nc r="T65"/>
  </rcc>
  <rcc rId="1025" sId="1">
    <oc r="U65">
      <f>IF(Effectif!$T65="","",VLOOKUP(TEXT(Effectif!$T65,"@"),Paramètres!$E$6:$F$19,2,0))</f>
    </oc>
    <nc r="U65"/>
  </rcc>
  <rcc rId="1026" sId="1">
    <oc r="V65" t="inlineStr">
      <is>
        <t>Ordonnance de placement</t>
      </is>
    </oc>
    <nc r="V65"/>
  </rcc>
  <rcc rId="1027" sId="1">
    <oc r="X1" t="inlineStr">
      <is>
        <t>Date Renouvellement d'ATJM</t>
      </is>
    </oc>
    <nc r="X1"/>
  </rcc>
  <rcc rId="1028" sId="1">
    <oc r="Y1" t="inlineStr">
      <is>
        <t>Envoyer mail</t>
      </is>
    </oc>
    <nc r="Y1"/>
  </rcc>
  <rcc rId="1029" sId="1">
    <oc r="Z1" t="inlineStr">
      <is>
        <t>Date demande CMU/RIB</t>
      </is>
    </oc>
    <nc r="Z1"/>
  </rcc>
  <rcc rId="1030" sId="1">
    <oc r="AA1" t="inlineStr">
      <is>
        <t>CMU</t>
      </is>
    </oc>
    <nc r="AA1"/>
  </rcc>
  <rcc rId="1031" sId="1">
    <oc r="AB1" t="inlineStr">
      <is>
        <t>Numéro CMU</t>
      </is>
    </oc>
    <nc r="AB1"/>
  </rcc>
  <rcc rId="1032" sId="1">
    <oc r="X2">
      <f>IF(Effectif!$T2&gt;0,IF(Effectif!$V2="ATJM à faire","En attente",IF(Effectif!$V2="ATJM non renouvelable","Pas de renouvellement",IF(Effectif!$V2="ATJM en attente de décision","En attente",(IF(Effectif!$E2&lt;18,"Pas d'ATJM",EDATE(Effectif!$W2,-2)))))),"Inconnu")</f>
    </oc>
    <nc r="X2"/>
  </rcc>
  <rcc rId="1033" sId="1">
    <oc r="Y2">
      <f>IF(OR(Effectif!$AA2="Non",Effectif!$AE2="Non",Effectif!$AC2&lt;TODAY()),"Oui","Fait")</f>
    </oc>
    <nc r="Y2"/>
  </rcc>
  <rcc rId="1034" sId="1">
    <oc r="AA2" t="inlineStr">
      <is>
        <t>Oui</t>
      </is>
    </oc>
    <nc r="AA2"/>
  </rcc>
  <rcc rId="1035" sId="1" numFmtId="4">
    <oc r="AB2">
      <v>712710001390468</v>
    </oc>
    <nc r="AB2"/>
  </rcc>
  <rcc rId="1036" sId="1">
    <oc r="X3">
      <f>IF(Effectif!$T3&gt;0,IF(Effectif!$V3="ATJM à faire","En attente",IF(Effectif!$V3="ATJM non renouvelable","Pas de renouvellement",IF(Effectif!$V3="ATJM en attente de décision","En attente",(IF(Effectif!$E3&lt;18,"Pas d'ATJM",EDATE(Effectif!$W3,-2)))))),"Inconnu")</f>
    </oc>
    <nc r="X3"/>
  </rcc>
  <rcc rId="1037" sId="1">
    <oc r="Y3">
      <f>IF(OR(Effectif!$AA3="Non",Effectif!$AE3="Non",Effectif!$AC3&lt;TODAY()),"Oui","Fait")</f>
    </oc>
    <nc r="Y3"/>
  </rcc>
  <rcc rId="1038" sId="1">
    <oc r="Z3" t="inlineStr">
      <is>
        <t>11.7.2020</t>
      </is>
    </oc>
    <nc r="Z3"/>
  </rcc>
  <rcc rId="1039" sId="1">
    <oc r="AA3" t="inlineStr">
      <is>
        <t>Oui</t>
      </is>
    </oc>
    <nc r="AA3"/>
  </rcc>
  <rcc rId="1040" sId="1" numFmtId="4">
    <oc r="AB3">
      <v>712710001387203</v>
    </oc>
    <nc r="AB3"/>
  </rcc>
  <rcc rId="1041" sId="1">
    <oc r="X4">
      <f>IF(Effectif!$T4&gt;0,IF(Effectif!$V4="ATJM à faire","En attente",IF(Effectif!$V4="ATJM non renouvelable","Pas de renouvellement",IF(Effectif!$V4="ATJM en attente de décision","En attente",(IF(Effectif!$E4&lt;18,"Pas d'ATJM",EDATE(Effectif!$W4,-2)))))),"Inconnu")</f>
    </oc>
    <nc r="X4"/>
  </rcc>
  <rcc rId="1042" sId="1">
    <oc r="Y4">
      <f>IF(OR(Effectif!$AA4="Non",Effectif!$AE4="Non",Effectif!$AC4&lt;TODAY()),"Oui","Fait")</f>
    </oc>
    <nc r="Y4"/>
  </rcc>
  <rcc rId="1043" sId="1">
    <oc r="AA4" t="inlineStr">
      <is>
        <t>Oui</t>
      </is>
    </oc>
    <nc r="AA4"/>
  </rcc>
  <rcc rId="1044" sId="1" numFmtId="4">
    <oc r="AB4">
      <v>712710001305940</v>
    </oc>
    <nc r="AB4"/>
  </rcc>
  <rcc rId="1045" sId="1">
    <oc r="X5">
      <f>IF(Effectif!$T5&gt;0,IF(Effectif!$V5="ATJM à faire","En attente",IF(Effectif!$V5="ATJM non renouvelable","Pas de renouvellement",IF(Effectif!$V5="ATJM en attente de décision","En attente",(IF(Effectif!$E5&lt;18,"Pas d'ATJM",EDATE(Effectif!$W5,-2)))))),"Inconnu")</f>
    </oc>
    <nc r="X5"/>
  </rcc>
  <rcc rId="1046" sId="1">
    <oc r="Y5">
      <f>IF(OR(Effectif!$AA5="Non",Effectif!$AE5="Non",Effectif!$AC5&lt;TODAY()),"Oui","Fait")</f>
    </oc>
    <nc r="Y5"/>
  </rcc>
  <rcc rId="1047" sId="1">
    <oc r="AA5" t="inlineStr">
      <is>
        <t>Oui</t>
      </is>
    </oc>
    <nc r="AA5"/>
  </rcc>
  <rcc rId="1048" sId="1" numFmtId="4">
    <oc r="AB5">
      <v>712710001377404</v>
    </oc>
    <nc r="AB5"/>
  </rcc>
  <rcc rId="1049" sId="1">
    <oc r="X6">
      <f>IF(Effectif!$T6&gt;0,IF(Effectif!$V6="ATJM à faire","En attente",IF(Effectif!$V6="ATJM non renouvelable","Pas de renouvellement",IF(Effectif!$V6="ATJM en attente de décision","En attente",(IF(Effectif!$E6&lt;18,"Pas d'ATJM",EDATE(Effectif!$W6,-2)))))),"Inconnu")</f>
    </oc>
    <nc r="X6"/>
  </rcc>
  <rcc rId="1050" sId="1">
    <oc r="Y6">
      <f>IF(OR(Effectif!$AA6="Non",Effectif!$AE6="Non",Effectif!$AC6&lt;TODAY()),"Oui","Fait")</f>
    </oc>
    <nc r="Y6"/>
  </rcc>
  <rcc rId="1051" sId="1">
    <oc r="Z6" t="inlineStr">
      <is>
        <t>28.6.2020</t>
      </is>
    </oc>
    <nc r="Z6"/>
  </rcc>
  <rcc rId="1052" sId="1">
    <oc r="AA6" t="inlineStr">
      <is>
        <t>Oui</t>
      </is>
    </oc>
    <nc r="AA6"/>
  </rcc>
  <rcc rId="1053" sId="1" numFmtId="4">
    <oc r="AB6">
      <v>104059924620243</v>
    </oc>
    <nc r="AB6"/>
  </rcc>
  <rcc rId="1054" sId="1">
    <oc r="X7">
      <f>IF(Effectif!$T7&gt;0,IF(Effectif!$V7="ATJM à faire","En attente",IF(Effectif!$V7="ATJM non renouvelable","Pas de renouvellement",IF(Effectif!$V7="ATJM en attente de décision","En attente",(IF(Effectif!$E7&lt;18,"Pas d'ATJM",EDATE(Effectif!$W7,-2)))))),"Inconnu")</f>
    </oc>
    <nc r="X7"/>
  </rcc>
  <rcc rId="1055" sId="1">
    <oc r="Y7">
      <f>IF(OR(Effectif!$AA7="Non",Effectif!$AE7="Non",Effectif!$AC7&lt;TODAY()),"Oui","Fait")</f>
    </oc>
    <nc r="Y7"/>
  </rcc>
  <rcc rId="1056" sId="1">
    <oc r="Z7" t="inlineStr">
      <is>
        <t>30.5.2020</t>
      </is>
    </oc>
    <nc r="Z7"/>
  </rcc>
  <rcc rId="1057" sId="1">
    <oc r="AA7" t="inlineStr">
      <is>
        <t>Oui</t>
      </is>
    </oc>
    <nc r="AA7"/>
  </rcc>
  <rcc rId="1058" sId="1" numFmtId="4">
    <oc r="AB7">
      <v>712710001349094</v>
    </oc>
    <nc r="AB7"/>
  </rcc>
  <rcc rId="1059" sId="1">
    <oc r="X8">
      <f>IF(Effectif!$T8&gt;0,IF(Effectif!$V8="ATJM à faire","En attente",IF(Effectif!$V8="ATJM non renouvelable","Pas de renouvellement",IF(Effectif!$V8="ATJM en attente de décision","En attente",(IF(Effectif!$E8&lt;18,"Pas d'ATJM",EDATE(Effectif!$W8,-2)))))),"Inconnu")</f>
    </oc>
    <nc r="X8"/>
  </rcc>
  <rcc rId="1060" sId="1">
    <oc r="Y8">
      <f>IF(OR(Effectif!$AA8="Non",Effectif!$AE8="Non",Effectif!$AC8&lt;TODAY()),"Oui","Fait")</f>
    </oc>
    <nc r="Y8"/>
  </rcc>
  <rcc rId="1061" sId="1">
    <oc r="AA8" t="inlineStr">
      <is>
        <t>Oui</t>
      </is>
    </oc>
    <nc r="AA8"/>
  </rcc>
  <rcc rId="1062" sId="1" numFmtId="4">
    <oc r="AB8">
      <v>712710001329595</v>
    </oc>
    <nc r="AB8"/>
  </rcc>
  <rcc rId="1063" sId="1">
    <oc r="X9">
      <f>IF(Effectif!$T9&gt;0,IF(Effectif!$V9="ATJM à faire","En attente",IF(Effectif!$V9="ATJM non renouvelable","Pas de renouvellement",IF(Effectif!$V9="ATJM en attente de décision","En attente",(IF(Effectif!$E9&lt;18,"Pas d'ATJM",EDATE(Effectif!$W9,-2)))))),"Inconnu")</f>
    </oc>
    <nc r="X9"/>
  </rcc>
  <rcc rId="1064" sId="1">
    <oc r="Y9">
      <f>IF(OR(Effectif!$AA9="Non",Effectif!$AE9="Non",Effectif!$AC9&lt;TODAY()),"Oui","Fait")</f>
    </oc>
    <nc r="Y9"/>
  </rcc>
  <rcc rId="1065" sId="1">
    <oc r="AA9" t="inlineStr">
      <is>
        <t>Oui</t>
      </is>
    </oc>
    <nc r="AA9"/>
  </rcc>
  <rcc rId="1066" sId="1" numFmtId="4">
    <oc r="AB9">
      <v>712710001344938</v>
    </oc>
    <nc r="AB9"/>
  </rcc>
  <rcc rId="1067" sId="1">
    <oc r="X10">
      <f>IF(Effectif!$T10&gt;0,IF(Effectif!$V10="ATJM à faire","En attente",IF(Effectif!$V10="ATJM non renouvelable","Pas de renouvellement",IF(Effectif!$V10="ATJM en attente de décision","En attente",(IF(Effectif!$E10&lt;18,"Pas d'ATJM",EDATE(Effectif!$W10,-2)))))),"Inconnu")</f>
    </oc>
    <nc r="X10"/>
  </rcc>
  <rcc rId="1068" sId="1">
    <oc r="Y10">
      <f>IF(OR(Effectif!$AA10="Non",Effectif!$AE10="Non",Effectif!$AC10&lt;TODAY()),"Oui","Fait")</f>
    </oc>
    <nc r="Y10"/>
  </rcc>
  <rcc rId="1069" sId="1">
    <oc r="Z10" t="inlineStr">
      <is>
        <t>07.7.2020</t>
      </is>
    </oc>
    <nc r="Z10"/>
  </rcc>
  <rcc rId="1070" sId="1">
    <oc r="AA10" t="inlineStr">
      <is>
        <t>Oui</t>
      </is>
    </oc>
    <nc r="AA10"/>
  </rcc>
  <rcc rId="1071" sId="1" numFmtId="4">
    <oc r="AB10">
      <v>103049924603660</v>
    </oc>
    <nc r="AB10"/>
  </rcc>
  <rcc rId="1072" sId="1">
    <oc r="X11">
      <f>IF(Effectif!$T11&gt;0,IF(Effectif!$V11="ATJM à faire","En attente",IF(Effectif!$V11="ATJM non renouvelable","Pas de renouvellement",IF(Effectif!$V11="ATJM en attente de décision","En attente",(IF(Effectif!$E11&lt;18,"Pas d'ATJM",EDATE(Effectif!$W11,-2)))))),"Inconnu")</f>
    </oc>
    <nc r="X11"/>
  </rcc>
  <rcc rId="1073" sId="1">
    <oc r="Y11">
      <f>IF(OR(Effectif!$AA11="Non",Effectif!$AE11="Non",Effectif!$AC11&lt;TODAY()),"Oui","Fait")</f>
    </oc>
    <nc r="Y11"/>
  </rcc>
  <rcc rId="1074" sId="1">
    <oc r="AA11" t="inlineStr">
      <is>
        <t>Oui</t>
      </is>
    </oc>
    <nc r="AA11"/>
  </rcc>
  <rcc rId="1075" sId="1" numFmtId="4">
    <oc r="AB11">
      <v>103059924602488</v>
    </oc>
    <nc r="AB11"/>
  </rcc>
  <rcc rId="1076" sId="1">
    <oc r="X12">
      <f>IF(Effectif!$T12&gt;0,IF(Effectif!$V12="ATJM à faire","En attente",IF(Effectif!$V12="ATJM non renouvelable","Pas de renouvellement",IF(Effectif!$V12="ATJM en attente de décision","En attente",(IF(Effectif!$E12&lt;18,"Pas d'ATJM",EDATE(Effectif!$W12,-2)))))),"Inconnu")</f>
    </oc>
    <nc r="X12"/>
  </rcc>
  <rcc rId="1077" sId="1">
    <oc r="Y12">
      <f>IF(OR(Effectif!$AA12="Non",Effectif!$AE12="Non",Effectif!$AC12&lt;TODAY()),"Oui","Fait")</f>
    </oc>
    <nc r="Y12"/>
  </rcc>
  <rcc rId="1078" sId="1">
    <oc r="Z12" t="inlineStr">
      <is>
        <t>28.6.2020</t>
      </is>
    </oc>
    <nc r="Z12"/>
  </rcc>
  <rcc rId="1079" sId="1">
    <oc r="AA12" t="inlineStr">
      <is>
        <t>Oui</t>
      </is>
    </oc>
    <nc r="AA12"/>
  </rcc>
  <rcc rId="1080" sId="1" numFmtId="4">
    <oc r="AB12">
      <v>712710001290104</v>
    </oc>
    <nc r="AB12"/>
  </rcc>
  <rcc rId="1081" sId="1">
    <oc r="X13">
      <f>IF(Effectif!$T13&gt;0,IF(Effectif!$V13="ATJM à faire","En attente",IF(Effectif!$V13="ATJM non renouvelable","Pas de renouvellement",IF(Effectif!$V13="ATJM en attente de décision","En attente",(IF(Effectif!$E13&lt;18,"Pas d'ATJM",EDATE(Effectif!$W13,-2)))))),"Inconnu")</f>
    </oc>
    <nc r="X13"/>
  </rcc>
  <rcc rId="1082" sId="1">
    <oc r="Y13">
      <f>IF(OR(Effectif!$AA13="Non",Effectif!$AE13="Non",Effectif!$AC13&lt;TODAY()),"Oui","Fait")</f>
    </oc>
    <nc r="Y13"/>
  </rcc>
  <rcc rId="1083" sId="1">
    <oc r="Z13" t="inlineStr">
      <is>
        <t>07.7.2020</t>
      </is>
    </oc>
    <nc r="Z13"/>
  </rcc>
  <rcc rId="1084" sId="1">
    <oc r="AA13" t="inlineStr">
      <is>
        <t>Oui</t>
      </is>
    </oc>
    <nc r="AA13"/>
  </rcc>
  <rcc rId="1085" sId="1" numFmtId="4">
    <oc r="AB13">
      <v>712710001386312</v>
    </oc>
    <nc r="AB13"/>
  </rcc>
  <rcc rId="1086" sId="1">
    <oc r="X14">
      <f>IF(Effectif!$T14&gt;0,IF(Effectif!$V14="ATJM à faire","En attente",IF(Effectif!$V14="ATJM non renouvelable","Pas de renouvellement",IF(Effectif!$V14="ATJM en attente de décision","En attente",(IF(Effectif!$E14&lt;18,"Pas d'ATJM",EDATE(Effectif!$W14,-2)))))),"Inconnu")</f>
    </oc>
    <nc r="X14"/>
  </rcc>
  <rcc rId="1087" sId="1">
    <oc r="Y14">
      <f>IF(OR(Effectif!$AA14="Non",Effectif!$AE14="Non",Effectif!$AC14&lt;TODAY()),"Oui","Fait")</f>
    </oc>
    <nc r="Y14"/>
  </rcc>
  <rcc rId="1088" sId="1">
    <oc r="AA14" t="inlineStr">
      <is>
        <t>Oui</t>
      </is>
    </oc>
    <nc r="AA14"/>
  </rcc>
  <rcc rId="1089" sId="1" numFmtId="4">
    <oc r="AB14">
      <v>712710001271001</v>
    </oc>
    <nc r="AB14"/>
  </rcc>
  <rcc rId="1090" sId="1">
    <oc r="X15">
      <f>IF(Effectif!$T15&gt;0,IF(Effectif!$V15="ATJM à faire","En attente",IF(Effectif!$V15="ATJM non renouvelable","Pas de renouvellement",IF(Effectif!$V15="ATJM en attente de décision","En attente",(IF(Effectif!$E15&lt;18,"Pas d'ATJM",EDATE(Effectif!$W15,-2)))))),"Inconnu")</f>
    </oc>
    <nc r="X15"/>
  </rcc>
  <rcc rId="1091" sId="1">
    <oc r="Y15">
      <f>IF(OR(Effectif!$AA15="Non",Effectif!$AE15="Non",Effectif!$AC15&lt;TODAY()),"Oui","Fait")</f>
    </oc>
    <nc r="Y15"/>
  </rcc>
  <rcc rId="1092" sId="1">
    <oc r="Z15" t="inlineStr">
      <is>
        <t>07.7.2020</t>
      </is>
    </oc>
    <nc r="Z15"/>
  </rcc>
  <rcc rId="1093" sId="1">
    <oc r="AA15" t="inlineStr">
      <is>
        <t>Oui</t>
      </is>
    </oc>
    <nc r="AA15"/>
  </rcc>
  <rcc rId="1094" sId="1" numFmtId="4">
    <oc r="AB15">
      <v>712710001179642</v>
    </oc>
    <nc r="AB15"/>
  </rcc>
  <rcc rId="1095" sId="1">
    <oc r="X16">
      <f>IF(Effectif!$T16&gt;0,IF(Effectif!$V16="ATJM à faire","En attente",IF(Effectif!$V16="ATJM non renouvelable","Pas de renouvellement",IF(Effectif!$V16="ATJM en attente de décision","En attente",(IF(Effectif!$E16&lt;18,"Pas d'ATJM",EDATE(Effectif!$W16,-2)))))),"Inconnu")</f>
    </oc>
    <nc r="X16"/>
  </rcc>
  <rcc rId="1096" sId="1">
    <oc r="Y16">
      <f>IF(OR(Effectif!$AA16="Non",Effectif!$AE16="Non",Effectif!$AC16&lt;TODAY()),"Oui","Fait")</f>
    </oc>
    <nc r="Y16"/>
  </rcc>
  <rcc rId="1097" sId="1">
    <oc r="Z16" t="inlineStr">
      <is>
        <t>30.5.2020</t>
      </is>
    </oc>
    <nc r="Z16"/>
  </rcc>
  <rcc rId="1098" sId="1">
    <oc r="AA16" t="inlineStr">
      <is>
        <t>Oui</t>
      </is>
    </oc>
    <nc r="AA16"/>
  </rcc>
  <rcc rId="1099" sId="1" numFmtId="4">
    <oc r="AB16">
      <v>712710001198646</v>
    </oc>
    <nc r="AB16"/>
  </rcc>
  <rcc rId="1100" sId="1">
    <oc r="X17">
      <f>IF(Effectif!$T17&gt;0,IF(Effectif!$V17="ATJM à faire","En attente",IF(Effectif!$V17="ATJM non renouvelable","Pas de renouvellement",IF(Effectif!$V17="ATJM en attente de décision","En attente",(IF(Effectif!$E17&lt;18,"Pas d'ATJM",EDATE(Effectif!$W17,-2)))))),"Inconnu")</f>
    </oc>
    <nc r="X17"/>
  </rcc>
  <rcc rId="1101" sId="1">
    <oc r="Y17">
      <f>IF(OR(Effectif!$AA17="Non",Effectif!$AE17="Non",Effectif!$AC17&lt;TODAY()),"Oui","Fait")</f>
    </oc>
    <nc r="Y17"/>
  </rcc>
  <rcc rId="1102" sId="1">
    <oc r="Z17" t="inlineStr">
      <is>
        <t>30.5.2020</t>
      </is>
    </oc>
    <nc r="Z17"/>
  </rcc>
  <rcc rId="1103" sId="1">
    <oc r="AA17" t="inlineStr">
      <is>
        <t>Oui</t>
      </is>
    </oc>
    <nc r="AA17"/>
  </rcc>
  <rcc rId="1104" sId="1" numFmtId="4">
    <oc r="AB17">
      <v>712710001380372</v>
    </oc>
    <nc r="AB17"/>
  </rcc>
  <rcc rId="1105" sId="1">
    <oc r="X18">
      <f>IF(Effectif!$T18&gt;0,IF(Effectif!$V18="ATJM à faire","En attente",IF(Effectif!$V18="ATJM non renouvelable","Pas de renouvellement",IF(Effectif!$V18="ATJM en attente de décision","En attente",(IF(Effectif!$E18&lt;18,"Pas d'ATJM",EDATE(Effectif!$W18,-2)))))),"Inconnu")</f>
    </oc>
    <nc r="X18"/>
  </rcc>
  <rcc rId="1106" sId="1">
    <oc r="Y18">
      <f>IF(OR(Effectif!$AA18="Non",Effectif!$AE18="Non",Effectif!$AC18&lt;TODAY()),"Oui","Fait")</f>
    </oc>
    <nc r="Y18"/>
  </rcc>
  <rcc rId="1107" sId="1">
    <oc r="Z18" t="inlineStr">
      <is>
        <t>11.7.2020</t>
      </is>
    </oc>
    <nc r="Z18"/>
  </rcc>
  <rcc rId="1108" sId="1">
    <oc r="AA18" t="inlineStr">
      <is>
        <t>Oui</t>
      </is>
    </oc>
    <nc r="AA18"/>
  </rcc>
  <rcc rId="1109" sId="1" numFmtId="4">
    <oc r="AB18">
      <v>727100012337083</v>
    </oc>
    <nc r="AB18"/>
  </rcc>
  <rcc rId="1110" sId="1">
    <oc r="X19">
      <f>IF(Effectif!$T19&gt;0,IF(Effectif!$V19="ATJM à faire","En attente",IF(Effectif!$V19="ATJM non renouvelable","Pas de renouvellement",IF(Effectif!$V19="ATJM en attente de décision","En attente",(IF(Effectif!$E19&lt;18,"Pas d'ATJM",EDATE(Effectif!$W19,-2)))))),"Inconnu")</f>
    </oc>
    <nc r="X19"/>
  </rcc>
  <rcc rId="1111" sId="1">
    <oc r="Y19">
      <f>IF(OR(Effectif!$AA19="Non",Effectif!$AE19="Non",Effectif!$AC19&lt;TODAY()),"Oui","Fait")</f>
    </oc>
    <nc r="Y19"/>
  </rcc>
  <rcc rId="1112" sId="1">
    <oc r="Z19" t="inlineStr">
      <is>
        <t>30.5.2020</t>
      </is>
    </oc>
    <nc r="Z19"/>
  </rcc>
  <rcc rId="1113" sId="1">
    <oc r="AA19" t="inlineStr">
      <is>
        <t>Oui</t>
      </is>
    </oc>
    <nc r="AA19"/>
  </rcc>
  <rcc rId="1114" sId="1" numFmtId="4">
    <oc r="AB19">
      <v>719510010722973</v>
    </oc>
    <nc r="AB19"/>
  </rcc>
  <rcc rId="1115" sId="1">
    <oc r="X20">
      <f>IF(Effectif!$T20&gt;0,IF(Effectif!$V20="ATJM à faire","En attente",IF(Effectif!$V20="ATJM non renouvelable","Pas de renouvellement",IF(Effectif!$V20="ATJM en attente de décision","En attente",(IF(Effectif!$E20&lt;18,"Pas d'ATJM",EDATE(Effectif!$W20,-2)))))),"Inconnu")</f>
    </oc>
    <nc r="X20"/>
  </rcc>
  <rcc rId="1116" sId="1">
    <oc r="Y20">
      <f>IF(OR(Effectif!$AA20="Non",Effectif!$AE20="Non",Effectif!$AC20&lt;TODAY()),"Oui","Fait")</f>
    </oc>
    <nc r="Y20"/>
  </rcc>
  <rcc rId="1117" sId="1">
    <oc r="Z20" t="inlineStr">
      <is>
        <t>30.5.2020</t>
      </is>
    </oc>
    <nc r="Z20"/>
  </rcc>
  <rcc rId="1118" sId="1">
    <oc r="AA20" t="inlineStr">
      <is>
        <t>Oui</t>
      </is>
    </oc>
    <nc r="AA20"/>
  </rcc>
  <rcc rId="1119" sId="1" numFmtId="4">
    <oc r="AB20">
      <v>812710001311729</v>
    </oc>
    <nc r="AB20"/>
  </rcc>
  <rcc rId="1120" sId="1">
    <oc r="X21">
      <f>IF(Effectif!$T21&gt;0,IF(Effectif!$V21="ATJM à faire","En attente",IF(Effectif!$V21="ATJM non renouvelable","Pas de renouvellement",IF(Effectif!$V21="ATJM en attente de décision","En attente",(IF(Effectif!$E21&lt;18,"Pas d'ATJM",EDATE(Effectif!$W21,-2)))))),"Inconnu")</f>
    </oc>
    <nc r="X21"/>
  </rcc>
  <rcc rId="1121" sId="1">
    <oc r="Y21">
      <f>IF(OR(Effectif!$AA21="Non",Effectif!$AE21="Non",Effectif!$AC21&lt;TODAY()),"Oui","Fait")</f>
    </oc>
    <nc r="Y21"/>
  </rcc>
  <rcc rId="1122" sId="1">
    <oc r="Z21" t="inlineStr">
      <is>
        <t>11.7.2020</t>
      </is>
    </oc>
    <nc r="Z21"/>
  </rcc>
  <rcc rId="1123" sId="1">
    <oc r="AA21" t="inlineStr">
      <is>
        <t>Oui</t>
      </is>
    </oc>
    <nc r="AA21"/>
  </rcc>
  <rcc rId="1124" sId="1" numFmtId="4">
    <oc r="AB21">
      <v>712710001315838</v>
    </oc>
    <nc r="AB21"/>
  </rcc>
  <rcc rId="1125" sId="1">
    <oc r="X22">
      <f>IF(Effectif!$T22&gt;0,IF(Effectif!$V22="ATJM à faire","En attente",IF(Effectif!$V22="ATJM non renouvelable","Pas de renouvellement",IF(Effectif!$V22="ATJM en attente de décision","En attente",(IF(Effectif!$E22&lt;18,"Pas d'ATJM",EDATE(Effectif!$W22,-2)))))),"Inconnu")</f>
    </oc>
    <nc r="X22"/>
  </rcc>
  <rcc rId="1126" sId="1">
    <oc r="Y22">
      <f>IF(OR(Effectif!$AA22="Non",Effectif!$AE22="Non",Effectif!$AC22&lt;TODAY()),"Oui","Fait")</f>
    </oc>
    <nc r="Y22"/>
  </rcc>
  <rcc rId="1127" sId="1">
    <oc r="AA22" t="inlineStr">
      <is>
        <t>Oui</t>
      </is>
    </oc>
    <nc r="AA22"/>
  </rcc>
  <rcc rId="1128" sId="1" numFmtId="4">
    <oc r="AB22">
      <v>712710001181325</v>
    </oc>
    <nc r="AB22"/>
  </rcc>
  <rcc rId="1129" sId="1">
    <oc r="X23">
      <f>IF(Effectif!$T23&gt;0,IF(Effectif!$V23="ATJM à faire","En attente",IF(Effectif!$V23="ATJM non renouvelable","Pas de renouvellement",IF(Effectif!$V23="ATJM en attente de décision","En attente",(IF(Effectif!$E23&lt;18,"Pas d'ATJM",EDATE(Effectif!$W23,-2)))))),"Inconnu")</f>
    </oc>
    <nc r="X23"/>
  </rcc>
  <rcc rId="1130" sId="1">
    <oc r="Y23">
      <f>IF(OR(Effectif!$AA23="Non",Effectif!$AE23="Non",Effectif!$AC23&lt;TODAY()),"Oui","Fait")</f>
    </oc>
    <nc r="Y23"/>
  </rcc>
  <rcc rId="1131" sId="1">
    <oc r="Z23" t="inlineStr">
      <is>
        <t>07.7.2020</t>
      </is>
    </oc>
    <nc r="Z23"/>
  </rcc>
  <rcc rId="1132" sId="1">
    <oc r="AA23" t="inlineStr">
      <is>
        <t>Oui</t>
      </is>
    </oc>
    <nc r="AA23"/>
  </rcc>
  <rcc rId="1133" sId="1" numFmtId="4">
    <oc r="AB23">
      <v>712710001311680</v>
    </oc>
    <nc r="AB23"/>
  </rcc>
  <rcc rId="1134" sId="1">
    <oc r="X24">
      <f>IF(Effectif!$T24&gt;0,IF(Effectif!$V24="ATJM à faire","En attente",IF(Effectif!$V24="ATJM non renouvelable","Pas de renouvellement",IF(Effectif!$V24="ATJM en attente de décision","En attente",(IF(Effectif!$E24&lt;18,"Pas d'ATJM",EDATE(Effectif!$W24,-2)))))),"Inconnu")</f>
    </oc>
    <nc r="X24"/>
  </rcc>
  <rcc rId="1135" sId="1">
    <oc r="Y24">
      <f>IF(OR(Effectif!$AA24="Non",Effectif!$AE24="Non",Effectif!$AC24&lt;TODAY()),"Oui","Fait")</f>
    </oc>
    <nc r="Y24"/>
  </rcc>
  <rcc rId="1136" sId="1">
    <oc r="Z24" t="inlineStr">
      <is>
        <t>30.5.2020</t>
      </is>
    </oc>
    <nc r="Z24"/>
  </rcc>
  <rcc rId="1137" sId="1">
    <oc r="AA24" t="inlineStr">
      <is>
        <t>Oui</t>
      </is>
    </oc>
    <nc r="AA24"/>
  </rcc>
  <rcc rId="1138" sId="1">
    <oc r="X25">
      <f>IF(Effectif!$T25&gt;0,IF(Effectif!$V25="ATJM à faire","En attente",IF(Effectif!$V25="ATJM non renouvelable","Pas de renouvellement",IF(Effectif!$V25="ATJM en attente de décision","En attente",(IF(Effectif!$E25&lt;18,"Pas d'ATJM",EDATE(Effectif!$W25,-2)))))),"Inconnu")</f>
    </oc>
    <nc r="X25"/>
  </rcc>
  <rcc rId="1139" sId="1">
    <oc r="Y25">
      <f>IF(OR(Effectif!$AA25="Non",Effectif!$AE25="Non",Effectif!$AC25&lt;TODAY()),"Oui","Fait")</f>
    </oc>
    <nc r="Y25"/>
  </rcc>
  <rcc rId="1140" sId="1">
    <oc r="Z25" t="inlineStr">
      <is>
        <t>07.7.2020</t>
      </is>
    </oc>
    <nc r="Z25"/>
  </rcc>
  <rcc rId="1141" sId="1">
    <oc r="AA25" t="inlineStr">
      <is>
        <t>Oui</t>
      </is>
    </oc>
    <nc r="AA25"/>
  </rcc>
  <rcc rId="1142" sId="1" numFmtId="4">
    <oc r="AB25">
      <v>712710001139456</v>
    </oc>
    <nc r="AB25"/>
  </rcc>
  <rcc rId="1143" sId="1">
    <oc r="X26">
      <f>IF(Effectif!$T26&gt;0,IF(Effectif!$V26="ATJM à faire","En attente",IF(Effectif!$V26="ATJM non renouvelable","Pas de renouvellement",IF(Effectif!$V26="ATJM en attente de décision","En attente",(IF(Effectif!$E26&lt;18,"Pas d'ATJM",EDATE(Effectif!$W26,-2)))))),"Inconnu")</f>
    </oc>
    <nc r="X26"/>
  </rcc>
  <rcc rId="1144" sId="1">
    <oc r="Y26">
      <f>IF(OR(Effectif!$AA26="Non",Effectif!$AE26="Non",Effectif!$AC26&lt;TODAY()),"Oui","Fait")</f>
    </oc>
    <nc r="Y26"/>
  </rcc>
  <rcc rId="1145" sId="1">
    <oc r="AA26" t="inlineStr">
      <is>
        <t>Oui</t>
      </is>
    </oc>
    <nc r="AA26"/>
  </rcc>
  <rcc rId="1146" sId="1" numFmtId="4">
    <oc r="AB26">
      <v>712710001179642</v>
    </oc>
    <nc r="AB26"/>
  </rcc>
  <rcc rId="1147" sId="1">
    <oc r="X27">
      <f>IF(Effectif!$T27&gt;0,IF(Effectif!$V27="ATJM à faire","En attente",IF(Effectif!$V27="ATJM non renouvelable","Pas de renouvellement",IF(Effectif!$V27="ATJM en attente de décision","En attente",(IF(Effectif!$E27&lt;18,"Pas d'ATJM",EDATE(Effectif!$W27,-2)))))),"Inconnu")</f>
    </oc>
    <nc r="X27"/>
  </rcc>
  <rcc rId="1148" sId="1">
    <oc r="Y27">
      <f>IF(OR(Effectif!$AA27="Non",Effectif!$AE27="Non",Effectif!$AC27&lt;TODAY()),"Oui","Fait")</f>
    </oc>
    <nc r="Y27"/>
  </rcc>
  <rcc rId="1149" sId="1">
    <oc r="AA27" t="inlineStr">
      <is>
        <t>Non</t>
      </is>
    </oc>
    <nc r="AA27"/>
  </rcc>
  <rcc rId="1150" sId="1">
    <oc r="X28">
      <f>IF(Effectif!$T28&gt;0,IF(Effectif!$V28="ATJM à faire","En attente",IF(Effectif!$V28="ATJM non renouvelable","Pas de renouvellement",IF(Effectif!$V28="ATJM en attente de décision","En attente",(IF(Effectif!$E28&lt;18,"Pas d'ATJM",EDATE(Effectif!$W28,-2)))))),"Inconnu")</f>
    </oc>
    <nc r="X28"/>
  </rcc>
  <rcc rId="1151" sId="1">
    <oc r="Y28">
      <f>IF(OR(Effectif!$AA28="Non",Effectif!$AE28="Non",Effectif!$AC28&lt;TODAY()),"Oui","Fait")</f>
    </oc>
    <nc r="Y28"/>
  </rcc>
  <rcc rId="1152" sId="1">
    <oc r="Z28" t="inlineStr">
      <is>
        <t>30.5.2020</t>
      </is>
    </oc>
    <nc r="Z28"/>
  </rcc>
  <rcc rId="1153" sId="1">
    <oc r="AA28" t="inlineStr">
      <is>
        <t>Non</t>
      </is>
    </oc>
    <nc r="AA28"/>
  </rcc>
  <rcc rId="1154" sId="1">
    <oc r="X29">
      <f>IF(Effectif!$T29&gt;0,IF(Effectif!$V29="ATJM à faire","En attente",IF(Effectif!$V29="ATJM non renouvelable","Pas de renouvellement",IF(Effectif!$V29="ATJM en attente de décision","En attente",(IF(Effectif!$E29&lt;18,"Pas d'ATJM",EDATE(Effectif!$W29,-2)))))),"Inconnu")</f>
    </oc>
    <nc r="X29"/>
  </rcc>
  <rcc rId="1155" sId="1">
    <oc r="Y29">
      <f>IF(OR(Effectif!$AA29="Non",Effectif!$AE29="Non",Effectif!$AC29&lt;TODAY()),"Oui","Fait")</f>
    </oc>
    <nc r="Y29"/>
  </rcc>
  <rcc rId="1156" sId="1">
    <oc r="Z29" t="inlineStr">
      <is>
        <t>30.5.2020</t>
      </is>
    </oc>
    <nc r="Z29"/>
  </rcc>
  <rcc rId="1157" sId="1">
    <oc r="AA29" t="inlineStr">
      <is>
        <t>Oui</t>
      </is>
    </oc>
    <nc r="AA29"/>
  </rcc>
  <rcc rId="1158" sId="1" numFmtId="4">
    <oc r="AB29">
      <v>712710001222994</v>
    </oc>
    <nc r="AB29"/>
  </rcc>
  <rcc rId="1159" sId="1">
    <oc r="X30">
      <f>IF(Effectif!$T30&gt;0,IF(Effectif!$V30="ATJM à faire","En attente",IF(Effectif!$V30="ATJM non renouvelable","Pas de renouvellement",IF(Effectif!$V30="ATJM en attente de décision","En attente",(IF(Effectif!$E30&lt;18,"Pas d'ATJM",EDATE(Effectif!$W30,-2)))))),"Inconnu")</f>
    </oc>
    <nc r="X30"/>
  </rcc>
  <rcc rId="1160" sId="1">
    <oc r="Y30">
      <f>IF(OR(Effectif!$AA30="Non",Effectif!$AE30="Non",Effectif!$AC30&lt;TODAY()),"Oui","Fait")</f>
    </oc>
    <nc r="Y30"/>
  </rcc>
  <rcc rId="1161" sId="1">
    <oc r="Z30" t="inlineStr">
      <is>
        <t>30.5.2020</t>
      </is>
    </oc>
    <nc r="Z30"/>
  </rcc>
  <rcc rId="1162" sId="1">
    <oc r="AA30" t="inlineStr">
      <is>
        <t>Oui</t>
      </is>
    </oc>
    <nc r="AA30"/>
  </rcc>
  <rcc rId="1163" sId="1" numFmtId="4">
    <oc r="AB30">
      <v>712710001302772</v>
    </oc>
    <nc r="AB30"/>
  </rcc>
  <rcc rId="1164" sId="1">
    <oc r="X31">
      <f>IF(Effectif!$T31&gt;0,IF(Effectif!$V31="ATJM à faire","En attente",IF(Effectif!$V31="ATJM non renouvelable","Pas de renouvellement",IF(Effectif!$V31="ATJM en attente de décision","En attente",(IF(Effectif!$E31&lt;18,"Pas d'ATJM",EDATE(Effectif!$W31,-2)))))),"Inconnu")</f>
    </oc>
    <nc r="X31"/>
  </rcc>
  <rcc rId="1165" sId="1">
    <oc r="Y31">
      <f>IF(OR(Effectif!$AA31="Non",Effectif!$AE31="Non",Effectif!$AC31&lt;TODAY()),"Oui","Fait")</f>
    </oc>
    <nc r="Y31"/>
  </rcc>
  <rcc rId="1166" sId="1">
    <oc r="AA31" t="inlineStr">
      <is>
        <t>Oui</t>
      </is>
    </oc>
    <nc r="AA31"/>
  </rcc>
  <rcc rId="1167" sId="1" numFmtId="4">
    <oc r="AB31">
      <v>719510010808887</v>
    </oc>
    <nc r="AB31"/>
  </rcc>
  <rcc rId="1168" sId="1">
    <oc r="X32">
      <f>IF(Effectif!$T32&gt;0,IF(Effectif!$V32="ATJM à faire","En attente",IF(Effectif!$V32="ATJM non renouvelable","Pas de renouvellement",IF(Effectif!$V32="ATJM en attente de décision","En attente",(IF(Effectif!$E32&lt;18,"Pas d'ATJM",EDATE(Effectif!$W32,-2)))))),"Inconnu")</f>
    </oc>
    <nc r="X32"/>
  </rcc>
  <rcc rId="1169" sId="1">
    <oc r="Y32">
      <f>IF(OR(Effectif!$AA32="Non",Effectif!$AE32="Non",Effectif!$AC32&lt;TODAY()),"Oui","Fait")</f>
    </oc>
    <nc r="Y32"/>
  </rcc>
  <rcc rId="1170" sId="1">
    <oc r="AA32" t="inlineStr">
      <is>
        <t>Oui</t>
      </is>
    </oc>
    <nc r="AA32"/>
  </rcc>
  <rcc rId="1171" sId="1" numFmtId="4">
    <oc r="AB32">
      <v>102039933522943</v>
    </oc>
    <nc r="AB32"/>
  </rcc>
  <rcc rId="1172" sId="1">
    <oc r="X33">
      <f>IF(Effectif!$T33&gt;0,IF(Effectif!$V33="ATJM à faire","En attente",IF(Effectif!$V33="ATJM non renouvelable","Pas de renouvellement",IF(Effectif!$V33="ATJM en attente de décision","En attente",(IF(Effectif!$E33&lt;18,"Pas d'ATJM",EDATE(Effectif!$W33,-2)))))),"Inconnu")</f>
    </oc>
    <nc r="X33"/>
  </rcc>
  <rcc rId="1173" sId="1">
    <oc r="Y33">
      <f>IF(OR(Effectif!$AA33="Non",Effectif!$AE33="Non",Effectif!$AC33&lt;TODAY()),"Oui","Fait")</f>
    </oc>
    <nc r="Y33"/>
  </rcc>
  <rcc rId="1174" sId="1">
    <oc r="Z33" t="inlineStr">
      <is>
        <t>28.6.2020</t>
      </is>
    </oc>
    <nc r="Z33"/>
  </rcc>
  <rcc rId="1175" sId="1">
    <oc r="AA33" t="inlineStr">
      <is>
        <t>Oui</t>
      </is>
    </oc>
    <nc r="AA33"/>
  </rcc>
  <rcc rId="1176" sId="1" numFmtId="4">
    <oc r="AB33">
      <v>102059933022931</v>
    </oc>
    <nc r="AB33"/>
  </rcc>
  <rcc rId="1177" sId="1">
    <oc r="X34">
      <f>IF(Effectif!$T34&gt;0,IF(Effectif!$V34="ATJM à faire","En attente",IF(Effectif!$V34="ATJM non renouvelable","Pas de renouvellement",IF(Effectif!$V34="ATJM en attente de décision","En attente",(IF(Effectif!$E34&lt;18,"Pas d'ATJM",EDATE(Effectif!$W34,-2)))))),"Inconnu")</f>
    </oc>
    <nc r="X34"/>
  </rcc>
  <rcc rId="1178" sId="1">
    <oc r="Y34">
      <f>IF(OR(Effectif!$AA34="Non",Effectif!$AE34="Non",Effectif!$AC34&lt;TODAY()),"Oui","Fait")</f>
    </oc>
    <nc r="Y34"/>
  </rcc>
  <rcc rId="1179" sId="1">
    <oc r="Z34" t="inlineStr">
      <is>
        <t>30.5.2020</t>
      </is>
    </oc>
    <nc r="Z34"/>
  </rcc>
  <rcc rId="1180" sId="1">
    <oc r="AA34" t="inlineStr">
      <is>
        <t>Oui</t>
      </is>
    </oc>
    <nc r="AA34"/>
  </rcc>
  <rcc rId="1181" sId="1" numFmtId="4">
    <oc r="AB34">
      <v>101129933527395</v>
    </oc>
    <nc r="AB34"/>
  </rcc>
  <rcc rId="1182" sId="1">
    <oc r="X35">
      <f>IF(Effectif!$T35&gt;0,IF(Effectif!$V35="ATJM à faire","En attente",IF(Effectif!$V35="ATJM non renouvelable","Pas de renouvellement",IF(Effectif!$V35="ATJM en attente de décision","En attente",(IF(Effectif!$E35&lt;18,"Pas d'ATJM",EDATE(Effectif!$W35,-2)))))),"Inconnu")</f>
    </oc>
    <nc r="X35"/>
  </rcc>
  <rcc rId="1183" sId="1">
    <oc r="Y35">
      <f>IF(OR(Effectif!$AA35="Non",Effectif!$AE35="Non",Effectif!$AC35&lt;TODAY()),"Oui","Fait")</f>
    </oc>
    <nc r="Y35"/>
  </rcc>
  <rcc rId="1184" sId="1">
    <oc r="Z35" t="inlineStr">
      <is>
        <t>30.5.2020</t>
      </is>
    </oc>
    <nc r="Z35"/>
  </rcc>
  <rcc rId="1185" sId="1">
    <oc r="AA35" t="inlineStr">
      <is>
        <t>Oui</t>
      </is>
    </oc>
    <nc r="AA35"/>
  </rcc>
  <rcc rId="1186" sId="1" numFmtId="4">
    <oc r="AB35">
      <v>712710001353549</v>
    </oc>
    <nc r="AB35"/>
  </rcc>
  <rcc rId="1187" sId="1">
    <oc r="X36">
      <f>IF(Effectif!$T36&gt;0,IF(Effectif!$V36="ATJM à faire","En attente",IF(Effectif!$V36="ATJM non renouvelable","Pas de renouvellement",IF(Effectif!$V36="ATJM en attente de décision","En attente",(IF(Effectif!$E36&lt;18,"Pas d'ATJM",EDATE(Effectif!$W36,-2)))))),"Inconnu")</f>
    </oc>
    <nc r="X36"/>
  </rcc>
  <rcc rId="1188" sId="1">
    <oc r="Y36">
      <f>IF(OR(Effectif!$AA36="Non",Effectif!$AE36="Non",Effectif!$AC36&lt;TODAY()),"Oui","Fait")</f>
    </oc>
    <nc r="Y36"/>
  </rcc>
  <rcc rId="1189" sId="1">
    <oc r="Z36" t="inlineStr">
      <is>
        <t>30.5.2020</t>
      </is>
    </oc>
    <nc r="Z36"/>
  </rcc>
  <rcc rId="1190" sId="1">
    <oc r="AA36" t="inlineStr">
      <is>
        <t>Oui</t>
      </is>
    </oc>
    <nc r="AA36"/>
  </rcc>
  <rcc rId="1191" sId="1" numFmtId="4">
    <oc r="AB36">
      <v>712710001363051</v>
    </oc>
    <nc r="AB36"/>
  </rcc>
  <rcc rId="1192" sId="1">
    <oc r="X37">
      <f>IF(Effectif!$T37&gt;0,IF(Effectif!$V37="ATJM à faire","En attente",IF(Effectif!$V37="ATJM non renouvelable","Pas de renouvellement",IF(Effectif!$V37="ATJM en attente de décision","En attente",(IF(Effectif!$E37&lt;18,"Pas d'ATJM",EDATE(Effectif!$W37,-2)))))),"Inconnu")</f>
    </oc>
    <nc r="X37"/>
  </rcc>
  <rcc rId="1193" sId="1">
    <oc r="Y37">
      <f>IF(OR(Effectif!$AA37="Non",Effectif!$AE37="Non",Effectif!$AC37&lt;TODAY()),"Oui","Fait")</f>
    </oc>
    <nc r="Y37"/>
  </rcc>
  <rcc rId="1194" sId="1">
    <oc r="Z37" t="inlineStr">
      <is>
        <t>30.5.2020</t>
      </is>
    </oc>
    <nc r="Z37"/>
  </rcc>
  <rcc rId="1195" sId="1">
    <oc r="AA37" t="inlineStr">
      <is>
        <t>Oui</t>
      </is>
    </oc>
    <nc r="AA37"/>
  </rcc>
  <rcc rId="1196" sId="1" numFmtId="4">
    <oc r="AB37">
      <v>719510010829475</v>
    </oc>
    <nc r="AB37"/>
  </rcc>
  <rcc rId="1197" sId="1">
    <oc r="X38">
      <f>IF(Effectif!$T38&gt;0,IF(Effectif!$V38="ATJM à faire","En attente",IF(Effectif!$V38="ATJM non renouvelable","Pas de renouvellement",IF(Effectif!$V38="ATJM en attente de décision","En attente",(IF(Effectif!$E38&lt;18,"Pas d'ATJM",EDATE(Effectif!$W38,-2)))))),"Inconnu")</f>
    </oc>
    <nc r="X38"/>
  </rcc>
  <rcc rId="1198" sId="1">
    <oc r="Y38">
      <f>IF(OR(Effectif!$AA38="Non",Effectif!$AE38="Non",Effectif!$AC38&lt;TODAY()),"Oui","Fait")</f>
    </oc>
    <nc r="Y38"/>
  </rcc>
  <rcc rId="1199" sId="1">
    <oc r="Z38" t="inlineStr">
      <is>
        <t>07.7.2020</t>
      </is>
    </oc>
    <nc r="Z38"/>
  </rcc>
  <rcc rId="1200" sId="1">
    <oc r="AA38" t="inlineStr">
      <is>
        <t>Oui</t>
      </is>
    </oc>
    <nc r="AA38"/>
  </rcc>
  <rcc rId="1201" sId="1" numFmtId="4">
    <oc r="AB38">
      <v>723720001210920</v>
    </oc>
    <nc r="AB38"/>
  </rcc>
  <rcc rId="1202" sId="1">
    <oc r="X39">
      <f>IF(Effectif!$T39&gt;0,IF(Effectif!$V39="ATJM à faire","En attente",IF(Effectif!$V39="ATJM non renouvelable","Pas de renouvellement",IF(Effectif!$V39="ATJM en attente de décision","En attente",(IF(Effectif!$E39&lt;18,"Pas d'ATJM",EDATE(Effectif!$W39,-2)))))),"Inconnu")</f>
    </oc>
    <nc r="X39"/>
  </rcc>
  <rcc rId="1203" sId="1">
    <oc r="Y39">
      <f>IF(OR(Effectif!$AA39="Non",Effectif!$AE39="Non",Effectif!$AC39&lt;TODAY()),"Oui","Fait")</f>
    </oc>
    <nc r="Y39"/>
  </rcc>
  <rcc rId="1204" sId="1">
    <oc r="AA39" t="inlineStr">
      <is>
        <t>Oui</t>
      </is>
    </oc>
    <nc r="AA39"/>
  </rcc>
  <rcc rId="1205" sId="1" numFmtId="4">
    <oc r="AB39">
      <v>712710001317125</v>
    </oc>
    <nc r="AB39"/>
  </rcc>
  <rcc rId="1206" sId="1">
    <oc r="X40">
      <f>IF(Effectif!$T40&gt;0,IF(Effectif!$V40="ATJM à faire","En attente",IF(Effectif!$V40="ATJM non renouvelable","Pas de renouvellement",IF(Effectif!$V40="ATJM en attente de décision","En attente",(IF(Effectif!$E40&lt;18,"Pas d'ATJM",EDATE(Effectif!$W40,-2)))))),"Inconnu")</f>
    </oc>
    <nc r="X40"/>
  </rcc>
  <rcc rId="1207" sId="1">
    <oc r="Y40">
      <f>IF(OR(Effectif!$AA40="Non",Effectif!$AE40="Non",Effectif!$AC40&lt;TODAY()),"Oui","Fait")</f>
    </oc>
    <nc r="Y40"/>
  </rcc>
  <rcc rId="1208" sId="1">
    <oc r="AA40" t="inlineStr">
      <is>
        <t>Oui</t>
      </is>
    </oc>
    <nc r="AA40"/>
  </rcc>
  <rcc rId="1209" sId="1" numFmtId="4">
    <oc r="AB40">
      <v>712710001171328</v>
    </oc>
    <nc r="AB40"/>
  </rcc>
  <rcc rId="1210" sId="1">
    <oc r="X41">
      <f>IF(Effectif!$T41&gt;0,IF(Effectif!$V41="ATJM à faire","En attente",IF(Effectif!$V41="ATJM non renouvelable","Pas de renouvellement",IF(Effectif!$V41="ATJM en attente de décision","En attente",(IF(Effectif!$E41&lt;18,"Pas d'ATJM",EDATE(Effectif!$W41,-2)))))),"Inconnu")</f>
    </oc>
    <nc r="X41"/>
  </rcc>
  <rcc rId="1211" sId="1">
    <oc r="Y41">
      <f>IF(OR(Effectif!$AA41="Non",Effectif!$AE41="Non",Effectif!$AC41&lt;TODAY()),"Oui","Fait")</f>
    </oc>
    <nc r="Y41"/>
  </rcc>
  <rcc rId="1212" sId="1">
    <oc r="Z41" t="inlineStr">
      <is>
        <t>07.7.2020</t>
      </is>
    </oc>
    <nc r="Z41"/>
  </rcc>
  <rcc rId="1213" sId="1">
    <oc r="AA41" t="inlineStr">
      <is>
        <t>Oui</t>
      </is>
    </oc>
    <nc r="AA41"/>
  </rcc>
  <rcc rId="1214" sId="1" numFmtId="4">
    <oc r="AB41">
      <v>719510010731188</v>
    </oc>
    <nc r="AB41"/>
  </rcc>
  <rcc rId="1215" sId="1">
    <oc r="X42">
      <f>IF(Effectif!$T42&gt;0,IF(Effectif!$V42="ATJM à faire","En attente",IF(Effectif!$V42="ATJM non renouvelable","Pas de renouvellement",IF(Effectif!$V42="ATJM en attente de décision","En attente",(IF(Effectif!$E42&lt;18,"Pas d'ATJM",EDATE(Effectif!$W42,-2)))))),"Inconnu")</f>
    </oc>
    <nc r="X42"/>
  </rcc>
  <rcc rId="1216" sId="1">
    <oc r="Y42">
      <f>IF(OR(Effectif!$AA42="Non",Effectif!$AE42="Non",Effectif!$AC42&lt;TODAY()),"Oui","Fait")</f>
    </oc>
    <nc r="Y42"/>
  </rcc>
  <rcc rId="1217" sId="1">
    <oc r="AA42" t="inlineStr">
      <is>
        <t>Oui</t>
      </is>
    </oc>
    <nc r="AA42"/>
  </rcc>
  <rcc rId="1218" sId="1" numFmtId="4">
    <oc r="AB42">
      <v>712710001344938</v>
    </oc>
    <nc r="AB42"/>
  </rcc>
  <rcc rId="1219" sId="1">
    <oc r="X43">
      <f>IF(Effectif!$T43&gt;0,IF(Effectif!$V43="ATJM à faire","En attente",IF(Effectif!$V43="ATJM non renouvelable","Pas de renouvellement",IF(Effectif!$V43="ATJM en attente de décision","En attente",(IF(Effectif!$E43&lt;18,"Pas d'ATJM",EDATE(Effectif!$W43,-2)))))),"Inconnu")</f>
    </oc>
    <nc r="X43"/>
  </rcc>
  <rcc rId="1220" sId="1">
    <oc r="Y43">
      <f>IF(OR(Effectif!$AA43="Non",Effectif!$AE43="Non",Effectif!$AC43&lt;TODAY()),"Oui","Fait")</f>
    </oc>
    <nc r="Y43"/>
  </rcc>
  <rcc rId="1221" sId="1">
    <oc r="Z43" t="inlineStr">
      <is>
        <t>30.5.2020</t>
      </is>
    </oc>
    <nc r="Z43"/>
  </rcc>
  <rcc rId="1222" sId="1">
    <oc r="AA43" t="inlineStr">
      <is>
        <t>Oui</t>
      </is>
    </oc>
    <nc r="AA43"/>
  </rcc>
  <rcc rId="1223" sId="1" numFmtId="4">
    <oc r="AB43">
      <v>712710001378590</v>
    </oc>
    <nc r="AB43"/>
  </rcc>
  <rcc rId="1224" sId="1">
    <oc r="X44">
      <f>IF(Effectif!$T44&gt;0,IF(Effectif!$V44="ATJM à faire","En attente",IF(Effectif!$V44="ATJM non renouvelable","Pas de renouvellement",IF(Effectif!$V44="ATJM en attente de décision","En attente",(IF(Effectif!$E44&lt;18,"Pas d'ATJM",EDATE(Effectif!$W44,-2)))))),"Inconnu")</f>
    </oc>
    <nc r="X44"/>
  </rcc>
  <rcc rId="1225" sId="1">
    <oc r="Y44">
      <f>IF(OR(Effectif!$AA44="Non",Effectif!$AE44="Non",Effectif!$AC44&lt;TODAY()),"Oui","Fait")</f>
    </oc>
    <nc r="Y44"/>
  </rcc>
  <rcc rId="1226" sId="1">
    <oc r="Z44" t="inlineStr">
      <is>
        <t>30.5.2020</t>
      </is>
    </oc>
    <nc r="Z44"/>
  </rcc>
  <rcc rId="1227" sId="1">
    <oc r="AA44" t="inlineStr">
      <is>
        <t>Oui</t>
      </is>
    </oc>
    <nc r="AA44"/>
  </rcc>
  <rcc rId="1228" sId="1" numFmtId="4">
    <oc r="AB44">
      <v>712710001105111</v>
    </oc>
    <nc r="AB44"/>
  </rcc>
  <rcc rId="1229" sId="1">
    <oc r="X45">
      <f>IF(Effectif!$T45&gt;0,IF(Effectif!$V45="ATJM à faire","En attente",IF(Effectif!$V45="ATJM non renouvelable","Pas de renouvellement",IF(Effectif!$V45="ATJM en attente de décision","En attente",(IF(Effectif!$E45&lt;18,"Pas d'ATJM",EDATE(Effectif!$W45,-2)))))),"Inconnu")</f>
    </oc>
    <nc r="X45"/>
  </rcc>
  <rcc rId="1230" sId="1">
    <oc r="Y45">
      <f>IF(OR(Effectif!$AA45="Non",Effectif!$AE45="Non",Effectif!$AC45&lt;TODAY()),"Oui","Fait")</f>
    </oc>
    <nc r="Y45"/>
  </rcc>
  <rcc rId="1231" sId="1">
    <oc r="Z45" t="inlineStr">
      <is>
        <t>30.5.2020</t>
      </is>
    </oc>
    <nc r="Z45"/>
  </rcc>
  <rcc rId="1232" sId="1">
    <oc r="AA45" t="inlineStr">
      <is>
        <t>Oui</t>
      </is>
    </oc>
    <nc r="AA45"/>
  </rcc>
  <rcc rId="1233" sId="1" numFmtId="4">
    <oc r="AB45">
      <v>712710001135694</v>
    </oc>
    <nc r="AB45"/>
  </rcc>
  <rcc rId="1234" sId="1">
    <oc r="X46">
      <f>IF(Effectif!$T46&gt;0,IF(Effectif!$V46="ATJM à faire","En attente",IF(Effectif!$V46="ATJM non renouvelable","Pas de renouvellement",IF(Effectif!$V46="ATJM en attente de décision","En attente",(IF(Effectif!$E46&lt;18,"Pas d'ATJM",EDATE(Effectif!$W46,-2)))))),"Inconnu")</f>
    </oc>
    <nc r="X46"/>
  </rcc>
  <rcc rId="1235" sId="1">
    <oc r="Y46">
      <f>IF(OR(Effectif!$AA46="Non",Effectif!$AE46="Non",Effectif!$AC46&lt;TODAY()),"Oui","Fait")</f>
    </oc>
    <nc r="Y46"/>
  </rcc>
  <rcc rId="1236" sId="1">
    <oc r="AA46" t="inlineStr">
      <is>
        <t>Non</t>
      </is>
    </oc>
    <nc r="AA46"/>
  </rcc>
  <rcc rId="1237" sId="1">
    <oc r="X47">
      <f>IF(Effectif!$T47&gt;0,IF(Effectif!$V47="ATJM à faire","En attente",IF(Effectif!$V47="ATJM non renouvelable","Pas de renouvellement",IF(Effectif!$V47="ATJM en attente de décision","En attente",(IF(Effectif!$E47&lt;18,"Pas d'ATJM",EDATE(Effectif!$W47,-2)))))),"Inconnu")</f>
    </oc>
    <nc r="X47"/>
  </rcc>
  <rcc rId="1238" sId="1">
    <oc r="Y47">
      <f>IF(OR(Effectif!$AA47="Non",Effectif!$AE47="Non",Effectif!$AC47&lt;TODAY()),"Oui","Fait")</f>
    </oc>
    <nc r="Y47"/>
  </rcc>
  <rcc rId="1239" sId="1">
    <oc r="Z47" t="inlineStr">
      <is>
        <t>30.5.2020</t>
      </is>
    </oc>
    <nc r="Z47"/>
  </rcc>
  <rcc rId="1240" sId="1">
    <oc r="AA47" t="inlineStr">
      <is>
        <t>Oui</t>
      </is>
    </oc>
    <nc r="AA47"/>
  </rcc>
  <rcc rId="1241" sId="1" numFmtId="4">
    <oc r="AB47">
      <v>103019933519692</v>
    </oc>
    <nc r="AB47"/>
  </rcc>
  <rcc rId="1242" sId="1">
    <oc r="X48">
      <f>IF(Effectif!$T48&gt;0,IF(Effectif!$V48="ATJM à faire","En attente",IF(Effectif!$V48="ATJM non renouvelable","Pas de renouvellement",IF(Effectif!$V48="ATJM en attente de décision","En attente",(IF(Effectif!$E48&lt;18,"Pas d'ATJM",EDATE(Effectif!$W48,-2)))))),"Inconnu")</f>
    </oc>
    <nc r="X48"/>
  </rcc>
  <rcc rId="1243" sId="1">
    <oc r="Y48">
      <f>IF(OR(Effectif!$AA48="Non",Effectif!$AE48="Non",Effectif!$AC48&lt;TODAY()),"Oui","Fait")</f>
    </oc>
    <nc r="Y48"/>
  </rcc>
  <rcc rId="1244" sId="1">
    <oc r="Z48" t="inlineStr">
      <is>
        <t>07.7.2020</t>
      </is>
    </oc>
    <nc r="Z48"/>
  </rcc>
  <rcc rId="1245" sId="1">
    <oc r="AA48" t="inlineStr">
      <is>
        <t>Oui</t>
      </is>
    </oc>
    <nc r="AA48"/>
  </rcc>
  <rcc rId="1246" sId="1" numFmtId="4">
    <oc r="AB48">
      <v>712710001188649</v>
    </oc>
    <nc r="AB48"/>
  </rcc>
  <rcc rId="1247" sId="1">
    <oc r="X49">
      <f>IF(Effectif!$T49&gt;0,IF(Effectif!$V49="ATJM à faire","En attente",IF(Effectif!$V49="ATJM non renouvelable","Pas de renouvellement",IF(Effectif!$V49="ATJM en attente de décision","En attente",(IF(Effectif!$E49&lt;18,"Pas d'ATJM",EDATE(Effectif!$W49,-2)))))),"Inconnu")</f>
    </oc>
    <nc r="X49"/>
  </rcc>
  <rcc rId="1248" sId="1">
    <oc r="Y49">
      <f>IF(OR(Effectif!$AA49="Non",Effectif!$AE49="Non",Effectif!$AC49&lt;TODAY()),"Oui","Fait")</f>
    </oc>
    <nc r="Y49"/>
  </rcc>
  <rcc rId="1249" sId="1">
    <oc r="Z49" t="inlineStr">
      <is>
        <t>30.5.2020</t>
      </is>
    </oc>
    <nc r="Z49"/>
  </rcc>
  <rcc rId="1250" sId="1">
    <oc r="AA49" t="inlineStr">
      <is>
        <t>Non</t>
      </is>
    </oc>
    <nc r="AA49"/>
  </rcc>
  <rcc rId="1251" sId="1">
    <oc r="X50">
      <f>IF(Effectif!$T50&gt;0,IF(Effectif!$V50="ATJM à faire","En attente",IF(Effectif!$V50="ATJM non renouvelable","Pas de renouvellement",IF(Effectif!$V50="ATJM en attente de décision","En attente",(IF(Effectif!$E50&lt;18,"Pas d'ATJM",EDATE(Effectif!$W50,-2)))))),"Inconnu")</f>
    </oc>
    <nc r="X50"/>
  </rcc>
  <rcc rId="1252" sId="1">
    <oc r="Y50">
      <f>IF(OR(Effectif!$AA50="Non",Effectif!$AE50="Non",Effectif!$AC50&lt;TODAY()),"Oui","Fait")</f>
    </oc>
    <nc r="Y50"/>
  </rcc>
  <rcc rId="1253" sId="1">
    <oc r="Z50" t="inlineStr">
      <is>
        <t>16.7.2020</t>
      </is>
    </oc>
    <nc r="Z50"/>
  </rcc>
  <rcc rId="1254" sId="1">
    <oc r="AA50" t="inlineStr">
      <is>
        <t>Oui</t>
      </is>
    </oc>
    <nc r="AA50"/>
  </rcc>
  <rcc rId="1255" sId="1" numFmtId="4">
    <oc r="AB50">
      <v>712710001327419</v>
    </oc>
    <nc r="AB50"/>
  </rcc>
  <rcc rId="1256" sId="1">
    <oc r="X51">
      <f>IF(Effectif!$T51&gt;0,IF(Effectif!$V51="ATJM à faire","En attente",IF(Effectif!$V51="ATJM non renouvelable","Pas de renouvellement",IF(Effectif!$V51="ATJM en attente de décision","En attente",(IF(Effectif!$E51&lt;18,"Pas d'ATJM",EDATE(Effectif!$W51,-2)))))),"Inconnu")</f>
    </oc>
    <nc r="X51"/>
  </rcc>
  <rcc rId="1257" sId="1">
    <oc r="Y51">
      <f>IF(OR(Effectif!$AA51="Non",Effectif!$AE51="Non",Effectif!$AC51&lt;TODAY()),"Oui","Fait")</f>
    </oc>
    <nc r="Y51"/>
  </rcc>
  <rcc rId="1258" sId="1">
    <oc r="AA51" t="inlineStr">
      <is>
        <t>Non</t>
      </is>
    </oc>
    <nc r="AA51"/>
  </rcc>
  <rcc rId="1259" sId="1">
    <oc r="X52" t="inlineStr">
      <is>
        <t xml:space="preserve">Plus de renouvellement </t>
      </is>
    </oc>
    <nc r="X52"/>
  </rcc>
  <rcc rId="1260" sId="1">
    <oc r="Y52">
      <f>IF(OR(Effectif!$AA52="Non",Effectif!$AE52="Non",Effectif!$AC52&lt;TODAY()),"Oui","Fait")</f>
    </oc>
    <nc r="Y52"/>
  </rcc>
  <rcc rId="1261" sId="1">
    <oc r="Z52" t="inlineStr">
      <is>
        <t>07.7.2020</t>
      </is>
    </oc>
    <nc r="Z52"/>
  </rcc>
  <rcc rId="1262" sId="1">
    <oc r="AA52" t="inlineStr">
      <is>
        <t>Oui</t>
      </is>
    </oc>
    <nc r="AA52"/>
  </rcc>
  <rcc rId="1263" sId="1" numFmtId="4">
    <oc r="AB52">
      <v>712710000996530</v>
    </oc>
    <nc r="AB52"/>
  </rcc>
  <rcc rId="1264" sId="1">
    <oc r="X53">
      <f>IF(Effectif!$T53&gt;0,IF(Effectif!$V53="ATJM à faire","En attente",IF(Effectif!$V53="ATJM non renouvelable","Pas de renouvellement",IF(Effectif!$V53="ATJM en attente de décision","En attente",(IF(Effectif!$E53&lt;18,"Pas d'ATJM",EDATE(Effectif!$W53,-2)))))),"Inconnu")</f>
    </oc>
    <nc r="X53"/>
  </rcc>
  <rcc rId="1265" sId="1">
    <oc r="Y53">
      <f>IF(OR(Effectif!$AA53="Non",Effectif!$AE53="Non",Effectif!$AC53&lt;TODAY()),"Oui","Fait")</f>
    </oc>
    <nc r="Y53"/>
  </rcc>
  <rcc rId="1266" sId="1">
    <oc r="Z53" t="inlineStr">
      <is>
        <t>30.5.2020</t>
      </is>
    </oc>
    <nc r="Z53"/>
  </rcc>
  <rcc rId="1267" sId="1">
    <oc r="AA53" t="inlineStr">
      <is>
        <t>Oui</t>
      </is>
    </oc>
    <nc r="AA53"/>
  </rcc>
  <rcc rId="1268" sId="1" numFmtId="4">
    <oc r="AB53">
      <v>101129933104407</v>
    </oc>
    <nc r="AB53"/>
  </rcc>
  <rcc rId="1269" sId="1">
    <oc r="X54">
      <f>IF(Effectif!$T54&gt;0,IF(Effectif!$V54="ATJM à faire","En attente",IF(Effectif!$V54="ATJM non renouvelable","Pas de renouvellement",IF(Effectif!$V54="ATJM en attente de décision","En attente",(IF(Effectif!$E54&lt;18,"Pas d'ATJM",EDATE(Effectif!$W54,-2)))))),"Inconnu")</f>
    </oc>
    <nc r="X54"/>
  </rcc>
  <rcc rId="1270" sId="1">
    <oc r="Y54">
      <f>IF(OR(Effectif!$AA54="Non",Effectif!$AE54="Non",Effectif!$AC54&lt;TODAY()),"Oui","Fait")</f>
    </oc>
    <nc r="Y54"/>
  </rcc>
  <rcc rId="1271" sId="1">
    <oc r="AA54" t="inlineStr">
      <is>
        <t>Oui</t>
      </is>
    </oc>
    <nc r="AA54"/>
  </rcc>
  <rcc rId="1272" sId="1" numFmtId="4">
    <oc r="AB54">
      <v>712710000996530</v>
    </oc>
    <nc r="AB54"/>
  </rcc>
  <rcc rId="1273" sId="1">
    <oc r="X55">
      <f>IF(Effectif!$T55&gt;0,IF(Effectif!$V55="ATJM à faire","En attente",IF(Effectif!$V55="ATJM non renouvelable","Pas de renouvellement",IF(Effectif!$V55="ATJM en attente de décision","En attente",(IF(Effectif!$E55&lt;18,"Pas d'ATJM",EDATE(Effectif!$W55,-2)))))),"Inconnu")</f>
    </oc>
    <nc r="X55"/>
  </rcc>
  <rcc rId="1274" sId="1">
    <oc r="Y55">
      <f>IF(OR(Effectif!$AA55="Non",Effectif!$AE55="Non",Effectif!$AC55&lt;TODAY()),"Oui","Fait")</f>
    </oc>
    <nc r="Y55"/>
  </rcc>
  <rcc rId="1275" sId="1">
    <oc r="Z55" t="inlineStr">
      <is>
        <t>07.7.2020</t>
      </is>
    </oc>
    <nc r="Z55"/>
  </rcc>
  <rcc rId="1276" sId="1">
    <oc r="AA55" t="inlineStr">
      <is>
        <t>Oui</t>
      </is>
    </oc>
    <nc r="AA55"/>
  </rcc>
  <rcc rId="1277" sId="1" numFmtId="4">
    <oc r="AB55">
      <v>712710001251007</v>
    </oc>
    <nc r="AB55"/>
  </rcc>
  <rcc rId="1278" sId="1">
    <oc r="X56">
      <f>IF(Effectif!$T56&gt;0,IF(Effectif!$V56="ATJM à faire","En attente",IF(Effectif!$V56="ATJM non renouvelable","Pas de renouvellement",IF(Effectif!$V56="ATJM en attente de décision","En attente",(IF(Effectif!$E56&lt;18,"Pas d'ATJM",EDATE(Effectif!$W56,-2)))))),"Inconnu")</f>
    </oc>
    <nc r="X56"/>
  </rcc>
  <rcc rId="1279" sId="1">
    <oc r="Y56">
      <f>IF(OR(Effectif!$AA56="Non",Effectif!$AE56="Non",Effectif!$AC56&lt;TODAY()),"Oui","Fait")</f>
    </oc>
    <nc r="Y56"/>
  </rcc>
  <rcc rId="1280" sId="1">
    <oc r="Z56" t="inlineStr">
      <is>
        <t>30.5.2020</t>
      </is>
    </oc>
    <nc r="Z56"/>
  </rcc>
  <rcc rId="1281" sId="1">
    <oc r="AA56" t="inlineStr">
      <is>
        <t>Oui</t>
      </is>
    </oc>
    <nc r="AA56"/>
  </rcc>
  <rcc rId="1282" sId="1" numFmtId="4">
    <oc r="AB56">
      <v>712710001386312</v>
    </oc>
    <nc r="AB56"/>
  </rcc>
  <rcc rId="1283" sId="1">
    <oc r="X57">
      <f>IF(Effectif!$T57&gt;0,IF(Effectif!$V57="ATJM à faire","En attente",IF(Effectif!$V57="ATJM non renouvelable","Pas de renouvellement",IF(Effectif!$V57="ATJM en attente de décision","En attente",(IF(Effectif!$E57&lt;18,"Pas d'ATJM",EDATE(Effectif!$W57,-2)))))),"Inconnu")</f>
    </oc>
    <nc r="X57"/>
  </rcc>
  <rcc rId="1284" sId="1">
    <oc r="Y57">
      <f>IF(OR(Effectif!$AA57="Non",Effectif!$AE57="Non",Effectif!$AC57&lt;TODAY()),"Oui","Fait")</f>
    </oc>
    <nc r="Y57"/>
  </rcc>
  <rcc rId="1285" sId="1">
    <oc r="AA57" t="inlineStr">
      <is>
        <t>Oui</t>
      </is>
    </oc>
    <nc r="AA57"/>
  </rcc>
  <rcc rId="1286" sId="1" numFmtId="4">
    <oc r="AB57">
      <v>102129932611982</v>
    </oc>
    <nc r="AB57"/>
  </rcc>
  <rcc rId="1287" sId="1">
    <oc r="X58">
      <f>IF(Effectif!$T58&gt;0,IF(Effectif!$V58="ATJM à faire","En attente",IF(Effectif!$V58="ATJM non renouvelable","Pas de renouvellement",IF(Effectif!$V58="ATJM en attente de décision","En attente",(IF(Effectif!$E58&lt;18,"Pas d'ATJM",EDATE(Effectif!$W58,-2)))))),"Inconnu")</f>
    </oc>
    <nc r="X58"/>
  </rcc>
  <rcc rId="1288" sId="1">
    <oc r="Y58">
      <f>IF(OR(Effectif!$AA58="Non",Effectif!$AE58="Non",Effectif!$AC58&lt;TODAY()),"Oui","Fait")</f>
    </oc>
    <nc r="Y58"/>
  </rcc>
  <rcc rId="1289" sId="1">
    <oc r="AA58" t="inlineStr">
      <is>
        <t>Oui</t>
      </is>
    </oc>
    <nc r="AA58"/>
  </rcc>
  <rcc rId="1290" sId="1" numFmtId="4">
    <oc r="AB58">
      <v>103029933526638</v>
    </oc>
    <nc r="AB58"/>
  </rcc>
  <rcc rId="1291" sId="1">
    <oc r="X59">
      <f>IF(Effectif!$T59&gt;0,IF(Effectif!$V59="ATJM à faire","En attente",IF(Effectif!$V59="ATJM non renouvelable","Pas de renouvellement",IF(Effectif!$V59="ATJM en attente de décision","En attente",(IF(Effectif!$E59&lt;18,"Pas d'ATJM",EDATE(Effectif!$W59,-2)))))),"Inconnu")</f>
    </oc>
    <nc r="X59"/>
  </rcc>
  <rcc rId="1292" sId="1">
    <oc r="Y59">
      <f>IF(OR(Effectif!$AA59="Non",Effectif!$AE59="Non",Effectif!$AC59&lt;TODAY()),"Oui","Fait")</f>
    </oc>
    <nc r="Y59"/>
  </rcc>
  <rcc rId="1293" sId="1">
    <oc r="Z59" t="inlineStr">
      <is>
        <t>28.6.2020</t>
      </is>
    </oc>
    <nc r="Z59"/>
  </rcc>
  <rcc rId="1294" sId="1">
    <oc r="AA59" t="inlineStr">
      <is>
        <t>Oui</t>
      </is>
    </oc>
    <nc r="AA59"/>
  </rcc>
  <rcc rId="1295" sId="1" numFmtId="4">
    <oc r="AB59">
      <v>712710001311482</v>
    </oc>
    <nc r="AB59"/>
  </rcc>
  <rcc rId="1296" sId="1">
    <oc r="X60">
      <f>IF(Effectif!$T60&gt;0,IF(Effectif!$V60="ATJM à faire","En attente",IF(Effectif!$V60="ATJM non renouvelable","Pas de renouvellement",IF(Effectif!$V60="ATJM en attente de décision","En attente",(IF(Effectif!$E60&lt;18,"Pas d'ATJM",EDATE(Effectif!$W60,-2)))))),"Inconnu")</f>
    </oc>
    <nc r="X60"/>
  </rcc>
  <rcc rId="1297" sId="1">
    <oc r="Y60">
      <f>IF(OR(Effectif!$AA60="Non",Effectif!$AE60="Non",Effectif!$AC60&lt;TODAY()),"Oui","Fait")</f>
    </oc>
    <nc r="Y60"/>
  </rcc>
  <rcc rId="1298" sId="1">
    <oc r="AA60" t="inlineStr">
      <is>
        <t>Oui</t>
      </is>
    </oc>
    <nc r="AA60"/>
  </rcc>
  <rcc rId="1299" sId="1" numFmtId="4">
    <oc r="AB60">
      <v>101129933543926</v>
    </oc>
    <nc r="AB60"/>
  </rcc>
  <rcc rId="1300" sId="1">
    <oc r="X61">
      <f>IF(Effectif!$T61&gt;0,IF(Effectif!$V61="ATJM à faire","En attente",IF(Effectif!$V61="ATJM non renouvelable","Pas de renouvellement",IF(Effectif!$V61="ATJM en attente de décision","En attente",(IF(Effectif!$E61&lt;18,"Pas d'ATJM",EDATE(Effectif!$W61,-2)))))),"Inconnu")</f>
    </oc>
    <nc r="X61"/>
  </rcc>
  <rcc rId="1301" sId="1">
    <oc r="Y61">
      <f>IF(OR(Effectif!$AA61="Non",Effectif!$AE61="Non",Effectif!$AC61&lt;TODAY()),"Oui","Fait")</f>
    </oc>
    <nc r="Y61"/>
  </rcc>
  <rcc rId="1302" sId="1">
    <oc r="Z61" t="inlineStr">
      <is>
        <t>30.5.2020</t>
      </is>
    </oc>
    <nc r="Z61"/>
  </rcc>
  <rcc rId="1303" sId="1">
    <oc r="AA61" t="inlineStr">
      <is>
        <t>Oui</t>
      </is>
    </oc>
    <nc r="AA61"/>
  </rcc>
  <rcc rId="1304" sId="1" numFmtId="4">
    <oc r="AB61">
      <v>712710001177464</v>
    </oc>
    <nc r="AB61"/>
  </rcc>
  <rcc rId="1305" sId="1">
    <oc r="X62">
      <f>IF(Effectif!$T62&gt;0,IF(Effectif!$V62="ATJM à faire","En attente",IF(Effectif!$V62="ATJM non renouvelable","Pas de renouvellement",IF(Effectif!$V62="ATJM en attente de décision","En attente",(IF(Effectif!$E62&lt;18,"Pas d'ATJM",EDATE(Effectif!$W62,-2)))))),"Inconnu")</f>
    </oc>
    <nc r="X62"/>
  </rcc>
  <rcc rId="1306" sId="1">
    <oc r="Y62">
      <f>IF(OR(Effectif!$AA62="Non",Effectif!$AE62="Non",Effectif!$AC62&lt;TODAY()),"Oui","Fait")</f>
    </oc>
    <nc r="Y62"/>
  </rcc>
  <rcc rId="1307" sId="1">
    <oc r="Z62" t="inlineStr">
      <is>
        <t>07.7.2020</t>
      </is>
    </oc>
    <nc r="Z62"/>
  </rcc>
  <rcc rId="1308" sId="1">
    <oc r="AA62" t="inlineStr">
      <is>
        <t>Oui</t>
      </is>
    </oc>
    <nc r="AA62"/>
  </rcc>
  <rcc rId="1309" sId="1" numFmtId="4">
    <oc r="AB62">
      <v>102079933522415</v>
    </oc>
    <nc r="AB62"/>
  </rcc>
  <rcc rId="1310" sId="1">
    <oc r="X63">
      <f>IF(Effectif!$T63&gt;0,IF(Effectif!$V63="ATJM à faire","En attente",IF(Effectif!$V63="ATJM non renouvelable","Pas de renouvellement",IF(Effectif!$V63="ATJM en attente de décision","En attente",(IF(Effectif!$E63&lt;18,"Pas d'ATJM",EDATE(Effectif!$W63,-2)))))),"Inconnu")</f>
    </oc>
    <nc r="X63"/>
  </rcc>
  <rcc rId="1311" sId="1">
    <oc r="Y63">
      <f>IF(OR(Effectif!$AA63="Non",Effectif!$AE63="Non",Effectif!$AC63&lt;TODAY()),"Oui","Fait")</f>
    </oc>
    <nc r="Y63"/>
  </rcc>
  <rcc rId="1312" sId="1">
    <oc r="Z63" t="inlineStr">
      <is>
        <t>30.5.2020</t>
      </is>
    </oc>
    <nc r="Z63"/>
  </rcc>
  <rcc rId="1313" sId="1">
    <oc r="AA63" t="inlineStr">
      <is>
        <t>Oui</t>
      </is>
    </oc>
    <nc r="AA63"/>
  </rcc>
  <rcc rId="1314" sId="1" numFmtId="4">
    <oc r="AB63">
      <v>103109924602659</v>
    </oc>
    <nc r="AB63"/>
  </rcc>
  <rcc rId="1315" sId="1">
    <oc r="X64">
      <f>IF(Effectif!$T64&gt;0,IF(Effectif!$V64="ATJM à faire","En attente",IF(Effectif!$V64="ATJM non renouvelable","Pas de renouvellement",IF(Effectif!$V64="ATJM en attente de décision","En attente",(IF(Effectif!$E64&lt;18,"Pas d'ATJM",EDATE(Effectif!$W64,-2)))))),"Inconnu")</f>
    </oc>
    <nc r="X64"/>
  </rcc>
  <rcc rId="1316" sId="1">
    <oc r="Y64">
      <f>IF(OR(Effectif!$AA64="Non",Effectif!$AE64="Non",Effectif!$AC64&lt;TODAY()),"Oui","Fait")</f>
    </oc>
    <nc r="Y64"/>
  </rcc>
  <rcc rId="1317" sId="1">
    <oc r="AA64" t="inlineStr">
      <is>
        <t>Oui</t>
      </is>
    </oc>
    <nc r="AA64"/>
  </rcc>
  <rcc rId="1318" sId="1" numFmtId="4">
    <oc r="AB64">
      <v>103129933531156</v>
    </oc>
    <nc r="AB64"/>
  </rcc>
  <rcc rId="1319" sId="1">
    <oc r="X65">
      <f>IF(Effectif!$T65&gt;0,IF(Effectif!$V65="ATJM à faire","En attente",IF(Effectif!$V65="ATJM non renouvelable","Pas de renouvellement",IF(Effectif!$V65="ATJM en attente de décision","En attente",(IF(Effectif!$E65&lt;18,"Pas d'ATJM",EDATE(Effectif!$W65,-2)))))),"Inconnu")</f>
    </oc>
    <nc r="X65"/>
  </rcc>
  <rcc rId="1320" sId="1">
    <oc r="Y65">
      <f>IF(OR(Effectif!$AA65="Non",Effectif!$AE65="Non",Effectif!$AC65&lt;TODAY()),"Oui","Fait")</f>
    </oc>
    <nc r="Y65"/>
  </rcc>
  <rcc rId="1321" sId="1">
    <oc r="Z65" t="inlineStr">
      <is>
        <t>30.5.2020</t>
      </is>
    </oc>
    <nc r="Z65"/>
  </rcc>
  <rcc rId="1322" sId="1">
    <oc r="AA65" t="inlineStr">
      <is>
        <t>Oui</t>
      </is>
    </oc>
    <nc r="AA65"/>
  </rcc>
  <rcc rId="1323" sId="1" numFmtId="4">
    <oc r="AB65">
      <v>712710001210722</v>
    </oc>
    <nc r="AB65"/>
  </rcc>
  <rcc rId="1324" sId="1">
    <oc r="AC1" t="inlineStr">
      <is>
        <t>Fin CMU</t>
      </is>
    </oc>
    <nc r="AC1"/>
  </rcc>
  <rcc rId="1325" sId="1">
    <oc r="AD1" t="inlineStr">
      <is>
        <t>Clat</t>
      </is>
    </oc>
    <nc r="AD1"/>
  </rcc>
  <rcc rId="1326" sId="1">
    <oc r="AE1" t="inlineStr">
      <is>
        <t>RIB / Compte</t>
      </is>
    </oc>
    <nc r="AE1"/>
  </rcc>
  <rcc rId="1327" sId="1" numFmtId="19">
    <oc r="AC2">
      <v>44227</v>
    </oc>
    <nc r="AC2"/>
  </rcc>
  <rcc rId="1328" sId="1">
    <oc r="AD2" t="inlineStr">
      <is>
        <t>Non</t>
      </is>
    </oc>
    <nc r="AD2"/>
  </rcc>
  <rcc rId="1329" sId="1">
    <oc r="AE2" t="inlineStr">
      <is>
        <t>Oui</t>
      </is>
    </oc>
    <nc r="AE2"/>
  </rcc>
  <rcc rId="1330" sId="1">
    <oc r="AD3" t="inlineStr">
      <is>
        <t>Oui</t>
      </is>
    </oc>
    <nc r="AD3"/>
  </rcc>
  <rcc rId="1331" sId="1">
    <oc r="AE3" t="inlineStr">
      <is>
        <t>Oui</t>
      </is>
    </oc>
    <nc r="AE3"/>
  </rcc>
  <rcc rId="1332" sId="1" numFmtId="19">
    <oc r="AC4">
      <v>44326</v>
    </oc>
    <nc r="AC4"/>
  </rcc>
  <rcc rId="1333" sId="1">
    <oc r="AD4" t="inlineStr">
      <is>
        <t>Oui</t>
      </is>
    </oc>
    <nc r="AD4"/>
  </rcc>
  <rcc rId="1334" sId="1">
    <oc r="AE4" t="inlineStr">
      <is>
        <t>Non</t>
      </is>
    </oc>
    <nc r="AE4"/>
  </rcc>
  <rcc rId="1335" sId="1" numFmtId="19">
    <oc r="AC5">
      <v>44231</v>
    </oc>
    <nc r="AC5"/>
  </rcc>
  <rcc rId="1336" sId="1">
    <oc r="AD5" t="inlineStr">
      <is>
        <t>Non</t>
      </is>
    </oc>
    <nc r="AD5"/>
  </rcc>
  <rcc rId="1337" sId="1">
    <oc r="AE5" t="inlineStr">
      <is>
        <t>Oui</t>
      </is>
    </oc>
    <nc r="AE5"/>
  </rcc>
  <rcc rId="1338" sId="1" numFmtId="19">
    <oc r="AC6">
      <v>44141</v>
    </oc>
    <nc r="AC6"/>
  </rcc>
  <rcc rId="1339" sId="1">
    <oc r="AD6" t="inlineStr">
      <is>
        <t>Oui</t>
      </is>
    </oc>
    <nc r="AD6"/>
  </rcc>
  <rcc rId="1340" sId="1">
    <oc r="AE6" t="inlineStr">
      <is>
        <t>Oui</t>
      </is>
    </oc>
    <nc r="AE6"/>
  </rcc>
  <rcc rId="1341" sId="1" numFmtId="19">
    <oc r="AC7">
      <v>44135</v>
    </oc>
    <nc r="AC7"/>
  </rcc>
  <rcc rId="1342" sId="1">
    <oc r="AD7" t="inlineStr">
      <is>
        <t>Oui</t>
      </is>
    </oc>
    <nc r="AD7"/>
  </rcc>
  <rcc rId="1343" sId="1">
    <oc r="AE7" t="inlineStr">
      <is>
        <t>Non</t>
      </is>
    </oc>
    <nc r="AE7"/>
  </rcc>
  <rcc rId="1344" sId="1" numFmtId="19">
    <oc r="AC8">
      <v>44105</v>
    </oc>
    <nc r="AC8"/>
  </rcc>
  <rcc rId="1345" sId="1">
    <oc r="AD8" t="inlineStr">
      <is>
        <t>Oui</t>
      </is>
    </oc>
    <nc r="AD8"/>
  </rcc>
  <rcc rId="1346" sId="1">
    <oc r="AE8" t="inlineStr">
      <is>
        <t>Oui</t>
      </is>
    </oc>
    <nc r="AE8"/>
  </rcc>
  <rcc rId="1347" sId="1" numFmtId="19">
    <oc r="AC9">
      <v>44141</v>
    </oc>
    <nc r="AC9"/>
  </rcc>
  <rcc rId="1348" sId="1">
    <oc r="AD9" t="inlineStr">
      <is>
        <t>Oui</t>
      </is>
    </oc>
    <nc r="AD9"/>
  </rcc>
  <rcc rId="1349" sId="1">
    <oc r="AE9" t="inlineStr">
      <is>
        <t>Oui</t>
      </is>
    </oc>
    <nc r="AE9"/>
  </rcc>
  <rcc rId="1350" sId="1" numFmtId="19">
    <oc r="AC10">
      <v>44208</v>
    </oc>
    <nc r="AC10"/>
  </rcc>
  <rcc rId="1351" sId="1">
    <oc r="AD10" t="inlineStr">
      <is>
        <t>Oui</t>
      </is>
    </oc>
    <nc r="AD10"/>
  </rcc>
  <rcc rId="1352" sId="1">
    <oc r="AE10" t="inlineStr">
      <is>
        <t>Oui</t>
      </is>
    </oc>
    <nc r="AE10"/>
  </rcc>
  <rcc rId="1353" sId="1" numFmtId="19">
    <oc r="AC11">
      <v>44254</v>
    </oc>
    <nc r="AC11"/>
  </rcc>
  <rcc rId="1354" sId="1">
    <oc r="AD11" t="inlineStr">
      <is>
        <t>Oui</t>
      </is>
    </oc>
    <nc r="AD11"/>
  </rcc>
  <rcc rId="1355" sId="1">
    <oc r="AE11" t="inlineStr">
      <is>
        <t>Oui</t>
      </is>
    </oc>
    <nc r="AE11"/>
  </rcc>
  <rcc rId="1356" sId="1" numFmtId="19">
    <oc r="AC12">
      <v>44104</v>
    </oc>
    <nc r="AC12"/>
  </rcc>
  <rcc rId="1357" sId="1">
    <oc r="AD12" t="inlineStr">
      <is>
        <t>Oui</t>
      </is>
    </oc>
    <nc r="AD12"/>
  </rcc>
  <rcc rId="1358" sId="1">
    <oc r="AE12" t="inlineStr">
      <is>
        <t>Oui</t>
      </is>
    </oc>
    <nc r="AE12"/>
  </rcc>
  <rcc rId="1359" sId="1" numFmtId="19">
    <oc r="AC13">
      <v>44196</v>
    </oc>
    <nc r="AC13"/>
  </rcc>
  <rcc rId="1360" sId="1">
    <oc r="AD13" t="inlineStr">
      <is>
        <t>Oui</t>
      </is>
    </oc>
    <nc r="AD13"/>
  </rcc>
  <rcc rId="1361" sId="1">
    <oc r="AE13" t="inlineStr">
      <is>
        <t>Oui</t>
      </is>
    </oc>
    <nc r="AE13"/>
  </rcc>
  <rcc rId="1362" sId="1" numFmtId="19">
    <oc r="AC14">
      <v>44255</v>
    </oc>
    <nc r="AC14"/>
  </rcc>
  <rcc rId="1363" sId="1">
    <oc r="AD14" t="inlineStr">
      <is>
        <t>Oui</t>
      </is>
    </oc>
    <nc r="AD14"/>
  </rcc>
  <rcc rId="1364" sId="1">
    <oc r="AE14" t="inlineStr">
      <is>
        <t>Non</t>
      </is>
    </oc>
    <nc r="AE14"/>
  </rcc>
  <rcc rId="1365" sId="1" numFmtId="19">
    <oc r="AC15">
      <v>44346</v>
    </oc>
    <nc r="AC15"/>
  </rcc>
  <rcc rId="1366" sId="1">
    <oc r="AD15" t="inlineStr">
      <is>
        <t>Non</t>
      </is>
    </oc>
    <nc r="AD15"/>
  </rcc>
  <rcc rId="1367" sId="1">
    <oc r="AE15" t="inlineStr">
      <is>
        <t>Non</t>
      </is>
    </oc>
    <nc r="AE15"/>
  </rcc>
  <rcc rId="1368" sId="1">
    <oc r="AC16" t="inlineStr">
      <is>
        <t>13/08/20220</t>
      </is>
    </oc>
    <nc r="AC16"/>
  </rcc>
  <rcc rId="1369" sId="1">
    <oc r="AD16" t="inlineStr">
      <is>
        <t>Oui</t>
      </is>
    </oc>
    <nc r="AD16"/>
  </rcc>
  <rcc rId="1370" sId="1">
    <oc r="AE16" t="inlineStr">
      <is>
        <t>Oui</t>
      </is>
    </oc>
    <nc r="AE16"/>
  </rcc>
  <rcc rId="1371" sId="1" numFmtId="19">
    <oc r="AC17">
      <v>44243</v>
    </oc>
    <nc r="AC17"/>
  </rcc>
  <rcc rId="1372" sId="1">
    <oc r="AD17" t="inlineStr">
      <is>
        <t>Non</t>
      </is>
    </oc>
    <nc r="AD17"/>
  </rcc>
  <rcc rId="1373" sId="1">
    <oc r="AE17" t="inlineStr">
      <is>
        <t>Oui</t>
      </is>
    </oc>
    <nc r="AE17"/>
  </rcc>
  <rcc rId="1374" sId="1" numFmtId="19">
    <oc r="AC18">
      <v>44125</v>
    </oc>
    <nc r="AC18"/>
  </rcc>
  <rcc rId="1375" sId="1">
    <oc r="AD18" t="inlineStr">
      <is>
        <t>Non</t>
      </is>
    </oc>
    <nc r="AD18"/>
  </rcc>
  <rcc rId="1376" sId="1">
    <oc r="AE18" t="inlineStr">
      <is>
        <t>Non</t>
      </is>
    </oc>
    <nc r="AE18"/>
  </rcc>
  <rcc rId="1377" sId="1" numFmtId="19">
    <oc r="AC19">
      <v>44190</v>
    </oc>
    <nc r="AC19"/>
  </rcc>
  <rcc rId="1378" sId="1">
    <oc r="AD19" t="inlineStr">
      <is>
        <t>Oui</t>
      </is>
    </oc>
    <nc r="AD19"/>
  </rcc>
  <rcc rId="1379" sId="1">
    <oc r="AE19" t="inlineStr">
      <is>
        <t>Oui</t>
      </is>
    </oc>
    <nc r="AE19"/>
  </rcc>
  <rcc rId="1380" sId="1" numFmtId="19">
    <oc r="AC20">
      <v>44357</v>
    </oc>
    <nc r="AC20"/>
  </rcc>
  <rcc rId="1381" sId="1">
    <oc r="AD20" t="inlineStr">
      <is>
        <t>Non</t>
      </is>
    </oc>
    <nc r="AD20"/>
  </rcc>
  <rcc rId="1382" sId="1">
    <oc r="AE20" t="inlineStr">
      <is>
        <t>Oui</t>
      </is>
    </oc>
    <nc r="AE20"/>
  </rcc>
  <rcc rId="1383" sId="1" numFmtId="19">
    <oc r="AC21">
      <v>44075</v>
    </oc>
    <nc r="AC21"/>
  </rcc>
  <rcc rId="1384" sId="1">
    <oc r="AD21" t="inlineStr">
      <is>
        <t>Non</t>
      </is>
    </oc>
    <nc r="AD21"/>
  </rcc>
  <rcc rId="1385" sId="1">
    <oc r="AE21" t="inlineStr">
      <is>
        <t>Oui</t>
      </is>
    </oc>
    <nc r="AE21"/>
  </rcc>
  <rcc rId="1386" sId="1" numFmtId="19">
    <oc r="AC22">
      <v>44347</v>
    </oc>
    <nc r="AC22"/>
  </rcc>
  <rcc rId="1387" sId="1">
    <oc r="AD22" t="inlineStr">
      <is>
        <t>Non</t>
      </is>
    </oc>
    <nc r="AD22"/>
  </rcc>
  <rcc rId="1388" sId="1">
    <oc r="AE22" t="inlineStr">
      <is>
        <t>Oui</t>
      </is>
    </oc>
    <nc r="AE22"/>
  </rcc>
  <rcc rId="1389" sId="1" numFmtId="19">
    <oc r="AC23">
      <v>44181</v>
    </oc>
    <nc r="AC23"/>
  </rcc>
  <rcc rId="1390" sId="1">
    <oc r="AD23" t="inlineStr">
      <is>
        <t>Oui</t>
      </is>
    </oc>
    <nc r="AD23"/>
  </rcc>
  <rcc rId="1391" sId="1">
    <oc r="AE23" t="inlineStr">
      <is>
        <t>Oui</t>
      </is>
    </oc>
    <nc r="AE23"/>
  </rcc>
  <rcc rId="1392" sId="1">
    <oc r="AD24" t="inlineStr">
      <is>
        <t>Non</t>
      </is>
    </oc>
    <nc r="AD24"/>
  </rcc>
  <rcc rId="1393" sId="1">
    <oc r="AE24" t="inlineStr">
      <is>
        <t>Non</t>
      </is>
    </oc>
    <nc r="AE24"/>
  </rcc>
  <rcc rId="1394" sId="1" numFmtId="19">
    <oc r="AC25">
      <v>43593</v>
    </oc>
    <nc r="AC25"/>
  </rcc>
  <rcc rId="1395" sId="1">
    <oc r="AD25" t="inlineStr">
      <is>
        <t>Non</t>
      </is>
    </oc>
    <nc r="AD25"/>
  </rcc>
  <rcc rId="1396" sId="1">
    <oc r="AE25" t="inlineStr">
      <is>
        <t>Oui</t>
      </is>
    </oc>
    <nc r="AE25"/>
  </rcc>
  <rcc rId="1397" sId="1" numFmtId="19">
    <oc r="AC26">
      <v>44377</v>
    </oc>
    <nc r="AC26"/>
  </rcc>
  <rcc rId="1398" sId="1">
    <oc r="AD26" t="inlineStr">
      <is>
        <t>Oui</t>
      </is>
    </oc>
    <nc r="AD26"/>
  </rcc>
  <rcc rId="1399" sId="1">
    <oc r="AE26" t="inlineStr">
      <is>
        <t>Non</t>
      </is>
    </oc>
    <nc r="AE26"/>
  </rcc>
  <rcc rId="1400" sId="1">
    <oc r="AD27" t="inlineStr">
      <is>
        <t>Non</t>
      </is>
    </oc>
    <nc r="AD27"/>
  </rcc>
  <rcc rId="1401" sId="1">
    <oc r="AE27" t="inlineStr">
      <is>
        <t>Non</t>
      </is>
    </oc>
    <nc r="AE27"/>
  </rcc>
  <rcc rId="1402" sId="1">
    <oc r="AD28" t="inlineStr">
      <is>
        <t>Oui</t>
      </is>
    </oc>
    <nc r="AD28"/>
  </rcc>
  <rcc rId="1403" sId="1">
    <oc r="AE28" t="inlineStr">
      <is>
        <t>Non</t>
      </is>
    </oc>
    <nc r="AE28"/>
  </rcc>
  <rcc rId="1404" sId="1">
    <oc r="AC29" t="inlineStr">
      <is>
        <t>31/11/2020</t>
      </is>
    </oc>
    <nc r="AC29"/>
  </rcc>
  <rcc rId="1405" sId="1">
    <oc r="AD29" t="inlineStr">
      <is>
        <t>Oui</t>
      </is>
    </oc>
    <nc r="AD29"/>
  </rcc>
  <rcc rId="1406" sId="1">
    <oc r="AE29" t="inlineStr">
      <is>
        <t>Oui</t>
      </is>
    </oc>
    <nc r="AE29"/>
  </rcc>
  <rcc rId="1407" sId="1" numFmtId="19">
    <oc r="AC30">
      <v>44036</v>
    </oc>
    <nc r="AC30"/>
  </rcc>
  <rcc rId="1408" sId="1">
    <oc r="AD30" t="inlineStr">
      <is>
        <t>Oui</t>
      </is>
    </oc>
    <nc r="AD30"/>
  </rcc>
  <rcc rId="1409" sId="1">
    <oc r="AE30" t="inlineStr">
      <is>
        <t>Non</t>
      </is>
    </oc>
    <nc r="AE30"/>
  </rcc>
  <rcc rId="1410" sId="1" numFmtId="19">
    <oc r="AC31">
      <v>44216</v>
    </oc>
    <nc r="AC31"/>
  </rcc>
  <rcc rId="1411" sId="1">
    <oc r="AD31" t="inlineStr">
      <is>
        <t>Oui</t>
      </is>
    </oc>
    <nc r="AD31"/>
  </rcc>
  <rcc rId="1412" sId="1">
    <oc r="AE31" t="inlineStr">
      <is>
        <t>Oui</t>
      </is>
    </oc>
    <nc r="AE31"/>
  </rcc>
  <rcc rId="1413" sId="1">
    <oc r="AC32" t="inlineStr">
      <is>
        <t>31/09/2020</t>
      </is>
    </oc>
    <nc r="AC32"/>
  </rcc>
  <rcc rId="1414" sId="1">
    <oc r="AD32" t="inlineStr">
      <is>
        <t>Oui</t>
      </is>
    </oc>
    <nc r="AD32"/>
  </rcc>
  <rcc rId="1415" sId="1">
    <oc r="AE32" t="inlineStr">
      <is>
        <t>Oui</t>
      </is>
    </oc>
    <nc r="AE32"/>
  </rcc>
  <rcc rId="1416" sId="1" numFmtId="19">
    <oc r="AC33">
      <v>44299</v>
    </oc>
    <nc r="AC33"/>
  </rcc>
  <rcc rId="1417" sId="1">
    <oc r="AD33" t="inlineStr">
      <is>
        <t>Oui</t>
      </is>
    </oc>
    <nc r="AD33"/>
  </rcc>
  <rcc rId="1418" sId="1">
    <oc r="AE33" t="inlineStr">
      <is>
        <t>Oui</t>
      </is>
    </oc>
    <nc r="AE33"/>
  </rcc>
  <rcc rId="1419" sId="1" numFmtId="19">
    <oc r="AC34">
      <v>44098</v>
    </oc>
    <nc r="AC34"/>
  </rcc>
  <rcc rId="1420" sId="1">
    <oc r="AD34" t="inlineStr">
      <is>
        <t>Oui</t>
      </is>
    </oc>
    <nc r="AD34"/>
  </rcc>
  <rcc rId="1421" sId="1">
    <oc r="AE34" t="inlineStr">
      <is>
        <t>Oui</t>
      </is>
    </oc>
    <nc r="AE34"/>
  </rcc>
  <rcc rId="1422" sId="1" numFmtId="19">
    <oc r="AC35">
      <v>44166</v>
    </oc>
    <nc r="AC35"/>
  </rcc>
  <rcc rId="1423" sId="1">
    <oc r="AD35" t="inlineStr">
      <is>
        <t>Non</t>
      </is>
    </oc>
    <nc r="AD35"/>
  </rcc>
  <rcc rId="1424" sId="1">
    <oc r="AE35" t="inlineStr">
      <is>
        <t>Oui</t>
      </is>
    </oc>
    <nc r="AE35"/>
  </rcc>
  <rcc rId="1425" sId="1" numFmtId="19">
    <oc r="AC36">
      <v>44186</v>
    </oc>
    <nc r="AC36"/>
  </rcc>
  <rcc rId="1426" sId="1">
    <oc r="AD36" t="inlineStr">
      <is>
        <t>Non</t>
      </is>
    </oc>
    <nc r="AD36"/>
  </rcc>
  <rcc rId="1427" sId="1">
    <oc r="AE36" t="inlineStr">
      <is>
        <t>Oui</t>
      </is>
    </oc>
    <nc r="AE36"/>
  </rcc>
  <rcc rId="1428" sId="1" numFmtId="19">
    <oc r="AC37">
      <v>44227</v>
    </oc>
    <nc r="AC37"/>
  </rcc>
  <rcc rId="1429" sId="1">
    <oc r="AD37" t="inlineStr">
      <is>
        <t>Non</t>
      </is>
    </oc>
    <nc r="AD37"/>
  </rcc>
  <rcc rId="1430" sId="1">
    <oc r="AE37" t="inlineStr">
      <is>
        <t>Oui</t>
      </is>
    </oc>
    <nc r="AE37"/>
  </rcc>
  <rcc rId="1431" sId="1" numFmtId="19">
    <oc r="AC38">
      <v>44074</v>
    </oc>
    <nc r="AC38"/>
  </rcc>
  <rcc rId="1432" sId="1">
    <oc r="AD38" t="inlineStr">
      <is>
        <t>Non</t>
      </is>
    </oc>
    <nc r="AD38"/>
  </rcc>
  <rcc rId="1433" sId="1">
    <oc r="AE38" t="inlineStr">
      <is>
        <t>Non</t>
      </is>
    </oc>
    <nc r="AE38"/>
  </rcc>
  <rcc rId="1434" sId="1" numFmtId="19">
    <oc r="AC39">
      <v>44043</v>
    </oc>
    <nc r="AC39"/>
  </rcc>
  <rcc rId="1435" sId="1">
    <oc r="AD39" t="inlineStr">
      <is>
        <t>Oui</t>
      </is>
    </oc>
    <nc r="AD39"/>
  </rcc>
  <rcc rId="1436" sId="1">
    <oc r="AE39" t="inlineStr">
      <is>
        <t>Non</t>
      </is>
    </oc>
    <nc r="AE39"/>
  </rcc>
  <rcc rId="1437" sId="1" numFmtId="19">
    <oc r="AC40">
      <v>44231</v>
    </oc>
    <nc r="AC40"/>
  </rcc>
  <rcc rId="1438" sId="1">
    <oc r="AD40" t="inlineStr">
      <is>
        <t>Non</t>
      </is>
    </oc>
    <nc r="AD40"/>
  </rcc>
  <rcc rId="1439" sId="1">
    <oc r="AE40" t="inlineStr">
      <is>
        <t>Oui</t>
      </is>
    </oc>
    <nc r="AE40"/>
  </rcc>
  <rcc rId="1440" sId="1" numFmtId="19">
    <oc r="AC41">
      <v>44313</v>
    </oc>
    <nc r="AC41"/>
  </rcc>
  <rcc rId="1441" sId="1">
    <oc r="AD41" t="inlineStr">
      <is>
        <t>Non</t>
      </is>
    </oc>
    <nc r="AD41"/>
  </rcc>
  <rcc rId="1442" sId="1">
    <oc r="AE41" t="inlineStr">
      <is>
        <t>Non</t>
      </is>
    </oc>
    <nc r="AE41"/>
  </rcc>
  <rcc rId="1443" sId="1" numFmtId="19">
    <oc r="AC42">
      <v>44074</v>
    </oc>
    <nc r="AC42"/>
  </rcc>
  <rcc rId="1444" sId="1">
    <oc r="AD42" t="inlineStr">
      <is>
        <t>Oui</t>
      </is>
    </oc>
    <nc r="AD42"/>
  </rcc>
  <rcc rId="1445" sId="1">
    <oc r="AE42" t="inlineStr">
      <is>
        <t>Oui</t>
      </is>
    </oc>
    <nc r="AE42"/>
  </rcc>
  <rcc rId="1446" sId="1" numFmtId="19">
    <oc r="AC43">
      <v>44196</v>
    </oc>
    <nc r="AC43"/>
  </rcc>
  <rcc rId="1447" sId="1">
    <oc r="AD43" t="inlineStr">
      <is>
        <t>Non</t>
      </is>
    </oc>
    <nc r="AD43"/>
  </rcc>
  <rcc rId="1448" sId="1">
    <oc r="AE43" t="inlineStr">
      <is>
        <t>Oui</t>
      </is>
    </oc>
    <nc r="AE43"/>
  </rcc>
  <rcc rId="1449" sId="1" numFmtId="19">
    <oc r="AC44">
      <v>43901</v>
    </oc>
    <nc r="AC44"/>
  </rcc>
  <rcc rId="1450" sId="1">
    <oc r="AD44" t="inlineStr">
      <is>
        <t>Non</t>
      </is>
    </oc>
    <nc r="AD44"/>
  </rcc>
  <rcc rId="1451" sId="1">
    <oc r="AE44" t="inlineStr">
      <is>
        <t>Oui</t>
      </is>
    </oc>
    <nc r="AE44"/>
  </rcc>
  <rcc rId="1452" sId="1" numFmtId="19">
    <oc r="AC45">
      <v>44247</v>
    </oc>
    <nc r="AC45"/>
  </rcc>
  <rcc rId="1453" sId="1">
    <oc r="AD45" t="inlineStr">
      <is>
        <t>Non</t>
      </is>
    </oc>
    <nc r="AD45"/>
  </rcc>
  <rcc rId="1454" sId="1">
    <oc r="AE45" t="inlineStr">
      <is>
        <t>Oui</t>
      </is>
    </oc>
    <nc r="AE45"/>
  </rcc>
  <rcc rId="1455" sId="1">
    <oc r="AD46" t="inlineStr">
      <is>
        <t>Non</t>
      </is>
    </oc>
    <nc r="AD46"/>
  </rcc>
  <rcc rId="1456" sId="1">
    <oc r="AE46" t="inlineStr">
      <is>
        <t>Non</t>
      </is>
    </oc>
    <nc r="AE46"/>
  </rcc>
  <rcc rId="1457" sId="1" numFmtId="19">
    <oc r="AC47">
      <v>44211</v>
    </oc>
    <nc r="AC47"/>
  </rcc>
  <rcc rId="1458" sId="1">
    <oc r="AD47" t="inlineStr">
      <is>
        <t>Oui</t>
      </is>
    </oc>
    <nc r="AD47"/>
  </rcc>
  <rcc rId="1459" sId="1">
    <oc r="AE47" t="inlineStr">
      <is>
        <t>Oui</t>
      </is>
    </oc>
    <nc r="AE47"/>
  </rcc>
  <rcc rId="1460" sId="1" numFmtId="19">
    <oc r="AC48">
      <v>44126</v>
    </oc>
    <nc r="AC48"/>
  </rcc>
  <rcc rId="1461" sId="1">
    <oc r="AD48" t="inlineStr">
      <is>
        <t>Non</t>
      </is>
    </oc>
    <nc r="AD48"/>
  </rcc>
  <rcc rId="1462" sId="1">
    <oc r="AE48" t="inlineStr">
      <is>
        <t>Oui</t>
      </is>
    </oc>
    <nc r="AE48"/>
  </rcc>
  <rcc rId="1463" sId="1">
    <oc r="AD49" t="inlineStr">
      <is>
        <t>Non</t>
      </is>
    </oc>
    <nc r="AD49"/>
  </rcc>
  <rcc rId="1464" sId="1">
    <oc r="AE49" t="inlineStr">
      <is>
        <t>Oui</t>
      </is>
    </oc>
    <nc r="AE49"/>
  </rcc>
  <rcc rId="1465" sId="1" numFmtId="19">
    <oc r="AC50">
      <v>44074</v>
    </oc>
    <nc r="AC50"/>
  </rcc>
  <rcc rId="1466" sId="1">
    <oc r="AD50" t="inlineStr">
      <is>
        <t>Non</t>
      </is>
    </oc>
    <nc r="AD50"/>
  </rcc>
  <rcc rId="1467" sId="1">
    <oc r="AE50" t="inlineStr">
      <is>
        <t>Oui</t>
      </is>
    </oc>
    <nc r="AE50"/>
  </rcc>
  <rcc rId="1468" sId="1">
    <oc r="AD51" t="inlineStr">
      <is>
        <t>Oui</t>
      </is>
    </oc>
    <nc r="AD51"/>
  </rcc>
  <rcc rId="1469" sId="1">
    <oc r="AE51" t="inlineStr">
      <is>
        <t>Non</t>
      </is>
    </oc>
    <nc r="AE51"/>
  </rcc>
  <rcc rId="1470" sId="1" numFmtId="19">
    <oc r="AC52">
      <v>43921</v>
    </oc>
    <nc r="AC52"/>
  </rcc>
  <rcc rId="1471" sId="1">
    <oc r="AD52" t="inlineStr">
      <is>
        <t>Oui</t>
      </is>
    </oc>
    <nc r="AD52"/>
  </rcc>
  <rcc rId="1472" sId="1">
    <oc r="AE52" t="inlineStr">
      <is>
        <t>Oui</t>
      </is>
    </oc>
    <nc r="AE52"/>
  </rcc>
  <rcc rId="1473" sId="1" numFmtId="19">
    <oc r="AC53">
      <v>44148</v>
    </oc>
    <nc r="AC53"/>
  </rcc>
  <rcc rId="1474" sId="1">
    <oc r="AD53" t="inlineStr">
      <is>
        <t>Non</t>
      </is>
    </oc>
    <nc r="AD53"/>
  </rcc>
  <rcc rId="1475" sId="1">
    <oc r="AE53" t="inlineStr">
      <is>
        <t>Non</t>
      </is>
    </oc>
    <nc r="AE53"/>
  </rcc>
  <rcc rId="1476" sId="1" numFmtId="19">
    <oc r="AC54">
      <v>44251</v>
    </oc>
    <nc r="AC54"/>
  </rcc>
  <rcc rId="1477" sId="1">
    <oc r="AD54" t="inlineStr">
      <is>
        <t>Oui</t>
      </is>
    </oc>
    <nc r="AD54"/>
  </rcc>
  <rcc rId="1478" sId="1">
    <oc r="AE54" t="inlineStr">
      <is>
        <t>Oui</t>
      </is>
    </oc>
    <nc r="AE54"/>
  </rcc>
  <rcc rId="1479" sId="1" numFmtId="19">
    <oc r="AC55">
      <v>44166</v>
    </oc>
    <nc r="AC55"/>
  </rcc>
  <rcc rId="1480" sId="1">
    <oc r="AD55" t="inlineStr">
      <is>
        <t>Non</t>
      </is>
    </oc>
    <nc r="AD55"/>
  </rcc>
  <rcc rId="1481" sId="1">
    <oc r="AE55" t="inlineStr">
      <is>
        <t>Non</t>
      </is>
    </oc>
    <nc r="AE55"/>
  </rcc>
  <rcc rId="1482" sId="1" numFmtId="19">
    <oc r="AC56">
      <v>44195</v>
    </oc>
    <nc r="AC56"/>
  </rcc>
  <rcc rId="1483" sId="1">
    <oc r="AD56" t="inlineStr">
      <is>
        <t>Non</t>
      </is>
    </oc>
    <nc r="AD56"/>
  </rcc>
  <rcc rId="1484" sId="1">
    <oc r="AE56" t="inlineStr">
      <is>
        <t>Oui</t>
      </is>
    </oc>
    <nc r="AE56"/>
  </rcc>
  <rcc rId="1485" sId="1" numFmtId="19">
    <oc r="AC57">
      <v>44165</v>
    </oc>
    <nc r="AC57"/>
  </rcc>
  <rcc rId="1486" sId="1">
    <oc r="AD57" t="inlineStr">
      <is>
        <t>Non</t>
      </is>
    </oc>
    <nc r="AD57"/>
  </rcc>
  <rcc rId="1487" sId="1">
    <oc r="AE57" t="inlineStr">
      <is>
        <t>Non</t>
      </is>
    </oc>
    <nc r="AE57"/>
  </rcc>
  <rcc rId="1488" sId="1" numFmtId="19">
    <oc r="AC58">
      <v>44217</v>
    </oc>
    <nc r="AC58"/>
  </rcc>
  <rcc rId="1489" sId="1">
    <oc r="AD58" t="inlineStr">
      <is>
        <t>Non</t>
      </is>
    </oc>
    <nc r="AD58"/>
  </rcc>
  <rcc rId="1490" sId="1">
    <oc r="AE58" t="inlineStr">
      <is>
        <t>Oui</t>
      </is>
    </oc>
    <nc r="AE58"/>
  </rcc>
  <rcc rId="1491" sId="1" numFmtId="19">
    <oc r="AC59">
      <v>44251</v>
    </oc>
    <nc r="AC59"/>
  </rcc>
  <rcc rId="1492" sId="1">
    <oc r="AD59" t="inlineStr">
      <is>
        <t>Non</t>
      </is>
    </oc>
    <nc r="AD59"/>
  </rcc>
  <rcc rId="1493" sId="1">
    <oc r="AE59" t="inlineStr">
      <is>
        <t>Oui</t>
      </is>
    </oc>
    <nc r="AE59"/>
  </rcc>
  <rcc rId="1494" sId="1" numFmtId="19">
    <oc r="AC60">
      <v>44195</v>
    </oc>
    <nc r="AC60"/>
  </rcc>
  <rcc rId="1495" sId="1">
    <oc r="AD60" t="inlineStr">
      <is>
        <t>Non</t>
      </is>
    </oc>
    <nc r="AD60"/>
  </rcc>
  <rcc rId="1496" sId="1">
    <oc r="AE60" t="inlineStr">
      <is>
        <t>Oui</t>
      </is>
    </oc>
    <nc r="AE60"/>
  </rcc>
  <rcc rId="1497" sId="1" numFmtId="19">
    <oc r="AC61">
      <v>44012</v>
    </oc>
    <nc r="AC61"/>
  </rcc>
  <rcc rId="1498" sId="1">
    <oc r="AD61" t="inlineStr">
      <is>
        <t>Non</t>
      </is>
    </oc>
    <nc r="AD61"/>
  </rcc>
  <rcc rId="1499" sId="1">
    <oc r="AE61" t="inlineStr">
      <is>
        <t>Non</t>
      </is>
    </oc>
    <nc r="AE61"/>
  </rcc>
  <rcc rId="1500" sId="1" numFmtId="19">
    <oc r="AC62">
      <v>44347</v>
    </oc>
    <nc r="AC62"/>
  </rcc>
  <rcc rId="1501" sId="1">
    <oc r="AD62" t="inlineStr">
      <is>
        <t>Non</t>
      </is>
    </oc>
    <nc r="AD62"/>
  </rcc>
  <rcc rId="1502" sId="1">
    <oc r="AE62" t="inlineStr">
      <is>
        <t>Oui</t>
      </is>
    </oc>
    <nc r="AE62"/>
  </rcc>
  <rcc rId="1503" sId="1" numFmtId="19">
    <oc r="AC63">
      <v>44135</v>
    </oc>
    <nc r="AC63"/>
  </rcc>
  <rcc rId="1504" sId="1">
    <oc r="AD63" t="inlineStr">
      <is>
        <t>Non</t>
      </is>
    </oc>
    <nc r="AD63"/>
  </rcc>
  <rcc rId="1505" sId="1">
    <oc r="AE63" t="inlineStr">
      <is>
        <t>Non</t>
      </is>
    </oc>
    <nc r="AE63"/>
  </rcc>
  <rcc rId="1506" sId="1" numFmtId="19">
    <oc r="AC64">
      <v>44074</v>
    </oc>
    <nc r="AC64"/>
  </rcc>
  <rcc rId="1507" sId="1">
    <oc r="AD64" t="inlineStr">
      <is>
        <t>Non</t>
      </is>
    </oc>
    <nc r="AD64"/>
  </rcc>
  <rcc rId="1508" sId="1">
    <oc r="AE64" t="inlineStr">
      <is>
        <t>Oui</t>
      </is>
    </oc>
    <nc r="AE64"/>
  </rcc>
  <rcc rId="1509" sId="1" numFmtId="19">
    <oc r="AC65">
      <v>44104</v>
    </oc>
    <nc r="AC65"/>
  </rcc>
  <rcc rId="1510" sId="1">
    <oc r="AD65" t="inlineStr">
      <is>
        <t>Oui</t>
      </is>
    </oc>
    <nc r="AD65"/>
  </rcc>
  <rcc rId="1511" sId="1">
    <oc r="AE65" t="inlineStr">
      <is>
        <t>Oui</t>
      </is>
    </oc>
    <nc r="AE65"/>
  </rcc>
  <rcc rId="1512" sId="1">
    <oc r="AG1" t="inlineStr">
      <is>
        <t>Numéro</t>
      </is>
    </oc>
    <nc r="AG1"/>
  </rcc>
  <rcc rId="1513" sId="1">
    <oc r="AG3" t="inlineStr">
      <is>
        <t>02-000 000 059 106 695</t>
      </is>
    </oc>
    <nc r="AG3"/>
  </rcc>
  <rcc rId="1514" sId="1">
    <oc r="AG4" t="inlineStr">
      <is>
        <t>02-000 000 059 107 875</t>
      </is>
    </oc>
    <nc r="AG4"/>
  </rcc>
  <rcc rId="1515" sId="1">
    <oc r="AG5" t="inlineStr">
      <is>
        <t>02-000 000 059 106 288</t>
      </is>
    </oc>
    <nc r="AG5"/>
  </rcc>
  <rcc rId="1516" sId="1">
    <oc r="AG6" t="inlineStr">
      <is>
        <t>02-000 000 059 106 697</t>
      </is>
    </oc>
    <nc r="AG6"/>
  </rcc>
  <rcc rId="1517" sId="1">
    <oc r="AG7" t="inlineStr">
      <is>
        <t>02-000 000 059 688 320</t>
      </is>
    </oc>
    <nc r="AG7"/>
  </rcc>
  <rcc rId="1518" sId="1">
    <oc r="AG8" t="inlineStr">
      <is>
        <t>02-000 000 059 106 749</t>
      </is>
    </oc>
    <nc r="AG8"/>
  </rcc>
  <rcc rId="1519" sId="1">
    <oc r="AG9" t="inlineStr">
      <is>
        <t>02-000 000 059 106 750</t>
      </is>
    </oc>
    <nc r="AG9"/>
  </rcc>
  <rcc rId="1520" sId="1">
    <oc r="AG10" t="inlineStr">
      <is>
        <t>02-000 000 059 106 692</t>
      </is>
    </oc>
    <nc r="AG10"/>
  </rcc>
  <rcc rId="1521" sId="1">
    <oc r="AG11" t="inlineStr">
      <is>
        <t>02-000 000 059 106 289</t>
      </is>
    </oc>
    <nc r="AG11"/>
  </rcc>
  <rcc rId="1522" sId="1">
    <oc r="AG12" t="inlineStr">
      <is>
        <t>02-000 000 057 864 857</t>
      </is>
    </oc>
    <nc r="AG12"/>
  </rcc>
  <rcc rId="1523" sId="1">
    <oc r="AG13" t="inlineStr">
      <is>
        <t>02-000 000 059 106 208</t>
      </is>
    </oc>
    <nc r="AG13"/>
  </rcc>
  <rcc rId="1524" sId="1">
    <oc r="AG17" t="inlineStr">
      <is>
        <t>02-000 000 059 106 59</t>
      </is>
    </oc>
    <nc r="AG17"/>
  </rcc>
  <rcc rId="1525" sId="1">
    <oc r="AG19" t="inlineStr">
      <is>
        <t>02-000 000 059 107 521</t>
      </is>
    </oc>
    <nc r="AG19"/>
  </rcc>
  <rcc rId="1526" sId="1">
    <oc r="AG20" t="inlineStr">
      <is>
        <t>02-000 000 059 106 560</t>
      </is>
    </oc>
    <nc r="AG20"/>
  </rcc>
  <rcc rId="1527" sId="1">
    <oc r="AG21" t="inlineStr">
      <is>
        <t>02-000 000 059 106 614</t>
      </is>
    </oc>
    <nc r="AG21"/>
  </rcc>
  <rcc rId="1528" sId="1">
    <oc r="AG26" t="inlineStr">
      <is>
        <t>02-000 000 059 107 730</t>
      </is>
    </oc>
    <nc r="AG26"/>
  </rcc>
  <rcc rId="1529" sId="1">
    <oc r="AG28" t="inlineStr">
      <is>
        <t>02-000 000 059 107 724</t>
      </is>
    </oc>
    <nc r="AG28"/>
  </rcc>
  <rcc rId="1530" sId="1">
    <oc r="AG30" t="inlineStr">
      <is>
        <t>02-000 000 057 864 557</t>
      </is>
    </oc>
    <nc r="AG30"/>
  </rcc>
  <rcc rId="1531" sId="1">
    <oc r="AG34" t="inlineStr">
      <is>
        <t>02-000 000 056 862 880</t>
      </is>
    </oc>
    <nc r="AG34"/>
  </rcc>
  <rcc rId="1532" sId="1">
    <oc r="AG35" t="inlineStr">
      <is>
        <t>02-000 000 059 107 596</t>
      </is>
    </oc>
    <nc r="AG35"/>
  </rcc>
  <rcc rId="1533" sId="1">
    <oc r="AG36" t="inlineStr">
      <is>
        <t>02-000 000 059 106 751</t>
      </is>
    </oc>
    <nc r="AG36"/>
  </rcc>
  <rcc rId="1534" sId="1">
    <oc r="AG37" t="inlineStr">
      <is>
        <t>02-000 000 059 107 664</t>
      </is>
    </oc>
    <nc r="AG37"/>
  </rcc>
  <rcc rId="1535" sId="1">
    <oc r="AG38" t="inlineStr">
      <is>
        <t>02-000 000 056 862 562</t>
      </is>
    </oc>
    <nc r="AG38"/>
  </rcc>
  <rcc rId="1536" sId="1">
    <oc r="AG39" t="inlineStr">
      <is>
        <t>02-000 000 059 105 275</t>
      </is>
    </oc>
    <nc r="AG39"/>
  </rcc>
  <rcc rId="1537" sId="1">
    <oc r="AG41" t="inlineStr">
      <is>
        <t>02-000 000 59 107 639</t>
      </is>
    </oc>
    <nc r="AG41"/>
  </rcc>
  <rcc rId="1538" sId="1">
    <oc r="AG43" t="inlineStr">
      <is>
        <t>02-000 000 059 106 334</t>
      </is>
    </oc>
    <nc r="AG43"/>
  </rcc>
  <rcc rId="1539" sId="1">
    <oc r="AG45" t="inlineStr">
      <is>
        <t>02-000 002 018 228 316</t>
      </is>
    </oc>
    <nc r="AG45"/>
  </rcc>
  <rcc rId="1540" sId="1">
    <oc r="AG48" t="inlineStr">
      <is>
        <t>02-000 000 059 107 440</t>
      </is>
    </oc>
    <nc r="AG48"/>
  </rcc>
  <rcc rId="1541" sId="1">
    <oc r="AG49" t="inlineStr">
      <is>
        <t>02-000 000 059 107 570</t>
      </is>
    </oc>
    <nc r="AG49"/>
  </rcc>
  <rcc rId="1542" sId="1">
    <oc r="AG50" t="inlineStr">
      <is>
        <t>02-000 000 059 106 693</t>
      </is>
    </oc>
    <nc r="AG50"/>
  </rcc>
  <rcc rId="1543" sId="1">
    <oc r="AG51" t="inlineStr">
      <is>
        <t>02-000 000 059 107 690</t>
      </is>
    </oc>
    <nc r="AG51"/>
  </rcc>
  <rcc rId="1544" sId="1">
    <oc r="AG52" t="inlineStr">
      <is>
        <t>02-000 000 056 862 567</t>
      </is>
    </oc>
    <nc r="AG52"/>
  </rcc>
  <rcc rId="1545" sId="1">
    <oc r="AG54" t="inlineStr">
      <is>
        <t>02-000 000 051 583 600</t>
      </is>
    </oc>
    <nc r="AG54"/>
  </rcc>
  <rcc rId="1546" sId="1">
    <oc r="AG56" t="inlineStr">
      <is>
        <t>02-000 000 056 861 530</t>
      </is>
    </oc>
    <nc r="AG56"/>
  </rcc>
  <rcc rId="1547" sId="1">
    <oc r="AG59" t="inlineStr">
      <is>
        <t>02-000 000 072 920 037</t>
      </is>
    </oc>
    <nc r="AG59"/>
  </rcc>
  <rcc rId="1548" sId="1">
    <oc r="AG60" t="inlineStr">
      <is>
        <t>02-000 000 057 864 856</t>
      </is>
    </oc>
    <nc r="AG60"/>
  </rcc>
  <rcc rId="1549" sId="1">
    <oc r="AG63" t="inlineStr">
      <is>
        <t>02-000 000 059 106 753</t>
      </is>
    </oc>
    <nc r="AG63"/>
  </rcc>
  <rcc rId="1550" sId="1">
    <oc r="AG64" t="inlineStr">
      <is>
        <t>02-000 000 059 106 429</t>
      </is>
    </oc>
    <nc r="AG64"/>
  </rcc>
  <rcc rId="1551" sId="1">
    <oc r="AG65" t="inlineStr">
      <is>
        <t>02-000 000 059 105 452</t>
      </is>
    </oc>
    <nc r="AG65"/>
  </rcc>
  <rcc rId="1552" sId="1">
    <oc r="AM1" t="inlineStr">
      <is>
        <t>Acte de naissance</t>
      </is>
    </oc>
    <nc r="AM1"/>
  </rcc>
  <rcc rId="1553" sId="1">
    <oc r="AN1" t="inlineStr">
      <is>
        <t>Jugement supplétif</t>
      </is>
    </oc>
    <nc r="AN1"/>
  </rcc>
  <rcc rId="1554" sId="1">
    <oc r="AO1" t="inlineStr">
      <is>
        <t>Carte consulaire</t>
      </is>
    </oc>
    <nc r="AO1"/>
  </rcc>
  <rcc rId="1555" sId="1">
    <oc r="AP1" t="inlineStr">
      <is>
        <t>Passeport / Demande de passeport</t>
      </is>
    </oc>
    <nc r="AP1"/>
  </rcc>
  <rcc rId="1556" sId="1">
    <oc r="AQ1" t="inlineStr">
      <is>
        <t>Référent PAMIE</t>
      </is>
    </oc>
    <nc r="AQ1"/>
  </rcc>
  <rcc rId="1557" sId="1">
    <oc r="AR1" t="inlineStr">
      <is>
        <t>Téléphone PAMIE</t>
      </is>
    </oc>
    <nc r="AR1"/>
  </rcc>
  <rcc rId="1558" sId="1">
    <oc r="AS1" t="inlineStr">
      <is>
        <t>Mail PAMIE</t>
      </is>
    </oc>
    <nc r="AS1"/>
  </rcc>
  <rcc rId="1559" sId="1">
    <oc r="AT1" t="inlineStr">
      <is>
        <t>Demande de titre</t>
      </is>
    </oc>
    <nc r="AT1"/>
  </rcc>
  <rcc rId="1560" sId="1">
    <oc r="AU1" t="inlineStr">
      <is>
        <t>CIO</t>
      </is>
    </oc>
    <nc r="AU1"/>
  </rcc>
  <rcc rId="1561" sId="1">
    <oc r="AV1" t="inlineStr">
      <is>
        <t>Scolarité</t>
      </is>
    </oc>
    <nc r="AV1"/>
  </rcc>
  <rcc rId="1562" sId="1">
    <oc r="AW1" t="inlineStr">
      <is>
        <t>Etablissement</t>
      </is>
    </oc>
    <nc r="AW1"/>
  </rcc>
  <rcc rId="1563" sId="1">
    <oc r="AX1" t="inlineStr">
      <is>
        <t>Classe</t>
      </is>
    </oc>
    <nc r="AX1"/>
  </rcc>
  <rcc rId="1564" sId="1">
    <oc r="AY1" t="inlineStr">
      <is>
        <t>Fin d'autorisation de travail</t>
      </is>
    </oc>
    <nc r="AY1"/>
  </rcc>
  <rcc rId="1565" sId="1">
    <oc r="AZ1" t="inlineStr">
      <is>
        <t>Lieu d'apprentissage</t>
      </is>
    </oc>
    <nc r="AZ1"/>
  </rcc>
  <rcc rId="1566" sId="1">
    <oc r="AM2" t="inlineStr">
      <is>
        <t>Non</t>
      </is>
    </oc>
    <nc r="AM2"/>
  </rcc>
  <rcc rId="1567" sId="1">
    <oc r="AN2" t="inlineStr">
      <is>
        <t>Non</t>
      </is>
    </oc>
    <nc r="AN2"/>
  </rcc>
  <rcc rId="1568" sId="1">
    <oc r="AO2" t="inlineStr">
      <is>
        <t>Non</t>
      </is>
    </oc>
    <nc r="AO2"/>
  </rcc>
  <rcc rId="1569" sId="1">
    <oc r="AP2" t="inlineStr">
      <is>
        <t>Non</t>
      </is>
    </oc>
    <nc r="AP2"/>
  </rcc>
  <rcc rId="1570" sId="1">
    <oc r="AR2">
      <f>IF(Effectif!$AQ2="","Inconnu",(VLOOKUP(TEXT(Effectif!$AQ2,"@"),Paramètres!$I$24:$K$32,3,0)))</f>
    </oc>
    <nc r="AR2"/>
  </rcc>
  <rcc rId="1571" sId="1">
    <oc r="AS2">
      <f>IF(Effectif!$AQ2="","Inconnu",VLOOKUP(TEXT(Effectif!$AQ2,"@"),Paramètres!$I$24:$J$32,2,0))</f>
    </oc>
    <nc r="AS2"/>
  </rcc>
  <rcc rId="1572" sId="1">
    <oc r="AU2" t="inlineStr">
      <is>
        <t>Oui</t>
      </is>
    </oc>
    <nc r="AU2"/>
  </rcc>
  <rcc rId="1573" sId="1">
    <oc r="AM3" t="inlineStr">
      <is>
        <t>Oui</t>
      </is>
    </oc>
    <nc r="AM3"/>
  </rcc>
  <rcc rId="1574" sId="1">
    <oc r="AN3" t="inlineStr">
      <is>
        <t>Oui</t>
      </is>
    </oc>
    <nc r="AN3"/>
  </rcc>
  <rcc rId="1575" sId="1">
    <oc r="AO3" t="inlineStr">
      <is>
        <t>Non</t>
      </is>
    </oc>
    <nc r="AO3"/>
  </rcc>
  <rcc rId="1576" sId="1">
    <oc r="AP3" t="inlineStr">
      <is>
        <t>Non</t>
      </is>
    </oc>
    <nc r="AP3"/>
  </rcc>
  <rcc rId="1577" sId="1">
    <oc r="AR3">
      <f>IF(Effectif!$AQ3="","Inconnu",(VLOOKUP(TEXT(Effectif!$AQ3,"@"),Paramètres!$I$24:$K$32,3,0)))</f>
    </oc>
    <nc r="AR3"/>
  </rcc>
  <rcc rId="1578" sId="1">
    <oc r="AS3">
      <f>IF(Effectif!$AQ3="","Inconnu",VLOOKUP(TEXT(Effectif!$AQ3,"@"),Paramètres!$I$24:$J$32,2,0))</f>
    </oc>
    <nc r="AS3"/>
  </rcc>
  <rcc rId="1579" sId="1">
    <oc r="AU3" t="inlineStr">
      <is>
        <t>Oui</t>
      </is>
    </oc>
    <nc r="AU3"/>
  </rcc>
  <rcc rId="1580" sId="1">
    <oc r="AV3" t="inlineStr">
      <is>
        <t>Apprentissage</t>
      </is>
    </oc>
    <nc r="AV3"/>
  </rcc>
  <rcc rId="1581" sId="1">
    <oc r="AW3" t="inlineStr">
      <is>
        <t>CFA</t>
      </is>
    </oc>
    <nc r="AW3"/>
  </rcc>
  <rcc rId="1582" sId="1">
    <oc r="AX3" t="inlineStr">
      <is>
        <t>Cuisinier</t>
      </is>
    </oc>
    <nc r="AX3"/>
  </rcc>
  <rcc rId="1583" sId="1">
    <oc r="AZ3" t="inlineStr">
      <is>
        <t>Punjab Rana</t>
      </is>
    </oc>
    <nc r="AZ3"/>
  </rcc>
  <rcc rId="1584" sId="1">
    <oc r="AM4" t="inlineStr">
      <is>
        <t>Oui</t>
      </is>
    </oc>
    <nc r="AM4"/>
  </rcc>
  <rcc rId="1585" sId="1">
    <oc r="AN4" t="inlineStr">
      <is>
        <t>Oui</t>
      </is>
    </oc>
    <nc r="AN4"/>
  </rcc>
  <rcc rId="1586" sId="1">
    <oc r="AO4" t="inlineStr">
      <is>
        <t>Non</t>
      </is>
    </oc>
    <nc r="AO4"/>
  </rcc>
  <rcc rId="1587" sId="1">
    <oc r="AP4" t="inlineStr">
      <is>
        <t>Non</t>
      </is>
    </oc>
    <nc r="AP4"/>
  </rcc>
  <rcc rId="1588" sId="1">
    <oc r="AR4">
      <f>IF(Effectif!$AQ4="","Inconnu",(VLOOKUP(TEXT(Effectif!$AQ4,"@"),Paramètres!$I$24:$K$32,3,0)))</f>
    </oc>
    <nc r="AR4"/>
  </rcc>
  <rcc rId="1589" sId="1">
    <oc r="AS4">
      <f>IF(Effectif!$AQ4="","Inconnu",VLOOKUP(TEXT(Effectif!$AQ4,"@"),Paramètres!$I$24:$J$32,2,0))</f>
    </oc>
    <nc r="AS4"/>
  </rcc>
  <rcc rId="1590" sId="1">
    <oc r="AU4" t="inlineStr">
      <is>
        <t>Oui</t>
      </is>
    </oc>
    <nc r="AU4"/>
  </rcc>
  <rcc rId="1591" sId="1">
    <oc r="AM5" t="inlineStr">
      <is>
        <t>Oui</t>
      </is>
    </oc>
    <nc r="AM5"/>
  </rcc>
  <rcc rId="1592" sId="1">
    <oc r="AN5" t="inlineStr">
      <is>
        <t>Non</t>
      </is>
    </oc>
    <nc r="AN5"/>
  </rcc>
  <rcc rId="1593" sId="1">
    <oc r="AO5" t="inlineStr">
      <is>
        <t>Non</t>
      </is>
    </oc>
    <nc r="AO5"/>
  </rcc>
  <rcc rId="1594" sId="1">
    <oc r="AP5" t="inlineStr">
      <is>
        <t>Non</t>
      </is>
    </oc>
    <nc r="AP5"/>
  </rcc>
  <rcc rId="1595" sId="1">
    <oc r="AR5">
      <f>IF(Effectif!$AQ5="","Inconnu",(VLOOKUP(TEXT(Effectif!$AQ5,"@"),Paramètres!$I$24:$K$32,3,0)))</f>
    </oc>
    <nc r="AR5"/>
  </rcc>
  <rcc rId="1596" sId="1">
    <oc r="AS5">
      <f>IF(Effectif!$AQ5="","Inconnu",VLOOKUP(TEXT(Effectif!$AQ5,"@"),Paramètres!$I$24:$J$32,2,0))</f>
    </oc>
    <nc r="AS5"/>
  </rcc>
  <rcc rId="1597" sId="1">
    <oc r="AU5" t="inlineStr">
      <is>
        <t>Oui</t>
      </is>
    </oc>
    <nc r="AU5"/>
  </rcc>
  <rcc rId="1598" sId="1">
    <oc r="AM6" t="inlineStr">
      <is>
        <t>Oui</t>
      </is>
    </oc>
    <nc r="AM6"/>
  </rcc>
  <rcc rId="1599" sId="1">
    <oc r="AN6" t="inlineStr">
      <is>
        <t>Non</t>
      </is>
    </oc>
    <nc r="AN6"/>
  </rcc>
  <rcc rId="1600" sId="1">
    <oc r="AO6" t="inlineStr">
      <is>
        <t>Non</t>
      </is>
    </oc>
    <nc r="AO6"/>
  </rcc>
  <rcc rId="1601" sId="1">
    <oc r="AP6" t="inlineStr">
      <is>
        <t>Non</t>
      </is>
    </oc>
    <nc r="AP6"/>
  </rcc>
  <rcc rId="1602" sId="1">
    <oc r="AR6">
      <f>IF(Effectif!$AQ6="","Inconnu",(VLOOKUP(TEXT(Effectif!$AQ6,"@"),Paramètres!$I$24:$K$32,3,0)))</f>
    </oc>
    <nc r="AR6"/>
  </rcc>
  <rcc rId="1603" sId="1">
    <oc r="AS6">
      <f>IF(Effectif!$AQ6="","Inconnu",VLOOKUP(TEXT(Effectif!$AQ6,"@"),Paramètres!$I$24:$J$32,2,0))</f>
    </oc>
    <nc r="AS6"/>
  </rcc>
  <rcc rId="1604" sId="1">
    <oc r="AU6" t="inlineStr">
      <is>
        <t>Oui</t>
      </is>
    </oc>
    <nc r="AU6"/>
  </rcc>
  <rcc rId="1605" sId="1">
    <oc r="AM7" t="inlineStr">
      <is>
        <t>Oui</t>
      </is>
    </oc>
    <nc r="AM7"/>
  </rcc>
  <rcc rId="1606" sId="1">
    <oc r="AN7" t="inlineStr">
      <is>
        <t>Non</t>
      </is>
    </oc>
    <nc r="AN7"/>
  </rcc>
  <rcc rId="1607" sId="1">
    <oc r="AO7" t="inlineStr">
      <is>
        <t>Non</t>
      </is>
    </oc>
    <nc r="AO7"/>
  </rcc>
  <rcc rId="1608" sId="1">
    <oc r="AP7" t="inlineStr">
      <is>
        <t>Non</t>
      </is>
    </oc>
    <nc r="AP7"/>
  </rcc>
  <rcc rId="1609" sId="1">
    <oc r="AR7">
      <f>IF(Effectif!$AQ7="","Inconnu",(VLOOKUP(TEXT(Effectif!$AQ7,"@"),Paramètres!$I$24:$K$32,3,0)))</f>
    </oc>
    <nc r="AR7"/>
  </rcc>
  <rcc rId="1610" sId="1">
    <oc r="AS7">
      <f>IF(Effectif!$AQ7="","Inconnu",VLOOKUP(TEXT(Effectif!$AQ7,"@"),Paramètres!$I$24:$J$32,2,0))</f>
    </oc>
    <nc r="AS7"/>
  </rcc>
  <rcc rId="1611" sId="1">
    <oc r="AU7" t="inlineStr">
      <is>
        <t>Non</t>
      </is>
    </oc>
    <nc r="AU7"/>
  </rcc>
  <rcc rId="1612" sId="1">
    <oc r="AM8" t="inlineStr">
      <is>
        <t>Oui</t>
      </is>
    </oc>
    <nc r="AM8"/>
  </rcc>
  <rcc rId="1613" sId="1">
    <oc r="AN8" t="inlineStr">
      <is>
        <t>Non</t>
      </is>
    </oc>
    <nc r="AN8"/>
  </rcc>
  <rcc rId="1614" sId="1">
    <oc r="AO8" t="inlineStr">
      <is>
        <t>Non</t>
      </is>
    </oc>
    <nc r="AO8"/>
  </rcc>
  <rcc rId="1615" sId="1">
    <oc r="AP8" t="inlineStr">
      <is>
        <t>Non</t>
      </is>
    </oc>
    <nc r="AP8"/>
  </rcc>
  <rcc rId="1616" sId="1">
    <oc r="AR8">
      <f>IF(Effectif!$AQ8="","Inconnu",(VLOOKUP(TEXT(Effectif!$AQ8,"@"),Paramètres!$I$24:$K$32,3,0)))</f>
    </oc>
    <nc r="AR8"/>
  </rcc>
  <rcc rId="1617" sId="1">
    <oc r="AS8">
      <f>IF(Effectif!$AQ8="","Inconnu",VLOOKUP(TEXT(Effectif!$AQ8,"@"),Paramètres!$I$24:$J$32,2,0))</f>
    </oc>
    <nc r="AS8"/>
  </rcc>
  <rcc rId="1618" sId="1">
    <oc r="AU8" t="inlineStr">
      <is>
        <t>Oui</t>
      </is>
    </oc>
    <nc r="AU8"/>
  </rcc>
  <rcc rId="1619" sId="1">
    <oc r="AM9" t="inlineStr">
      <is>
        <t>Oui</t>
      </is>
    </oc>
    <nc r="AM9"/>
  </rcc>
  <rcc rId="1620" sId="1">
    <oc r="AN9" t="inlineStr">
      <is>
        <t>Non</t>
      </is>
    </oc>
    <nc r="AN9"/>
  </rcc>
  <rcc rId="1621" sId="1">
    <oc r="AO9" t="inlineStr">
      <is>
        <t>Non</t>
      </is>
    </oc>
    <nc r="AO9"/>
  </rcc>
  <rcc rId="1622" sId="1">
    <oc r="AP9" t="inlineStr">
      <is>
        <t>Non</t>
      </is>
    </oc>
    <nc r="AP9"/>
  </rcc>
  <rcc rId="1623" sId="1">
    <oc r="AR9">
      <f>IF(Effectif!$AQ9="","Inconnu",(VLOOKUP(TEXT(Effectif!$AQ9,"@"),Paramètres!$I$24:$K$32,3,0)))</f>
    </oc>
    <nc r="AR9"/>
  </rcc>
  <rcc rId="1624" sId="1">
    <oc r="AS9">
      <f>IF(Effectif!$AQ9="","Inconnu",VLOOKUP(TEXT(Effectif!$AQ9,"@"),Paramètres!$I$24:$J$32,2,0))</f>
    </oc>
    <nc r="AS9"/>
  </rcc>
  <rcc rId="1625" sId="1">
    <oc r="AU9" t="inlineStr">
      <is>
        <t>Oui</t>
      </is>
    </oc>
    <nc r="AU9"/>
  </rcc>
  <rcc rId="1626" sId="1">
    <oc r="AM10" t="inlineStr">
      <is>
        <t>Non</t>
      </is>
    </oc>
    <nc r="AM10"/>
  </rcc>
  <rcc rId="1627" sId="1">
    <oc r="AN10" t="inlineStr">
      <is>
        <t>Non</t>
      </is>
    </oc>
    <nc r="AN10"/>
  </rcc>
  <rcc rId="1628" sId="1">
    <oc r="AO10" t="inlineStr">
      <is>
        <t>Non</t>
      </is>
    </oc>
    <nc r="AO10"/>
  </rcc>
  <rcc rId="1629" sId="1">
    <oc r="AP10" t="inlineStr">
      <is>
        <t>Non</t>
      </is>
    </oc>
    <nc r="AP10"/>
  </rcc>
  <rcc rId="1630" sId="1">
    <oc r="AR10">
      <f>IF(Effectif!$AQ10="","Inconnu",(VLOOKUP(TEXT(Effectif!$AQ10,"@"),Paramètres!$I$24:$K$32,3,0)))</f>
    </oc>
    <nc r="AR10"/>
  </rcc>
  <rcc rId="1631" sId="1">
    <oc r="AS10">
      <f>IF(Effectif!$AQ10="","Inconnu",VLOOKUP(TEXT(Effectif!$AQ10,"@"),Paramètres!$I$24:$J$32,2,0))</f>
    </oc>
    <nc r="AS10"/>
  </rcc>
  <rcc rId="1632" sId="1">
    <oc r="AU10" t="inlineStr">
      <is>
        <t>Oui</t>
      </is>
    </oc>
    <nc r="AU10"/>
  </rcc>
  <rcc rId="1633" sId="1">
    <oc r="AM11" t="inlineStr">
      <is>
        <t>Non</t>
      </is>
    </oc>
    <nc r="AM11"/>
  </rcc>
  <rcc rId="1634" sId="1">
    <oc r="AN11" t="inlineStr">
      <is>
        <t>Non</t>
      </is>
    </oc>
    <nc r="AN11"/>
  </rcc>
  <rcc rId="1635" sId="1">
    <oc r="AO11" t="inlineStr">
      <is>
        <t>Non</t>
      </is>
    </oc>
    <nc r="AO11"/>
  </rcc>
  <rcc rId="1636" sId="1">
    <oc r="AP11" t="inlineStr">
      <is>
        <t>Non</t>
      </is>
    </oc>
    <nc r="AP11"/>
  </rcc>
  <rcc rId="1637" sId="1">
    <oc r="AR11">
      <f>IF(Effectif!$AQ11="","Inconnu",(VLOOKUP(TEXT(Effectif!$AQ11,"@"),Paramètres!$I$24:$K$32,3,0)))</f>
    </oc>
    <nc r="AR11"/>
  </rcc>
  <rcc rId="1638" sId="1">
    <oc r="AS11">
      <f>IF(Effectif!$AQ11="","Inconnu",VLOOKUP(TEXT(Effectif!$AQ11,"@"),Paramètres!$I$24:$J$32,2,0))</f>
    </oc>
    <nc r="AS11"/>
  </rcc>
  <rcc rId="1639" sId="1">
    <oc r="AU11" t="inlineStr">
      <is>
        <t>Oui</t>
      </is>
    </oc>
    <nc r="AU11"/>
  </rcc>
  <rcc rId="1640" sId="1">
    <oc r="AM12" t="inlineStr">
      <is>
        <t>Non</t>
      </is>
    </oc>
    <nc r="AM12"/>
  </rcc>
  <rcc rId="1641" sId="1">
    <oc r="AN12" t="inlineStr">
      <is>
        <t>Non</t>
      </is>
    </oc>
    <nc r="AN12"/>
  </rcc>
  <rcc rId="1642" sId="1">
    <oc r="AO12" t="inlineStr">
      <is>
        <t>Non</t>
      </is>
    </oc>
    <nc r="AO12"/>
  </rcc>
  <rcc rId="1643" sId="1">
    <oc r="AP12" t="inlineStr">
      <is>
        <t>Non</t>
      </is>
    </oc>
    <nc r="AP12"/>
  </rcc>
  <rcc rId="1644" sId="1">
    <oc r="AR12">
      <f>IF(Effectif!$AQ12="","Inconnu",(VLOOKUP(TEXT(Effectif!$AQ12,"@"),Paramètres!$I$24:$K$32,3,0)))</f>
    </oc>
    <nc r="AR12"/>
  </rcc>
  <rcc rId="1645" sId="1">
    <oc r="AS12">
      <f>IF(Effectif!$AQ12="","Inconnu",VLOOKUP(TEXT(Effectif!$AQ12,"@"),Paramètres!$I$24:$J$32,2,0))</f>
    </oc>
    <nc r="AS12"/>
  </rcc>
  <rcc rId="1646" sId="1">
    <oc r="AU12" t="inlineStr">
      <is>
        <t>Oui</t>
      </is>
    </oc>
    <nc r="AU12"/>
  </rcc>
  <rcc rId="1647" sId="1">
    <oc r="AM13" t="inlineStr">
      <is>
        <t>Non</t>
      </is>
    </oc>
    <nc r="AM13"/>
  </rcc>
  <rcc rId="1648" sId="1">
    <oc r="AN13" t="inlineStr">
      <is>
        <t>Non</t>
      </is>
    </oc>
    <nc r="AN13"/>
  </rcc>
  <rcc rId="1649" sId="1">
    <oc r="AO13" t="inlineStr">
      <is>
        <t>Non</t>
      </is>
    </oc>
    <nc r="AO13"/>
  </rcc>
  <rcc rId="1650" sId="1">
    <oc r="AP13" t="inlineStr">
      <is>
        <t>Non</t>
      </is>
    </oc>
    <nc r="AP13"/>
  </rcc>
  <rcc rId="1651" sId="1">
    <oc r="AR13">
      <f>IF(Effectif!$AQ13="","Inconnu",(VLOOKUP(TEXT(Effectif!$AQ13,"@"),Paramètres!$I$24:$K$32,3,0)))</f>
    </oc>
    <nc r="AR13"/>
  </rcc>
  <rcc rId="1652" sId="1">
    <oc r="AS13">
      <f>IF(Effectif!$AQ13="","Inconnu",VLOOKUP(TEXT(Effectif!$AQ13,"@"),Paramètres!$I$24:$J$32,2,0))</f>
    </oc>
    <nc r="AS13"/>
  </rcc>
  <rcc rId="1653" sId="1">
    <oc r="AU13" t="inlineStr">
      <is>
        <t>Oui</t>
      </is>
    </oc>
    <nc r="AU13"/>
  </rcc>
  <rcc rId="1654" sId="1">
    <oc r="AM14" t="inlineStr">
      <is>
        <t>Non</t>
      </is>
    </oc>
    <nc r="AM14"/>
  </rcc>
  <rcc rId="1655" sId="1">
    <oc r="AN14" t="inlineStr">
      <is>
        <t>Non</t>
      </is>
    </oc>
    <nc r="AN14"/>
  </rcc>
  <rcc rId="1656" sId="1">
    <oc r="AO14" t="inlineStr">
      <is>
        <t>Non</t>
      </is>
    </oc>
    <nc r="AO14"/>
  </rcc>
  <rcc rId="1657" sId="1">
    <oc r="AP14" t="inlineStr">
      <is>
        <t>Non</t>
      </is>
    </oc>
    <nc r="AP14"/>
  </rcc>
  <rcc rId="1658" sId="1">
    <oc r="AR14">
      <f>IF(Effectif!$AQ14="","Inconnu",(VLOOKUP(TEXT(Effectif!$AQ14,"@"),Paramètres!$I$24:$K$32,3,0)))</f>
    </oc>
    <nc r="AR14"/>
  </rcc>
  <rcc rId="1659" sId="1">
    <oc r="AS14">
      <f>IF(Effectif!$AQ14="","Inconnu",VLOOKUP(TEXT(Effectif!$AQ14,"@"),Paramètres!$I$24:$J$32,2,0))</f>
    </oc>
    <nc r="AS14"/>
  </rcc>
  <rcc rId="1660" sId="1">
    <oc r="AU14" t="inlineStr">
      <is>
        <t>Non</t>
      </is>
    </oc>
    <nc r="AU14"/>
  </rcc>
  <rcc rId="1661" sId="1">
    <oc r="AM15" t="inlineStr">
      <is>
        <t>Oui</t>
      </is>
    </oc>
    <nc r="AM15"/>
  </rcc>
  <rcc rId="1662" sId="1">
    <oc r="AN15" t="inlineStr">
      <is>
        <t>Oui</t>
      </is>
    </oc>
    <nc r="AN15"/>
  </rcc>
  <rcc rId="1663" sId="1">
    <oc r="AO15" t="inlineStr">
      <is>
        <t>Non</t>
      </is>
    </oc>
    <nc r="AO15"/>
  </rcc>
  <rcc rId="1664" sId="1">
    <oc r="AP15" t="inlineStr">
      <is>
        <t>Non</t>
      </is>
    </oc>
    <nc r="AP15"/>
  </rcc>
  <rcc rId="1665" sId="1">
    <oc r="AR15">
      <f>IF(Effectif!$AQ15="","Inconnu",(VLOOKUP(TEXT(Effectif!$AQ15,"@"),Paramètres!$I$24:$K$32,3,0)))</f>
    </oc>
    <nc r="AR15"/>
  </rcc>
  <rcc rId="1666" sId="1">
    <oc r="AS15">
      <f>IF(Effectif!$AQ15="","Inconnu",VLOOKUP(TEXT(Effectif!$AQ15,"@"),Paramètres!$I$24:$J$32,2,0))</f>
    </oc>
    <nc r="AS15"/>
  </rcc>
  <rcc rId="1667" sId="1">
    <oc r="AU15" t="inlineStr">
      <is>
        <t>Oui</t>
      </is>
    </oc>
    <nc r="AU15"/>
  </rcc>
  <rcc rId="1668" sId="1">
    <oc r="AM16" t="inlineStr">
      <is>
        <t>Oui</t>
      </is>
    </oc>
    <nc r="AM16"/>
  </rcc>
  <rcc rId="1669" sId="1">
    <oc r="AN16" t="inlineStr">
      <is>
        <t>Oui</t>
      </is>
    </oc>
    <nc r="AN16"/>
  </rcc>
  <rcc rId="1670" sId="1">
    <oc r="AO16" t="inlineStr">
      <is>
        <t>Oui</t>
      </is>
    </oc>
    <nc r="AO16"/>
  </rcc>
  <rcc rId="1671" sId="1">
    <oc r="AP16" t="inlineStr">
      <is>
        <t>Oui</t>
      </is>
    </oc>
    <nc r="AP16"/>
  </rcc>
  <rcc rId="1672" sId="1">
    <oc r="AQ16" t="inlineStr">
      <is>
        <t>Sophie NOBLE</t>
      </is>
    </oc>
    <nc r="AQ16"/>
  </rcc>
  <rcc rId="1673" sId="1">
    <oc r="AR16">
      <f>IF(Effectif!$AQ16="","Inconnu",(VLOOKUP(TEXT(Effectif!$AQ16,"@"),Paramètres!$I$24:$K$32,3,0)))</f>
    </oc>
    <nc r="AR16"/>
  </rcc>
  <rcc rId="1674" sId="1">
    <oc r="AS16">
      <f>IF(Effectif!$AQ16="","Inconnu",VLOOKUP(TEXT(Effectif!$AQ16,"@"),Paramètres!$I$24:$J$32,2,0))</f>
    </oc>
    <nc r="AS16"/>
  </rcc>
  <rcc rId="1675" sId="1">
    <oc r="AU16" t="inlineStr">
      <is>
        <t>Oui</t>
      </is>
    </oc>
    <nc r="AU16"/>
  </rcc>
  <rcc rId="1676" sId="1">
    <oc r="AM17" t="inlineStr">
      <is>
        <t>Non</t>
      </is>
    </oc>
    <nc r="AM17"/>
  </rcc>
  <rcc rId="1677" sId="1">
    <oc r="AN17" t="inlineStr">
      <is>
        <t>Non</t>
      </is>
    </oc>
    <nc r="AN17"/>
  </rcc>
  <rcc rId="1678" sId="1">
    <oc r="AO17" t="inlineStr">
      <is>
        <t>Non</t>
      </is>
    </oc>
    <nc r="AO17"/>
  </rcc>
  <rcc rId="1679" sId="1">
    <oc r="AP17" t="inlineStr">
      <is>
        <t>Non</t>
      </is>
    </oc>
    <nc r="AP17"/>
  </rcc>
  <rcc rId="1680" sId="1">
    <oc r="AR17">
      <f>IF(Effectif!$AQ17="","Inconnu",(VLOOKUP(TEXT(Effectif!$AQ17,"@"),Paramètres!$I$24:$K$32,3,0)))</f>
    </oc>
    <nc r="AR17"/>
  </rcc>
  <rcc rId="1681" sId="1">
    <oc r="AS17">
      <f>IF(Effectif!$AQ17="","Inconnu",VLOOKUP(TEXT(Effectif!$AQ17,"@"),Paramètres!$I$24:$J$32,2,0))</f>
    </oc>
    <nc r="AS17"/>
  </rcc>
  <rcc rId="1682" sId="1">
    <oc r="AU17" t="inlineStr">
      <is>
        <t>Oui</t>
      </is>
    </oc>
    <nc r="AU17"/>
  </rcc>
  <rcc rId="1683" sId="1">
    <oc r="AV17" t="inlineStr">
      <is>
        <t>Apprentissage</t>
      </is>
    </oc>
    <nc r="AV17"/>
  </rcc>
  <rcc rId="1684" sId="1">
    <oc r="AW17" t="inlineStr">
      <is>
        <t>CFA</t>
      </is>
    </oc>
    <nc r="AW17"/>
  </rcc>
  <rcc rId="1685" sId="1">
    <oc r="AX17" t="inlineStr">
      <is>
        <t>Mécanicien</t>
      </is>
    </oc>
    <nc r="AX17"/>
  </rcc>
  <rcc rId="1686" sId="1">
    <oc r="AZ17" t="inlineStr">
      <is>
        <t>Auto Pneu</t>
      </is>
    </oc>
    <nc r="AZ17"/>
  </rcc>
  <rcc rId="1687" sId="1">
    <oc r="AM18" t="inlineStr">
      <is>
        <t>Oui</t>
      </is>
    </oc>
    <nc r="AM18"/>
  </rcc>
  <rcc rId="1688" sId="1">
    <oc r="AN18" t="inlineStr">
      <is>
        <t>Non</t>
      </is>
    </oc>
    <nc r="AN18"/>
  </rcc>
  <rcc rId="1689" sId="1">
    <oc r="AO18" t="inlineStr">
      <is>
        <t>Non</t>
      </is>
    </oc>
    <nc r="AO18"/>
  </rcc>
  <rcc rId="1690" sId="1">
    <oc r="AP18" t="inlineStr">
      <is>
        <t>Non</t>
      </is>
    </oc>
    <nc r="AP18"/>
  </rcc>
  <rcc rId="1691" sId="1">
    <oc r="AQ18" t="inlineStr">
      <is>
        <t>Lucie COSNIER</t>
      </is>
    </oc>
    <nc r="AQ18"/>
  </rcc>
  <rcc rId="1692" sId="1">
    <oc r="AR18">
      <f>IF(Effectif!$AQ18="","Inconnu",(VLOOKUP(TEXT(Effectif!$AQ18,"@"),Paramètres!$I$24:$K$32,3,0)))</f>
    </oc>
    <nc r="AR18"/>
  </rcc>
  <rcc rId="1693" sId="1">
    <oc r="AS18">
      <f>IF(Effectif!$AQ18="","Inconnu",VLOOKUP(TEXT(Effectif!$AQ18,"@"),Paramètres!$I$24:$J$32,2,0))</f>
    </oc>
    <nc r="AS18"/>
  </rcc>
  <rcc rId="1694" sId="1">
    <oc r="AU18" t="inlineStr">
      <is>
        <t>Oui</t>
      </is>
    </oc>
    <nc r="AU18"/>
  </rcc>
  <rcc rId="1695" sId="1">
    <oc r="AM19" t="inlineStr">
      <is>
        <t>Oui</t>
      </is>
    </oc>
    <nc r="AM19"/>
  </rcc>
  <rcc rId="1696" sId="1">
    <oc r="AN19" t="inlineStr">
      <is>
        <t>Oui</t>
      </is>
    </oc>
    <nc r="AN19"/>
  </rcc>
  <rcc rId="1697" sId="1">
    <oc r="AO19" t="inlineStr">
      <is>
        <t>Non</t>
      </is>
    </oc>
    <nc r="AO19"/>
  </rcc>
  <rcc rId="1698" sId="1">
    <oc r="AP19" t="inlineStr">
      <is>
        <t>Non</t>
      </is>
    </oc>
    <nc r="AP19"/>
  </rcc>
  <rcc rId="1699" sId="1">
    <oc r="AR19">
      <f>IF(Effectif!$AQ19="","Inconnu",(VLOOKUP(TEXT(Effectif!$AQ19,"@"),Paramètres!$I$24:$K$32,3,0)))</f>
    </oc>
    <nc r="AR19"/>
  </rcc>
  <rcc rId="1700" sId="1">
    <oc r="AS19">
      <f>IF(Effectif!$AQ19="","Inconnu",VLOOKUP(TEXT(Effectif!$AQ19,"@"),Paramètres!$I$24:$J$32,2,0))</f>
    </oc>
    <nc r="AS19"/>
  </rcc>
  <rcc rId="1701" sId="1">
    <oc r="AM20" t="inlineStr">
      <is>
        <t>Non</t>
      </is>
    </oc>
    <nc r="AM20"/>
  </rcc>
  <rcc rId="1702" sId="1">
    <oc r="AN20" t="inlineStr">
      <is>
        <t>Non</t>
      </is>
    </oc>
    <nc r="AN20"/>
  </rcc>
  <rcc rId="1703" sId="1">
    <oc r="AO20" t="inlineStr">
      <is>
        <t>Non</t>
      </is>
    </oc>
    <nc r="AO20"/>
  </rcc>
  <rcc rId="1704" sId="1">
    <oc r="AP20" t="inlineStr">
      <is>
        <t>Non</t>
      </is>
    </oc>
    <nc r="AP20"/>
  </rcc>
  <rcc rId="1705" sId="1">
    <oc r="AQ20" t="inlineStr">
      <is>
        <t>Annabelle FOLLET</t>
      </is>
    </oc>
    <nc r="AQ20"/>
  </rcc>
  <rcc rId="1706" sId="1">
    <oc r="AR20">
      <f>IF(Effectif!$AQ20="","Inconnu",(VLOOKUP(TEXT(Effectif!$AQ20,"@"),Paramètres!$I$24:$K$32,3,0)))</f>
    </oc>
    <nc r="AR20"/>
  </rcc>
  <rcc rId="1707" sId="1">
    <oc r="AS20">
      <f>IF(Effectif!$AQ20="","Inconnu",VLOOKUP(TEXT(Effectif!$AQ20,"@"),Paramètres!$I$24:$J$32,2,0))</f>
    </oc>
    <nc r="AS20"/>
  </rcc>
  <rcc rId="1708" sId="1">
    <oc r="AU20" t="inlineStr">
      <is>
        <t>Oui</t>
      </is>
    </oc>
    <nc r="AU20"/>
  </rcc>
  <rcc rId="1709" sId="1">
    <oc r="AV20" t="inlineStr">
      <is>
        <t>Apprentissage</t>
      </is>
    </oc>
    <nc r="AV20"/>
  </rcc>
  <rcc rId="1710" sId="1">
    <oc r="AW20" t="inlineStr">
      <is>
        <t>CFA</t>
      </is>
    </oc>
    <nc r="AW20"/>
  </rcc>
  <rcc rId="1711" sId="1">
    <oc r="AX20" t="inlineStr">
      <is>
        <t>Mécanicien</t>
      </is>
    </oc>
    <nc r="AX20"/>
  </rcc>
  <rcc rId="1712" sId="1">
    <oc r="AZ20" t="inlineStr">
      <is>
        <t>AH Auto</t>
      </is>
    </oc>
    <nc r="AZ20"/>
  </rcc>
  <rcc rId="1713" sId="1">
    <oc r="AM21" t="inlineStr">
      <is>
        <t>Non</t>
      </is>
    </oc>
    <nc r="AM21"/>
  </rcc>
  <rcc rId="1714" sId="1">
    <oc r="AN21" t="inlineStr">
      <is>
        <t>Non</t>
      </is>
    </oc>
    <nc r="AN21"/>
  </rcc>
  <rcc rId="1715" sId="1">
    <oc r="AO21" t="inlineStr">
      <is>
        <t>Non</t>
      </is>
    </oc>
    <nc r="AO21"/>
  </rcc>
  <rcc rId="1716" sId="1">
    <oc r="AP21" t="inlineStr">
      <is>
        <t>Non</t>
      </is>
    </oc>
    <nc r="AP21"/>
  </rcc>
  <rcc rId="1717" sId="1">
    <oc r="AQ21" t="inlineStr">
      <is>
        <t>Annabelle FOLLET</t>
      </is>
    </oc>
    <nc r="AQ21"/>
  </rcc>
  <rcc rId="1718" sId="1">
    <oc r="AR21">
      <f>IF(Effectif!$AQ21="","Inconnu",(VLOOKUP(TEXT(Effectif!$AQ21,"@"),Paramètres!$I$24:$K$32,3,0)))</f>
    </oc>
    <nc r="AR21"/>
  </rcc>
  <rcc rId="1719" sId="1">
    <oc r="AS21">
      <f>IF(Effectif!$AQ21="","Inconnu",VLOOKUP(TEXT(Effectif!$AQ21,"@"),Paramètres!$I$24:$J$32,2,0))</f>
    </oc>
    <nc r="AS21"/>
  </rcc>
  <rcc rId="1720" sId="1">
    <oc r="AU21" t="inlineStr">
      <is>
        <t>Oui</t>
      </is>
    </oc>
    <nc r="AU21"/>
  </rcc>
  <rcc rId="1721" sId="1">
    <oc r="AM22" t="inlineStr">
      <is>
        <t>Oui</t>
      </is>
    </oc>
    <nc r="AM22"/>
  </rcc>
  <rcc rId="1722" sId="1">
    <oc r="AN22" t="inlineStr">
      <is>
        <t>Non</t>
      </is>
    </oc>
    <nc r="AN22"/>
  </rcc>
  <rcc rId="1723" sId="1">
    <oc r="AO22" t="inlineStr">
      <is>
        <t>Non</t>
      </is>
    </oc>
    <nc r="AO22"/>
  </rcc>
  <rcc rId="1724" sId="1">
    <oc r="AP22" t="inlineStr">
      <is>
        <t>Non</t>
      </is>
    </oc>
    <nc r="AP22"/>
  </rcc>
  <rcc rId="1725" sId="1">
    <oc r="AQ22" t="inlineStr">
      <is>
        <t>Mélanie DUCREUX</t>
      </is>
    </oc>
    <nc r="AQ22"/>
  </rcc>
  <rcc rId="1726" sId="1">
    <oc r="AR22">
      <f>IF(Effectif!$AQ22="","Inconnu",(VLOOKUP(TEXT(Effectif!$AQ22,"@"),Paramètres!$I$24:$K$32,3,0)))</f>
    </oc>
    <nc r="AR22"/>
  </rcc>
  <rcc rId="1727" sId="1">
    <oc r="AS22">
      <f>IF(Effectif!$AQ22="","Inconnu",VLOOKUP(TEXT(Effectif!$AQ22,"@"),Paramètres!$I$24:$J$32,2,0))</f>
    </oc>
    <nc r="AS22"/>
  </rcc>
  <rcc rId="1728" sId="1">
    <oc r="AU22" t="inlineStr">
      <is>
        <t>Oui</t>
      </is>
    </oc>
    <nc r="AU22"/>
  </rcc>
  <rcc rId="1729" sId="1">
    <oc r="AV22" t="inlineStr">
      <is>
        <t>Apprentissage</t>
      </is>
    </oc>
    <nc r="AV22"/>
  </rcc>
  <rcc rId="1730" sId="1">
    <oc r="AW22" t="inlineStr">
      <is>
        <t>CFA</t>
      </is>
    </oc>
    <nc r="AW22"/>
  </rcc>
  <rcc rId="1731" sId="1">
    <oc r="AX22" t="inlineStr">
      <is>
        <t>Serveur</t>
      </is>
    </oc>
    <nc r="AX22"/>
  </rcc>
  <rcc rId="1732" sId="1" numFmtId="19">
    <oc r="AY22">
      <v>44107</v>
    </oc>
    <nc r="AY22"/>
  </rcc>
  <rcc rId="1733" sId="1">
    <oc r="AM23" t="inlineStr">
      <is>
        <t>Oui</t>
      </is>
    </oc>
    <nc r="AM23"/>
  </rcc>
  <rcc rId="1734" sId="1">
    <oc r="AN23" t="inlineStr">
      <is>
        <t>Oui</t>
      </is>
    </oc>
    <nc r="AN23"/>
  </rcc>
  <rcc rId="1735" sId="1">
    <oc r="AO23" t="inlineStr">
      <is>
        <t>Non</t>
      </is>
    </oc>
    <nc r="AO23"/>
  </rcc>
  <rcc rId="1736" sId="1">
    <oc r="AP23" t="inlineStr">
      <is>
        <t>Oui</t>
      </is>
    </oc>
    <nc r="AP23"/>
  </rcc>
  <rcc rId="1737" sId="1">
    <oc r="AQ23" t="inlineStr">
      <is>
        <t>Annabelle FOLLET</t>
      </is>
    </oc>
    <nc r="AQ23"/>
  </rcc>
  <rcc rId="1738" sId="1">
    <oc r="AR23">
      <f>IF(Effectif!$AQ23="","Inconnu",(VLOOKUP(TEXT(Effectif!$AQ23,"@"),Paramètres!$I$24:$K$32,3,0)))</f>
    </oc>
    <nc r="AR23"/>
  </rcc>
  <rcc rId="1739" sId="1">
    <oc r="AS23">
      <f>IF(Effectif!$AQ23="","Inconnu",VLOOKUP(TEXT(Effectif!$AQ23,"@"),Paramètres!$I$24:$J$32,2,0))</f>
    </oc>
    <nc r="AS23"/>
  </rcc>
  <rcc rId="1740" sId="1">
    <oc r="AU23" t="inlineStr">
      <is>
        <t>Oui</t>
      </is>
    </oc>
    <nc r="AU23"/>
  </rcc>
  <rcc rId="1741" sId="1">
    <oc r="AV23" t="inlineStr">
      <is>
        <t>Apprentissage</t>
      </is>
    </oc>
    <nc r="AV23"/>
  </rcc>
  <rcc rId="1742" sId="1">
    <oc r="AW23" t="inlineStr">
      <is>
        <t>CFA</t>
      </is>
    </oc>
    <nc r="AW23"/>
  </rcc>
  <rcc rId="1743" sId="1">
    <oc r="AX23" t="inlineStr">
      <is>
        <t>Cuisinier</t>
      </is>
    </oc>
    <nc r="AX23"/>
  </rcc>
  <rcc rId="1744" sId="1" numFmtId="19">
    <oc r="AY23">
      <v>44173</v>
    </oc>
    <nc r="AY23"/>
  </rcc>
  <rcc rId="1745" sId="1">
    <oc r="AZ23" t="inlineStr">
      <is>
        <t>L'Ardoise Normande</t>
      </is>
    </oc>
    <nc r="AZ23"/>
  </rcc>
  <rcc rId="1746" sId="1">
    <oc r="AM24" t="inlineStr">
      <is>
        <t>Oui</t>
      </is>
    </oc>
    <nc r="AM24"/>
  </rcc>
  <rcc rId="1747" sId="1">
    <oc r="AN24" t="inlineStr">
      <is>
        <t>Non</t>
      </is>
    </oc>
    <nc r="AN24"/>
  </rcc>
  <rcc rId="1748" sId="1">
    <oc r="AO24" t="inlineStr">
      <is>
        <t>Non</t>
      </is>
    </oc>
    <nc r="AO24"/>
  </rcc>
  <rcc rId="1749" sId="1">
    <oc r="AP24" t="inlineStr">
      <is>
        <t>Oui</t>
      </is>
    </oc>
    <nc r="AP24"/>
  </rcc>
  <rcc rId="1750" sId="1">
    <oc r="AR24">
      <f>IF(Effectif!$AQ24="","Inconnu",(VLOOKUP(TEXT(Effectif!$AQ24,"@"),Paramètres!$I$24:$K$32,3,0)))</f>
    </oc>
    <nc r="AR24"/>
  </rcc>
  <rcc rId="1751" sId="1">
    <oc r="AS24">
      <f>IF(Effectif!$AQ24="","Inconnu",VLOOKUP(TEXT(Effectif!$AQ24,"@"),Paramètres!$I$24:$J$32,2,0))</f>
    </oc>
    <nc r="AS24"/>
  </rcc>
  <rcc rId="1752" sId="1">
    <oc r="AU24" t="inlineStr">
      <is>
        <t>Non</t>
      </is>
    </oc>
    <nc r="AU24"/>
  </rcc>
  <rcc rId="1753" sId="1">
    <oc r="AM25" t="inlineStr">
      <is>
        <t>Oui</t>
      </is>
    </oc>
    <nc r="AM25"/>
  </rcc>
  <rcc rId="1754" sId="1">
    <oc r="AN25" t="inlineStr">
      <is>
        <t>Oui</t>
      </is>
    </oc>
    <nc r="AN25"/>
  </rcc>
  <rcc rId="1755" sId="1">
    <oc r="AO25" t="inlineStr">
      <is>
        <t>Oui</t>
      </is>
    </oc>
    <nc r="AO25"/>
  </rcc>
  <rcc rId="1756" sId="1">
    <oc r="AP25" t="inlineStr">
      <is>
        <t>Oui</t>
      </is>
    </oc>
    <nc r="AP25"/>
  </rcc>
  <rcc rId="1757" sId="1">
    <oc r="AR25">
      <f>IF(Effectif!$AQ25="","Inconnu",(VLOOKUP(TEXT(Effectif!$AQ25,"@"),Paramètres!$I$24:$K$32,3,0)))</f>
    </oc>
    <nc r="AR25"/>
  </rcc>
  <rcc rId="1758" sId="1">
    <oc r="AS25">
      <f>IF(Effectif!$AQ25="","Inconnu",VLOOKUP(TEXT(Effectif!$AQ25,"@"),Paramètres!$I$24:$J$32,2,0))</f>
    </oc>
    <nc r="AS25"/>
  </rcc>
  <rcc rId="1759" sId="1">
    <oc r="AT25" t="inlineStr">
      <is>
        <t>Travailleur temporaire</t>
      </is>
    </oc>
    <nc r="AT25"/>
  </rcc>
  <rcc rId="1760" sId="1">
    <oc r="AU25" t="inlineStr">
      <is>
        <t>Oui</t>
      </is>
    </oc>
    <nc r="AU25"/>
  </rcc>
  <rcc rId="1761" sId="1">
    <oc r="AV25" t="inlineStr">
      <is>
        <t>Apprentissage</t>
      </is>
    </oc>
    <nc r="AV25"/>
  </rcc>
  <rcc rId="1762" sId="1">
    <oc r="AW25" t="inlineStr">
      <is>
        <t>CFA</t>
      </is>
    </oc>
    <nc r="AW25"/>
  </rcc>
  <rcc rId="1763" sId="1">
    <oc r="AX25" t="inlineStr">
      <is>
        <t>Pâtissier</t>
      </is>
    </oc>
    <nc r="AX25"/>
  </rcc>
  <rcc rId="1764" sId="1" numFmtId="19">
    <oc r="AY25">
      <v>43935</v>
    </oc>
    <nc r="AY25"/>
  </rcc>
  <rcc rId="1765" sId="1">
    <oc r="AZ25" t="inlineStr">
      <is>
        <t>Saint Honoré</t>
      </is>
    </oc>
    <nc r="AZ25"/>
  </rcc>
  <rcc rId="1766" sId="1">
    <oc r="AM26" t="inlineStr">
      <is>
        <t>Oui</t>
      </is>
    </oc>
    <nc r="AM26"/>
  </rcc>
  <rcc rId="1767" sId="1">
    <oc r="AN26" t="inlineStr">
      <is>
        <t>Oui</t>
      </is>
    </oc>
    <nc r="AN26"/>
  </rcc>
  <rcc rId="1768" sId="1">
    <oc r="AO26" t="inlineStr">
      <is>
        <t>Non</t>
      </is>
    </oc>
    <nc r="AO26"/>
  </rcc>
  <rcc rId="1769" sId="1">
    <oc r="AP26" t="inlineStr">
      <is>
        <t>Non</t>
      </is>
    </oc>
    <nc r="AP26"/>
  </rcc>
  <rcc rId="1770" sId="1">
    <oc r="AR26">
      <f>IF(Effectif!$AQ26="","Inconnu",(VLOOKUP(TEXT(Effectif!$AQ26,"@"),Paramètres!$I$24:$K$32,3,0)))</f>
    </oc>
    <nc r="AR26"/>
  </rcc>
  <rcc rId="1771" sId="1">
    <oc r="AS26">
      <f>IF(Effectif!$AQ26="","Inconnu",VLOOKUP(TEXT(Effectif!$AQ26,"@"),Paramètres!$I$24:$J$32,2,0))</f>
    </oc>
    <nc r="AS26"/>
  </rcc>
  <rcc rId="1772" sId="1">
    <oc r="AT26" t="inlineStr">
      <is>
        <t>Travailleur temporaire</t>
      </is>
    </oc>
    <nc r="AT26"/>
  </rcc>
  <rcc rId="1773" sId="1">
    <oc r="AU26" t="inlineStr">
      <is>
        <t>Oui</t>
      </is>
    </oc>
    <nc r="AU26"/>
  </rcc>
  <rcc rId="1774" sId="1">
    <oc r="AM27" t="inlineStr">
      <is>
        <t>Non</t>
      </is>
    </oc>
    <nc r="AM27"/>
  </rcc>
  <rcc rId="1775" sId="1">
    <oc r="AN27" t="inlineStr">
      <is>
        <t>Non</t>
      </is>
    </oc>
    <nc r="AN27"/>
  </rcc>
  <rcc rId="1776" sId="1">
    <oc r="AO27" t="inlineStr">
      <is>
        <t>Non</t>
      </is>
    </oc>
    <nc r="AO27"/>
  </rcc>
  <rcc rId="1777" sId="1">
    <oc r="AP27" t="inlineStr">
      <is>
        <t>Non</t>
      </is>
    </oc>
    <nc r="AP27"/>
  </rcc>
  <rcc rId="1778" sId="1">
    <oc r="AR27">
      <f>IF(Effectif!$AQ27="","Inconnu",(VLOOKUP(TEXT(Effectif!$AQ27,"@"),Paramètres!$I$24:$K$32,3,0)))</f>
    </oc>
    <nc r="AR27"/>
  </rcc>
  <rcc rId="1779" sId="1">
    <oc r="AS27">
      <f>IF(Effectif!$AQ27="","Inconnu",VLOOKUP(TEXT(Effectif!$AQ27,"@"),Paramètres!$I$24:$J$32,2,0))</f>
    </oc>
    <nc r="AS27"/>
  </rcc>
  <rcc rId="1780" sId="1">
    <oc r="AU27" t="inlineStr">
      <is>
        <t>Non</t>
      </is>
    </oc>
    <nc r="AU27"/>
  </rcc>
  <rcc rId="1781" sId="1">
    <oc r="AM28" t="inlineStr">
      <is>
        <t>Non</t>
      </is>
    </oc>
    <nc r="AM28"/>
  </rcc>
  <rcc rId="1782" sId="1">
    <oc r="AN28" t="inlineStr">
      <is>
        <t>Non</t>
      </is>
    </oc>
    <nc r="AN28"/>
  </rcc>
  <rcc rId="1783" sId="1">
    <oc r="AO28" t="inlineStr">
      <is>
        <t>Non</t>
      </is>
    </oc>
    <nc r="AO28"/>
  </rcc>
  <rcc rId="1784" sId="1">
    <oc r="AP28" t="inlineStr">
      <is>
        <t>Non</t>
      </is>
    </oc>
    <nc r="AP28"/>
  </rcc>
  <rcc rId="1785" sId="1">
    <oc r="AR28">
      <f>IF(Effectif!$AQ28="","Inconnu",(VLOOKUP(TEXT(Effectif!$AQ28,"@"),Paramètres!$I$24:$K$32,3,0)))</f>
    </oc>
    <nc r="AR28"/>
  </rcc>
  <rcc rId="1786" sId="1">
    <oc r="AS28">
      <f>IF(Effectif!$AQ28="","Inconnu",VLOOKUP(TEXT(Effectif!$AQ28,"@"),Paramètres!$I$24:$J$32,2,0))</f>
    </oc>
    <nc r="AS28"/>
  </rcc>
  <rcc rId="1787" sId="1">
    <oc r="AU28" t="inlineStr">
      <is>
        <t>Non</t>
      </is>
    </oc>
    <nc r="AU28"/>
  </rcc>
  <rcc rId="1788" sId="1">
    <oc r="AM29" t="inlineStr">
      <is>
        <t>Oui</t>
      </is>
    </oc>
    <nc r="AM29"/>
  </rcc>
  <rcc rId="1789" sId="1">
    <oc r="AN29" t="inlineStr">
      <is>
        <t>Oui</t>
      </is>
    </oc>
    <nc r="AN29"/>
  </rcc>
  <rcc rId="1790" sId="1">
    <oc r="AO29" t="inlineStr">
      <is>
        <t>Non</t>
      </is>
    </oc>
    <nc r="AO29"/>
  </rcc>
  <rcc rId="1791" sId="1">
    <oc r="AP29" t="inlineStr">
      <is>
        <t>Non</t>
      </is>
    </oc>
    <nc r="AP29"/>
  </rcc>
  <rcc rId="1792" sId="1">
    <oc r="AQ29" t="inlineStr">
      <is>
        <t>Coraline DESPERROIS</t>
      </is>
    </oc>
    <nc r="AQ29"/>
  </rcc>
  <rcc rId="1793" sId="1">
    <oc r="AR29">
      <f>IF(Effectif!$AQ29="","Inconnu",(VLOOKUP(TEXT(Effectif!$AQ29,"@"),Paramètres!$I$24:$K$32,3,0)))</f>
    </oc>
    <nc r="AR29"/>
  </rcc>
  <rcc rId="1794" sId="1">
    <oc r="AS29">
      <f>IF(Effectif!$AQ29="","Inconnu",VLOOKUP(TEXT(Effectif!$AQ29,"@"),Paramètres!$I$24:$J$32,2,0))</f>
    </oc>
    <nc r="AS29"/>
  </rcc>
  <rcc rId="1795" sId="1">
    <oc r="AU29" t="inlineStr">
      <is>
        <t>Oui</t>
      </is>
    </oc>
    <nc r="AU29"/>
  </rcc>
  <rcc rId="1796" sId="1">
    <oc r="AM30" t="inlineStr">
      <is>
        <t>Oui</t>
      </is>
    </oc>
    <nc r="AM30"/>
  </rcc>
  <rcc rId="1797" sId="1">
    <oc r="AN30" t="inlineStr">
      <is>
        <t>Oui</t>
      </is>
    </oc>
    <nc r="AN30"/>
  </rcc>
  <rcc rId="1798" sId="1">
    <oc r="AO30" t="inlineStr">
      <is>
        <t>Oui</t>
      </is>
    </oc>
    <nc r="AO30"/>
  </rcc>
  <rcc rId="1799" sId="1">
    <oc r="AP30" t="inlineStr">
      <is>
        <t>Oui</t>
      </is>
    </oc>
    <nc r="AP30"/>
  </rcc>
  <rcc rId="1800" sId="1">
    <oc r="AR30">
      <f>IF(Effectif!$AQ30="","Inconnu",(VLOOKUP(TEXT(Effectif!$AQ30,"@"),Paramètres!$I$24:$K$32,3,0)))</f>
    </oc>
    <nc r="AR30"/>
  </rcc>
  <rcc rId="1801" sId="1">
    <oc r="AS30">
      <f>IF(Effectif!$AQ30="","Inconnu",VLOOKUP(TEXT(Effectif!$AQ30,"@"),Paramètres!$I$24:$J$32,2,0))</f>
    </oc>
    <nc r="AS30"/>
  </rcc>
  <rcc rId="1802" sId="1">
    <oc r="AU30" t="inlineStr">
      <is>
        <t>Oui</t>
      </is>
    </oc>
    <nc r="AU30"/>
  </rcc>
  <rcc rId="1803" sId="1">
    <oc r="AM31" t="inlineStr">
      <is>
        <t>Oui</t>
      </is>
    </oc>
    <nc r="AM31"/>
  </rcc>
  <rcc rId="1804" sId="1">
    <oc r="AN31" t="inlineStr">
      <is>
        <t>Non</t>
      </is>
    </oc>
    <nc r="AN31"/>
  </rcc>
  <rcc rId="1805" sId="1">
    <oc r="AO31" t="inlineStr">
      <is>
        <t>Non</t>
      </is>
    </oc>
    <nc r="AO31"/>
  </rcc>
  <rcc rId="1806" sId="1">
    <oc r="AP31" t="inlineStr">
      <is>
        <t>Oui</t>
      </is>
    </oc>
    <nc r="AP31"/>
  </rcc>
  <rcc rId="1807" sId="1">
    <oc r="AR31">
      <f>IF(Effectif!$AQ31="","Inconnu",(VLOOKUP(TEXT(Effectif!$AQ31,"@"),Paramètres!$I$24:$K$32,3,0)))</f>
    </oc>
    <nc r="AR31"/>
  </rcc>
  <rcc rId="1808" sId="1">
    <oc r="AS31">
      <f>IF(Effectif!$AQ31="","Inconnu",VLOOKUP(TEXT(Effectif!$AQ31,"@"),Paramètres!$I$24:$J$32,2,0))</f>
    </oc>
    <nc r="AS31"/>
  </rcc>
  <rcc rId="1809" sId="1">
    <oc r="AM32" t="inlineStr">
      <is>
        <t>Oui</t>
      </is>
    </oc>
    <nc r="AM32"/>
  </rcc>
  <rcc rId="1810" sId="1">
    <oc r="AN32" t="inlineStr">
      <is>
        <t>Oui</t>
      </is>
    </oc>
    <nc r="AN32"/>
  </rcc>
  <rcc rId="1811" sId="1">
    <oc r="AO32" t="inlineStr">
      <is>
        <t>Oui</t>
      </is>
    </oc>
    <nc r="AO32"/>
  </rcc>
  <rcc rId="1812" sId="1">
    <oc r="AP32" t="inlineStr">
      <is>
        <t>Oui</t>
      </is>
    </oc>
    <nc r="AP32"/>
  </rcc>
  <rcc rId="1813" sId="1">
    <oc r="AQ32" t="inlineStr">
      <is>
        <t>Annabelle FOLLET</t>
      </is>
    </oc>
    <nc r="AQ32"/>
  </rcc>
  <rcc rId="1814" sId="1">
    <oc r="AR32">
      <f>IF(Effectif!$AQ32="","Inconnu",(VLOOKUP(TEXT(Effectif!$AQ32,"@"),Paramètres!$I$24:$K$32,3,0)))</f>
    </oc>
    <nc r="AR32"/>
  </rcc>
  <rcc rId="1815" sId="1">
    <oc r="AS32">
      <f>IF(Effectif!$AQ32="","Inconnu",VLOOKUP(TEXT(Effectif!$AQ32,"@"),Paramètres!$I$24:$J$32,2,0))</f>
    </oc>
    <nc r="AS32"/>
  </rcc>
  <rcc rId="1816" sId="1">
    <oc r="AT32" t="inlineStr">
      <is>
        <t>Travailleur temporaire</t>
      </is>
    </oc>
    <nc r="AT32"/>
  </rcc>
  <rcc rId="1817" sId="1">
    <oc r="AU32" t="inlineStr">
      <is>
        <t>Oui</t>
      </is>
    </oc>
    <nc r="AU32"/>
  </rcc>
  <rcc rId="1818" sId="1">
    <oc r="AV32" t="inlineStr">
      <is>
        <t>Apprentissage</t>
      </is>
    </oc>
    <nc r="AV32"/>
  </rcc>
  <rcc rId="1819" sId="1">
    <oc r="AW32" t="inlineStr">
      <is>
        <t>CFA</t>
      </is>
    </oc>
    <nc r="AW32"/>
  </rcc>
  <rcc rId="1820" sId="1">
    <oc r="AX32" t="inlineStr">
      <is>
        <t>Carreleur</t>
      </is>
    </oc>
    <nc r="AX32"/>
  </rcc>
  <rcc rId="1821" sId="1" numFmtId="19">
    <oc r="AY32">
      <v>43896</v>
    </oc>
    <nc r="AY32"/>
  </rcc>
  <rcc rId="1822" sId="1">
    <oc r="AM33" t="inlineStr">
      <is>
        <t>Oui</t>
      </is>
    </oc>
    <nc r="AM33"/>
  </rcc>
  <rcc rId="1823" sId="1">
    <oc r="AN33" t="inlineStr">
      <is>
        <t>Oui</t>
      </is>
    </oc>
    <nc r="AN33"/>
  </rcc>
  <rcc rId="1824" sId="1">
    <oc r="AO33" t="inlineStr">
      <is>
        <t>Oui</t>
      </is>
    </oc>
    <nc r="AO33"/>
  </rcc>
  <rcc rId="1825" sId="1">
    <oc r="AP33" t="inlineStr">
      <is>
        <t>Non</t>
      </is>
    </oc>
    <nc r="AP33"/>
  </rcc>
  <rcc rId="1826" sId="1">
    <oc r="AQ33" t="inlineStr">
      <is>
        <t>Lucie COSNIER</t>
      </is>
    </oc>
    <nc r="AQ33"/>
  </rcc>
  <rcc rId="1827" sId="1">
    <oc r="AR33">
      <f>IF(Effectif!$AQ33="","Inconnu",(VLOOKUP(TEXT(Effectif!$AQ33,"@"),Paramètres!$I$24:$K$32,3,0)))</f>
    </oc>
    <nc r="AR33"/>
  </rcc>
  <rcc rId="1828" sId="1">
    <oc r="AS33">
      <f>IF(Effectif!$AQ33="","Inconnu",VLOOKUP(TEXT(Effectif!$AQ33,"@"),Paramètres!$I$24:$J$32,2,0))</f>
    </oc>
    <nc r="AS33"/>
  </rcc>
  <rcc rId="1829" sId="1">
    <oc r="AT33" t="inlineStr">
      <is>
        <t>Vie privée et familiale</t>
      </is>
    </oc>
    <nc r="AT33"/>
  </rcc>
  <rcc rId="1830" sId="1">
    <oc r="AU33" t="inlineStr">
      <is>
        <t>Oui</t>
      </is>
    </oc>
    <nc r="AU33"/>
  </rcc>
  <rcc rId="1831" sId="1">
    <oc r="AM34" t="inlineStr">
      <is>
        <t>Oui</t>
      </is>
    </oc>
    <nc r="AM34"/>
  </rcc>
  <rcc rId="1832" sId="1">
    <oc r="AN34" t="inlineStr">
      <is>
        <t>Oui</t>
      </is>
    </oc>
    <nc r="AN34"/>
  </rcc>
  <rcc rId="1833" sId="1">
    <oc r="AO34" t="inlineStr">
      <is>
        <t>Oui</t>
      </is>
    </oc>
    <nc r="AO34"/>
  </rcc>
  <rcc rId="1834" sId="1">
    <oc r="AP34" t="inlineStr">
      <is>
        <t>Oui</t>
      </is>
    </oc>
    <nc r="AP34"/>
  </rcc>
  <rcc rId="1835" sId="1">
    <oc r="AQ34" t="inlineStr">
      <is>
        <t>Lucie COSNIER</t>
      </is>
    </oc>
    <nc r="AQ34"/>
  </rcc>
  <rcc rId="1836" sId="1">
    <oc r="AR34">
      <f>IF(Effectif!$AQ34="","Inconnu",(VLOOKUP(TEXT(Effectif!$AQ34,"@"),Paramètres!$I$24:$K$32,3,0)))</f>
    </oc>
    <nc r="AR34"/>
  </rcc>
  <rcc rId="1837" sId="1">
    <oc r="AS34">
      <f>IF(Effectif!$AQ34="","Inconnu",VLOOKUP(TEXT(Effectif!$AQ34,"@"),Paramètres!$I$24:$J$32,2,0))</f>
    </oc>
    <nc r="AS34"/>
  </rcc>
  <rcc rId="1838" sId="1">
    <oc r="AT34" t="inlineStr">
      <is>
        <t>Travailleur temporaire</t>
      </is>
    </oc>
    <nc r="AT34"/>
  </rcc>
  <rcc rId="1839" sId="1">
    <oc r="AU34" t="inlineStr">
      <is>
        <t>Oui</t>
      </is>
    </oc>
    <nc r="AU34"/>
  </rcc>
  <rcc rId="1840" sId="1">
    <oc r="AV34" t="inlineStr">
      <is>
        <t>Apprentissage</t>
      </is>
    </oc>
    <nc r="AV34"/>
  </rcc>
  <rcc rId="1841" sId="1">
    <oc r="AW34" t="inlineStr">
      <is>
        <t>CFA</t>
      </is>
    </oc>
    <nc r="AW34"/>
  </rcc>
  <rcc rId="1842" sId="1">
    <oc r="AX34" t="inlineStr">
      <is>
        <t>Maçon</t>
      </is>
    </oc>
    <nc r="AX34"/>
  </rcc>
  <rcc rId="1843" sId="1" numFmtId="19">
    <oc r="AY34">
      <v>44000</v>
    </oc>
    <nc r="AY34"/>
  </rcc>
  <rcc rId="1844" sId="1">
    <oc r="AZ34" t="inlineStr">
      <is>
        <t>THER</t>
      </is>
    </oc>
    <nc r="AZ34"/>
  </rcc>
  <rcc rId="1845" sId="1">
    <oc r="AM35" t="inlineStr">
      <is>
        <t>Non</t>
      </is>
    </oc>
    <nc r="AM35"/>
  </rcc>
  <rcc rId="1846" sId="1">
    <oc r="AN35" t="inlineStr">
      <is>
        <t>Non</t>
      </is>
    </oc>
    <nc r="AN35"/>
  </rcc>
  <rcc rId="1847" sId="1">
    <oc r="AO35" t="inlineStr">
      <is>
        <t>Non</t>
      </is>
    </oc>
    <nc r="AO35"/>
  </rcc>
  <rcc rId="1848" sId="1">
    <oc r="AP35" t="inlineStr">
      <is>
        <t>Non</t>
      </is>
    </oc>
    <nc r="AP35"/>
  </rcc>
  <rcc rId="1849" sId="1">
    <oc r="AR35">
      <f>IF(Effectif!$AQ35="","Inconnu",(VLOOKUP(TEXT(Effectif!$AQ35,"@"),Paramètres!$I$24:$K$32,3,0)))</f>
    </oc>
    <nc r="AR35"/>
  </rcc>
  <rcc rId="1850" sId="1">
    <oc r="AS35">
      <f>IF(Effectif!$AQ35="","Inconnu",VLOOKUP(TEXT(Effectif!$AQ35,"@"),Paramètres!$I$24:$J$32,2,0))</f>
    </oc>
    <nc r="AS35"/>
  </rcc>
  <rcc rId="1851" sId="1">
    <oc r="AU35" t="inlineStr">
      <is>
        <t>Oui</t>
      </is>
    </oc>
    <nc r="AU35"/>
  </rcc>
  <rcc rId="1852" sId="1">
    <oc r="AM36" t="inlineStr">
      <is>
        <t>Oui</t>
      </is>
    </oc>
    <nc r="AM36"/>
  </rcc>
  <rcc rId="1853" sId="1">
    <oc r="AN36" t="inlineStr">
      <is>
        <t>Non</t>
      </is>
    </oc>
    <nc r="AN36"/>
  </rcc>
  <rcc rId="1854" sId="1">
    <oc r="AO36" t="inlineStr">
      <is>
        <t>Non</t>
      </is>
    </oc>
    <nc r="AO36"/>
  </rcc>
  <rcc rId="1855" sId="1">
    <oc r="AP36" t="inlineStr">
      <is>
        <t>Non</t>
      </is>
    </oc>
    <nc r="AP36"/>
  </rcc>
  <rcc rId="1856" sId="1">
    <oc r="AR36">
      <f>IF(Effectif!$AQ36="","Inconnu",(VLOOKUP(TEXT(Effectif!$AQ36,"@"),Paramètres!$I$24:$K$32,3,0)))</f>
    </oc>
    <nc r="AR36"/>
  </rcc>
  <rcc rId="1857" sId="1">
    <oc r="AS36">
      <f>IF(Effectif!$AQ36="","Inconnu",VLOOKUP(TEXT(Effectif!$AQ36,"@"),Paramètres!$I$24:$J$32,2,0))</f>
    </oc>
    <nc r="AS36"/>
  </rcc>
  <rcc rId="1858" sId="1">
    <oc r="AU36" t="inlineStr">
      <is>
        <t>Oui</t>
      </is>
    </oc>
    <nc r="AU36"/>
  </rcc>
  <rcc rId="1859" sId="1">
    <oc r="AM37" t="inlineStr">
      <is>
        <t>Non</t>
      </is>
    </oc>
    <nc r="AM37"/>
  </rcc>
  <rcc rId="1860" sId="1">
    <oc r="AN37" t="inlineStr">
      <is>
        <t>Non</t>
      </is>
    </oc>
    <nc r="AN37"/>
  </rcc>
  <rcc rId="1861" sId="1">
    <oc r="AO37" t="inlineStr">
      <is>
        <t>Non</t>
      </is>
    </oc>
    <nc r="AO37"/>
  </rcc>
  <rcc rId="1862" sId="1">
    <oc r="AP37" t="inlineStr">
      <is>
        <t>Non</t>
      </is>
    </oc>
    <nc r="AP37"/>
  </rcc>
  <rcc rId="1863" sId="1">
    <oc r="AR37">
      <f>IF(Effectif!$AQ37="","Inconnu",(VLOOKUP(TEXT(Effectif!$AQ37,"@"),Paramètres!$I$24:$K$32,3,0)))</f>
    </oc>
    <nc r="AR37"/>
  </rcc>
  <rcc rId="1864" sId="1">
    <oc r="AS37">
      <f>IF(Effectif!$AQ37="","Inconnu",VLOOKUP(TEXT(Effectif!$AQ37,"@"),Paramètres!$I$24:$J$32,2,0))</f>
    </oc>
    <nc r="AS37"/>
  </rcc>
  <rcc rId="1865" sId="1">
    <oc r="AU37" t="inlineStr">
      <is>
        <t>Oui</t>
      </is>
    </oc>
    <nc r="AU37"/>
  </rcc>
  <rcc rId="1866" sId="1">
    <oc r="AM38" t="inlineStr">
      <is>
        <t>Oui</t>
      </is>
    </oc>
    <nc r="AM38"/>
  </rcc>
  <rcc rId="1867" sId="1">
    <oc r="AN38" t="inlineStr">
      <is>
        <t>Oui</t>
      </is>
    </oc>
    <nc r="AN38"/>
  </rcc>
  <rcc rId="1868" sId="1">
    <oc r="AO38" t="inlineStr">
      <is>
        <t>Non</t>
      </is>
    </oc>
    <nc r="AO38"/>
  </rcc>
  <rcc rId="1869" sId="1">
    <oc r="AP38" t="inlineStr">
      <is>
        <t>Non</t>
      </is>
    </oc>
    <nc r="AP38"/>
  </rcc>
  <rcc rId="1870" sId="1">
    <oc r="AR38">
      <f>IF(Effectif!$AQ38="","Inconnu",(VLOOKUP(TEXT(Effectif!$AQ38,"@"),Paramètres!$I$24:$K$32,3,0)))</f>
    </oc>
    <nc r="AR38"/>
  </rcc>
  <rcc rId="1871" sId="1">
    <oc r="AS38">
      <f>IF(Effectif!$AQ38="","Inconnu",VLOOKUP(TEXT(Effectif!$AQ38,"@"),Paramètres!$I$24:$J$32,2,0))</f>
    </oc>
    <nc r="AS38"/>
  </rcc>
  <rcc rId="1872" sId="1">
    <oc r="AU38" t="inlineStr">
      <is>
        <t>Oui</t>
      </is>
    </oc>
    <nc r="AU38"/>
  </rcc>
  <rcc rId="1873" sId="1">
    <oc r="AM39" t="inlineStr">
      <is>
        <t>Oui</t>
      </is>
    </oc>
    <nc r="AM39"/>
  </rcc>
  <rcc rId="1874" sId="1">
    <oc r="AN39" t="inlineStr">
      <is>
        <t>Non</t>
      </is>
    </oc>
    <nc r="AN39"/>
  </rcc>
  <rcc rId="1875" sId="1">
    <oc r="AO39" t="inlineStr">
      <is>
        <t>Non</t>
      </is>
    </oc>
    <nc r="AO39"/>
  </rcc>
  <rcc rId="1876" sId="1">
    <oc r="AP39" t="inlineStr">
      <is>
        <t>Oui</t>
      </is>
    </oc>
    <nc r="AP39"/>
  </rcc>
  <rcc rId="1877" sId="1">
    <oc r="AQ39" t="inlineStr">
      <is>
        <t>Coraline DESPERROIS</t>
      </is>
    </oc>
    <nc r="AQ39"/>
  </rcc>
  <rcc rId="1878" sId="1">
    <oc r="AR39">
      <f>IF(Effectif!$AQ39="","Inconnu",(VLOOKUP(TEXT(Effectif!$AQ39,"@"),Paramètres!$I$24:$K$32,3,0)))</f>
    </oc>
    <nc r="AR39"/>
  </rcc>
  <rcc rId="1879" sId="1">
    <oc r="AS39">
      <f>IF(Effectif!$AQ39="","Inconnu",VLOOKUP(TEXT(Effectif!$AQ39,"@"),Paramètres!$I$24:$J$32,2,0))</f>
    </oc>
    <nc r="AS39"/>
  </rcc>
  <rcc rId="1880" sId="1">
    <oc r="AU39" t="inlineStr">
      <is>
        <t>Oui</t>
      </is>
    </oc>
    <nc r="AU39"/>
  </rcc>
  <rcc rId="1881" sId="1">
    <oc r="AM40" t="inlineStr">
      <is>
        <t>Oui</t>
      </is>
    </oc>
    <nc r="AM40"/>
  </rcc>
  <rcc rId="1882" sId="1">
    <oc r="AN40" t="inlineStr">
      <is>
        <t>Non</t>
      </is>
    </oc>
    <nc r="AN40"/>
  </rcc>
  <rcc rId="1883" sId="1">
    <oc r="AO40" t="inlineStr">
      <is>
        <t>Non</t>
      </is>
    </oc>
    <nc r="AO40"/>
  </rcc>
  <rcc rId="1884" sId="1">
    <oc r="AP40" t="inlineStr">
      <is>
        <t>Non</t>
      </is>
    </oc>
    <nc r="AP40"/>
  </rcc>
  <rcc rId="1885" sId="1">
    <oc r="AR40">
      <f>IF(Effectif!$AQ40="","Inconnu",(VLOOKUP(TEXT(Effectif!$AQ40,"@"),Paramètres!$I$24:$K$32,3,0)))</f>
    </oc>
    <nc r="AR40"/>
  </rcc>
  <rcc rId="1886" sId="1">
    <oc r="AS40">
      <f>IF(Effectif!$AQ40="","Inconnu",VLOOKUP(TEXT(Effectif!$AQ40,"@"),Paramètres!$I$24:$J$32,2,0))</f>
    </oc>
    <nc r="AS40"/>
  </rcc>
  <rcc rId="1887" sId="1">
    <oc r="AU40" t="inlineStr">
      <is>
        <t>Oui</t>
      </is>
    </oc>
    <nc r="AU40"/>
  </rcc>
  <rcc rId="1888" sId="1">
    <oc r="AM41" t="inlineStr">
      <is>
        <t>Oui</t>
      </is>
    </oc>
    <nc r="AM41"/>
  </rcc>
  <rcc rId="1889" sId="1">
    <oc r="AN41" t="inlineStr">
      <is>
        <t>Non</t>
      </is>
    </oc>
    <nc r="AN41"/>
  </rcc>
  <rcc rId="1890" sId="1">
    <oc r="AO41" t="inlineStr">
      <is>
        <t>Non</t>
      </is>
    </oc>
    <nc r="AO41"/>
  </rcc>
  <rcc rId="1891" sId="1">
    <oc r="AP41" t="inlineStr">
      <is>
        <t>Non</t>
      </is>
    </oc>
    <nc r="AP41"/>
  </rcc>
  <rcc rId="1892" sId="1">
    <oc r="AR41">
      <f>IF(Effectif!$AQ41="","Inconnu",(VLOOKUP(TEXT(Effectif!$AQ41,"@"),Paramètres!$I$24:$K$32,3,0)))</f>
    </oc>
    <nc r="AR41"/>
  </rcc>
  <rcc rId="1893" sId="1">
    <oc r="AS41">
      <f>IF(Effectif!$AQ41="","Inconnu",VLOOKUP(TEXT(Effectif!$AQ41,"@"),Paramètres!$I$24:$J$32,2,0))</f>
    </oc>
    <nc r="AS41"/>
  </rcc>
  <rcc rId="1894" sId="1">
    <oc r="AU41" t="inlineStr">
      <is>
        <t>Non</t>
      </is>
    </oc>
    <nc r="AU41"/>
  </rcc>
  <rcc rId="1895" sId="1">
    <oc r="AM42" t="inlineStr">
      <is>
        <t>Oui</t>
      </is>
    </oc>
    <nc r="AM42"/>
  </rcc>
  <rcc rId="1896" sId="1">
    <oc r="AN42" t="inlineStr">
      <is>
        <t>Oui</t>
      </is>
    </oc>
    <nc r="AN42"/>
  </rcc>
  <rcc rId="1897" sId="1">
    <oc r="AO42" t="inlineStr">
      <is>
        <t>Non</t>
      </is>
    </oc>
    <nc r="AO42"/>
  </rcc>
  <rcc rId="1898" sId="1">
    <oc r="AP42" t="inlineStr">
      <is>
        <t>Non</t>
      </is>
    </oc>
    <nc r="AP42"/>
  </rcc>
  <rcc rId="1899" sId="1">
    <oc r="AR42">
      <f>IF(Effectif!$AQ42="","Inconnu",(VLOOKUP(TEXT(Effectif!$AQ42,"@"),Paramètres!$I$24:$K$32,3,0)))</f>
    </oc>
    <nc r="AR42"/>
  </rcc>
  <rcc rId="1900" sId="1">
    <oc r="AS42">
      <f>IF(Effectif!$AQ42="","Inconnu",VLOOKUP(TEXT(Effectif!$AQ42,"@"),Paramètres!$I$24:$J$32,2,0))</f>
    </oc>
    <nc r="AS42"/>
  </rcc>
  <rcc rId="1901" sId="1">
    <oc r="AU42" t="inlineStr">
      <is>
        <t>Oui</t>
      </is>
    </oc>
    <nc r="AU42"/>
  </rcc>
  <rcc rId="1902" sId="1">
    <oc r="AM43" t="inlineStr">
      <is>
        <t>Non</t>
      </is>
    </oc>
    <nc r="AM43"/>
  </rcc>
  <rcc rId="1903" sId="1">
    <oc r="AN43" t="inlineStr">
      <is>
        <t>Non</t>
      </is>
    </oc>
    <nc r="AN43"/>
  </rcc>
  <rcc rId="1904" sId="1">
    <oc r="AO43" t="inlineStr">
      <is>
        <t>Non</t>
      </is>
    </oc>
    <nc r="AO43"/>
  </rcc>
  <rcc rId="1905" sId="1">
    <oc r="AP43" t="inlineStr">
      <is>
        <t>Non</t>
      </is>
    </oc>
    <nc r="AP43"/>
  </rcc>
  <rcc rId="1906" sId="1">
    <oc r="AR43">
      <f>IF(Effectif!$AQ43="","Inconnu",(VLOOKUP(TEXT(Effectif!$AQ43,"@"),Paramètres!$I$24:$K$32,3,0)))</f>
    </oc>
    <nc r="AR43"/>
  </rcc>
  <rcc rId="1907" sId="1">
    <oc r="AS43">
      <f>IF(Effectif!$AQ43="","Inconnu",VLOOKUP(TEXT(Effectif!$AQ43,"@"),Paramètres!$I$24:$J$32,2,0))</f>
    </oc>
    <nc r="AS43"/>
  </rcc>
  <rcc rId="1908" sId="1">
    <oc r="AU43" t="inlineStr">
      <is>
        <t>Oui</t>
      </is>
    </oc>
    <nc r="AU43"/>
  </rcc>
  <rcc rId="1909" sId="1">
    <oc r="AM44" t="inlineStr">
      <is>
        <t>Oui</t>
      </is>
    </oc>
    <nc r="AM44"/>
  </rcc>
  <rcc rId="1910" sId="1">
    <oc r="AN44" t="inlineStr">
      <is>
        <t>Oui</t>
      </is>
    </oc>
    <nc r="AN44"/>
  </rcc>
  <rcc rId="1911" sId="1">
    <oc r="AO44" t="inlineStr">
      <is>
        <t>Non</t>
      </is>
    </oc>
    <nc r="AO44"/>
  </rcc>
  <rcc rId="1912" sId="1">
    <oc r="AP44" t="inlineStr">
      <is>
        <t>Non</t>
      </is>
    </oc>
    <nc r="AP44"/>
  </rcc>
  <rcc rId="1913" sId="1">
    <oc r="AQ44" t="inlineStr">
      <is>
        <t>Lucie COSNIER</t>
      </is>
    </oc>
    <nc r="AQ44"/>
  </rcc>
  <rcc rId="1914" sId="1">
    <oc r="AR44">
      <f>IF(Effectif!$AQ44="","Inconnu",(VLOOKUP(TEXT(Effectif!$AQ44,"@"),Paramètres!$I$24:$K$32,3,0)))</f>
    </oc>
    <nc r="AR44"/>
  </rcc>
  <rcc rId="1915" sId="1">
    <oc r="AS44">
      <f>IF(Effectif!$AQ44="","Inconnu",VLOOKUP(TEXT(Effectif!$AQ44,"@"),Paramètres!$I$24:$J$32,2,0))</f>
    </oc>
    <nc r="AS44"/>
  </rcc>
  <rcc rId="1916" sId="1">
    <oc r="AT44" t="inlineStr">
      <is>
        <t>Travailleur temporaire</t>
      </is>
    </oc>
    <nc r="AT44"/>
  </rcc>
  <rcc rId="1917" sId="1">
    <oc r="AU44" t="inlineStr">
      <is>
        <t>Oui</t>
      </is>
    </oc>
    <nc r="AU44"/>
  </rcc>
  <rcc rId="1918" sId="1">
    <oc r="AV44" t="inlineStr">
      <is>
        <t>Apprentissage</t>
      </is>
    </oc>
    <nc r="AV44"/>
  </rcc>
  <rcc rId="1919" sId="1">
    <oc r="AW44" t="inlineStr">
      <is>
        <t>CFA</t>
      </is>
    </oc>
    <nc r="AW44"/>
  </rcc>
  <rcc rId="1920" sId="1">
    <oc r="AX44" t="inlineStr">
      <is>
        <t>Cuisinier</t>
      </is>
    </oc>
    <nc r="AX44"/>
  </rcc>
  <rcc rId="1921" sId="1" numFmtId="19">
    <oc r="AY44">
      <v>43997</v>
    </oc>
    <nc r="AY44"/>
  </rcc>
  <rcc rId="1922" sId="1">
    <oc r="AZ44" t="inlineStr">
      <is>
        <t>Bergrest</t>
      </is>
    </oc>
    <nc r="AZ44"/>
  </rcc>
  <rcc rId="1923" sId="1">
    <oc r="AM45" t="inlineStr">
      <is>
        <t>Oui</t>
      </is>
    </oc>
    <nc r="AM45"/>
  </rcc>
  <rcc rId="1924" sId="1">
    <oc r="AN45" t="inlineStr">
      <is>
        <t>Oui</t>
      </is>
    </oc>
    <nc r="AN45"/>
  </rcc>
  <rcc rId="1925" sId="1">
    <oc r="AO45" t="inlineStr">
      <is>
        <t>Non</t>
      </is>
    </oc>
    <nc r="AO45"/>
  </rcc>
  <rcc rId="1926" sId="1">
    <oc r="AP45" t="inlineStr">
      <is>
        <t>Oui</t>
      </is>
    </oc>
    <nc r="AP45"/>
  </rcc>
  <rcc rId="1927" sId="1">
    <oc r="AQ45" t="inlineStr">
      <is>
        <t>Florian LEFEVRE</t>
      </is>
    </oc>
    <nc r="AQ45"/>
  </rcc>
  <rcc rId="1928" sId="1">
    <oc r="AR45">
      <f>IF(Effectif!$AQ45="","Inconnu",(VLOOKUP(TEXT(Effectif!$AQ45,"@"),Paramètres!$I$24:$K$32,3,0)))</f>
    </oc>
    <nc r="AR45"/>
  </rcc>
  <rcc rId="1929" sId="1">
    <oc r="AS45">
      <f>IF(Effectif!$AQ45="","Inconnu",VLOOKUP(TEXT(Effectif!$AQ45,"@"),Paramètres!$I$24:$J$32,2,0))</f>
    </oc>
    <nc r="AS45"/>
  </rcc>
  <rcc rId="1930" sId="1">
    <oc r="AT45" t="inlineStr">
      <is>
        <t>Travailleur temporaire</t>
      </is>
    </oc>
    <nc r="AT45"/>
  </rcc>
  <rcc rId="1931" sId="1">
    <oc r="AU45" t="inlineStr">
      <is>
        <t>Oui</t>
      </is>
    </oc>
    <nc r="AU45"/>
  </rcc>
  <rcc rId="1932" sId="1">
    <oc r="AV45" t="inlineStr">
      <is>
        <t>Apprentissage</t>
      </is>
    </oc>
    <nc r="AV45"/>
  </rcc>
  <rcc rId="1933" sId="1">
    <oc r="AW45" t="inlineStr">
      <is>
        <t>CFA</t>
      </is>
    </oc>
    <nc r="AW45"/>
  </rcc>
  <rcc rId="1934" sId="1">
    <oc r="AX45" t="inlineStr">
      <is>
        <t>Cuisinier</t>
      </is>
    </oc>
    <nc r="AX45"/>
  </rcc>
  <rcc rId="1935" sId="1" numFmtId="19">
    <oc r="AY45">
      <v>43964</v>
    </oc>
    <nc r="AY45"/>
  </rcc>
  <rcc rId="1936" sId="1">
    <oc r="AZ45" t="inlineStr">
      <is>
        <t>Punjab Rana</t>
      </is>
    </oc>
    <nc r="AZ45"/>
  </rcc>
  <rcc rId="1937" sId="1">
    <oc r="AM46" t="inlineStr">
      <is>
        <t>Oui</t>
      </is>
    </oc>
    <nc r="AM46"/>
  </rcc>
  <rcc rId="1938" sId="1">
    <oc r="AN46" t="inlineStr">
      <is>
        <t>Non</t>
      </is>
    </oc>
    <nc r="AN46"/>
  </rcc>
  <rcc rId="1939" sId="1">
    <oc r="AO46" t="inlineStr">
      <is>
        <t>Non</t>
      </is>
    </oc>
    <nc r="AO46"/>
  </rcc>
  <rcc rId="1940" sId="1">
    <oc r="AP46" t="inlineStr">
      <is>
        <t>Oui</t>
      </is>
    </oc>
    <nc r="AP46"/>
  </rcc>
  <rcc rId="1941" sId="1">
    <oc r="AU46" t="inlineStr">
      <is>
        <t>Non</t>
      </is>
    </oc>
    <nc r="AU46"/>
  </rcc>
  <rcc rId="1942" sId="1">
    <oc r="AM47" t="inlineStr">
      <is>
        <t>Oui</t>
      </is>
    </oc>
    <nc r="AM47"/>
  </rcc>
  <rcc rId="1943" sId="1">
    <oc r="AN47" t="inlineStr">
      <is>
        <t>Oui</t>
      </is>
    </oc>
    <nc r="AN47"/>
  </rcc>
  <rcc rId="1944" sId="1">
    <oc r="AO47" t="inlineStr">
      <is>
        <t>Oui</t>
      </is>
    </oc>
    <nc r="AO47"/>
  </rcc>
  <rcc rId="1945" sId="1">
    <oc r="AP47" t="inlineStr">
      <is>
        <t>Oui</t>
      </is>
    </oc>
    <nc r="AP47"/>
  </rcc>
  <rcc rId="1946" sId="1">
    <oc r="AQ47" t="inlineStr">
      <is>
        <t>Donatien ZABUKOVEC</t>
      </is>
    </oc>
    <nc r="AQ47"/>
  </rcc>
  <rcc rId="1947" sId="1">
    <oc r="AR47">
      <f>IF(Effectif!$AQ47="","Inconnu",(VLOOKUP(TEXT(Effectif!$AQ47,"@"),Paramètres!$I$24:$K$32,3,0)))</f>
    </oc>
    <nc r="AR47"/>
  </rcc>
  <rcc rId="1948" sId="1">
    <oc r="AS47">
      <f>IF(Effectif!$AQ47="","Inconnu",VLOOKUP(TEXT(Effectif!$AQ47,"@"),Paramètres!$I$24:$J$32,2,0))</f>
    </oc>
    <nc r="AS47"/>
  </rcc>
  <rcc rId="1949" sId="1">
    <oc r="AU47" t="inlineStr">
      <is>
        <t>Oui</t>
      </is>
    </oc>
    <nc r="AU47"/>
  </rcc>
  <rcc rId="1950" sId="1">
    <oc r="AV47" t="inlineStr">
      <is>
        <t>Apprentissage</t>
      </is>
    </oc>
    <nc r="AV47"/>
  </rcc>
  <rcc rId="1951" sId="1">
    <oc r="AW47" t="inlineStr">
      <is>
        <t>CFA</t>
      </is>
    </oc>
    <nc r="AW47"/>
  </rcc>
  <rcc rId="1952" sId="1">
    <oc r="AX47" t="inlineStr">
      <is>
        <t>Cuisinier</t>
      </is>
    </oc>
    <nc r="AX47"/>
  </rcc>
  <rcc rId="1953" sId="1">
    <oc r="AM48" t="inlineStr">
      <is>
        <t>Oui</t>
      </is>
    </oc>
    <nc r="AM48"/>
  </rcc>
  <rcc rId="1954" sId="1">
    <oc r="AN48" t="inlineStr">
      <is>
        <t>Oui</t>
      </is>
    </oc>
    <nc r="AN48"/>
  </rcc>
  <rcc rId="1955" sId="1">
    <oc r="AO48" t="inlineStr">
      <is>
        <t>Oui</t>
      </is>
    </oc>
    <nc r="AO48"/>
  </rcc>
  <rcc rId="1956" sId="1">
    <oc r="AP48" t="inlineStr">
      <is>
        <t>Oui</t>
      </is>
    </oc>
    <nc r="AP48"/>
  </rcc>
  <rcc rId="1957" sId="1">
    <oc r="AQ48" t="inlineStr">
      <is>
        <t>Florian LEFEVRE</t>
      </is>
    </oc>
    <nc r="AQ48"/>
  </rcc>
  <rcc rId="1958" sId="1">
    <oc r="AR48">
      <f>IF(Effectif!$AQ48="","Inconnu",(VLOOKUP(TEXT(Effectif!$AQ48,"@"),Paramètres!$I$24:$K$32,3,0)))</f>
    </oc>
    <nc r="AR48"/>
  </rcc>
  <rcc rId="1959" sId="1">
    <oc r="AS48">
      <f>IF(Effectif!$AQ48="","Inconnu",VLOOKUP(TEXT(Effectif!$AQ48,"@"),Paramètres!$I$24:$J$32,2,0))</f>
    </oc>
    <nc r="AS48"/>
  </rcc>
  <rcc rId="1960" sId="1">
    <oc r="AU48" t="inlineStr">
      <is>
        <t>Oui</t>
      </is>
    </oc>
    <nc r="AU48"/>
  </rcc>
  <rcc rId="1961" sId="1">
    <oc r="AM49" t="inlineStr">
      <is>
        <t>Oui</t>
      </is>
    </oc>
    <nc r="AM49"/>
  </rcc>
  <rcc rId="1962" sId="1">
    <oc r="AN49" t="inlineStr">
      <is>
        <t>Non</t>
      </is>
    </oc>
    <nc r="AN49"/>
  </rcc>
  <rcc rId="1963" sId="1">
    <oc r="AO49" t="inlineStr">
      <is>
        <t>Non</t>
      </is>
    </oc>
    <nc r="AO49"/>
  </rcc>
  <rcc rId="1964" sId="1">
    <oc r="AP49" t="inlineStr">
      <is>
        <t>Non</t>
      </is>
    </oc>
    <nc r="AP49"/>
  </rcc>
  <rcc rId="1965" sId="1">
    <oc r="AR49">
      <f>IF(Effectif!$AQ49="","Inconnu",(VLOOKUP(TEXT(Effectif!$AQ49,"@"),Paramètres!$I$24:$K$32,3,0)))</f>
    </oc>
    <nc r="AR49"/>
  </rcc>
  <rcc rId="1966" sId="1">
    <oc r="AS49">
      <f>IF(Effectif!$AQ49="","Inconnu",VLOOKUP(TEXT(Effectif!$AQ49,"@"),Paramètres!$I$24:$J$32,2,0))</f>
    </oc>
    <nc r="AS49"/>
  </rcc>
  <rcc rId="1967" sId="1">
    <oc r="AU49" t="inlineStr">
      <is>
        <t>Oui</t>
      </is>
    </oc>
    <nc r="AU49"/>
  </rcc>
  <rcc rId="1968" sId="1">
    <oc r="AM50" t="inlineStr">
      <is>
        <t>Oui</t>
      </is>
    </oc>
    <nc r="AM50"/>
  </rcc>
  <rcc rId="1969" sId="1">
    <oc r="AN50" t="inlineStr">
      <is>
        <t>Non</t>
      </is>
    </oc>
    <nc r="AN50"/>
  </rcc>
  <rcc rId="1970" sId="1">
    <oc r="AO50" t="inlineStr">
      <is>
        <t>Non</t>
      </is>
    </oc>
    <nc r="AO50"/>
  </rcc>
  <rcc rId="1971" sId="1">
    <oc r="AP50" t="inlineStr">
      <is>
        <t>Non</t>
      </is>
    </oc>
    <nc r="AP50"/>
  </rcc>
  <rcc rId="1972" sId="1">
    <oc r="AQ50" t="inlineStr">
      <is>
        <t>Lucie COSNIER</t>
      </is>
    </oc>
    <nc r="AQ50"/>
  </rcc>
  <rcc rId="1973" sId="1">
    <oc r="AR50">
      <f>IF(Effectif!$AQ50="","Inconnu",(VLOOKUP(TEXT(Effectif!$AQ50,"@"),Paramètres!$I$24:$K$32,3,0)))</f>
    </oc>
    <nc r="AR50"/>
  </rcc>
  <rcc rId="1974" sId="1">
    <oc r="AS50">
      <f>IF(Effectif!$AQ50="","Inconnu",VLOOKUP(TEXT(Effectif!$AQ50,"@"),Paramètres!$I$24:$J$32,2,0))</f>
    </oc>
    <nc r="AS50"/>
  </rcc>
  <rcc rId="1975" sId="1">
    <oc r="AU50" t="inlineStr">
      <is>
        <t>Oui</t>
      </is>
    </oc>
    <nc r="AU50"/>
  </rcc>
  <rcc rId="1976" sId="1">
    <oc r="AM51" t="inlineStr">
      <is>
        <t>Non</t>
      </is>
    </oc>
    <nc r="AM51"/>
  </rcc>
  <rcc rId="1977" sId="1">
    <oc r="AN51" t="inlineStr">
      <is>
        <t>Non</t>
      </is>
    </oc>
    <nc r="AN51"/>
  </rcc>
  <rcc rId="1978" sId="1">
    <oc r="AO51" t="inlineStr">
      <is>
        <t>Non</t>
      </is>
    </oc>
    <nc r="AO51"/>
  </rcc>
  <rcc rId="1979" sId="1">
    <oc r="AP51" t="inlineStr">
      <is>
        <t>Non</t>
      </is>
    </oc>
    <nc r="AP51"/>
  </rcc>
  <rcc rId="1980" sId="1">
    <oc r="AR51">
      <f>IF(Effectif!$AQ51="","Inconnu",(VLOOKUP(TEXT(Effectif!$AQ51,"@"),Paramètres!$I$24:$K$32,3,0)))</f>
    </oc>
    <nc r="AR51"/>
  </rcc>
  <rcc rId="1981" sId="1">
    <oc r="AS51">
      <f>IF(Effectif!$AQ51="","Inconnu",VLOOKUP(TEXT(Effectif!$AQ51,"@"),Paramètres!$I$24:$J$32,2,0))</f>
    </oc>
    <nc r="AS51"/>
  </rcc>
  <rcc rId="1982" sId="1">
    <oc r="AM52" t="inlineStr">
      <is>
        <t>Oui</t>
      </is>
    </oc>
    <nc r="AM52"/>
  </rcc>
  <rcc rId="1983" sId="1">
    <oc r="AN52" t="inlineStr">
      <is>
        <t>Oui</t>
      </is>
    </oc>
    <nc r="AN52"/>
  </rcc>
  <rcc rId="1984" sId="1">
    <oc r="AO52" t="inlineStr">
      <is>
        <t>Oui</t>
      </is>
    </oc>
    <nc r="AO52"/>
  </rcc>
  <rcc rId="1985" sId="1">
    <oc r="AP52" t="inlineStr">
      <is>
        <t>Oui</t>
      </is>
    </oc>
    <nc r="AP52"/>
  </rcc>
  <rcc rId="1986" sId="1">
    <oc r="AR52">
      <f>IF(Effectif!$AQ52="","Inconnu",(VLOOKUP(TEXT(Effectif!$AQ52,"@"),Paramètres!$I$24:$K$32,3,0)))</f>
    </oc>
    <nc r="AR52"/>
  </rcc>
  <rcc rId="1987" sId="1">
    <oc r="AS52">
      <f>IF(Effectif!$AQ52="","Inconnu",VLOOKUP(TEXT(Effectif!$AQ52,"@"),Paramètres!$I$24:$J$32,2,0))</f>
    </oc>
    <nc r="AS52"/>
  </rcc>
  <rcc rId="1988" sId="1">
    <oc r="AU52" t="inlineStr">
      <is>
        <t>Oui</t>
      </is>
    </oc>
    <nc r="AU52"/>
  </rcc>
  <rcc rId="1989" sId="1">
    <oc r="AV52" t="inlineStr">
      <is>
        <t>Apprentissage</t>
      </is>
    </oc>
    <nc r="AV52"/>
  </rcc>
  <rcc rId="1990" sId="1">
    <oc r="AW52" t="inlineStr">
      <is>
        <t>CFA</t>
      </is>
    </oc>
    <nc r="AW52"/>
  </rcc>
  <rcc rId="1991" sId="1">
    <oc r="AX52" t="inlineStr">
      <is>
        <t>Cuisinier</t>
      </is>
    </oc>
    <nc r="AX52"/>
  </rcc>
  <rcc rId="1992" sId="1">
    <oc r="AZ52" t="inlineStr">
      <is>
        <t>Bergrest</t>
      </is>
    </oc>
    <nc r="AZ52"/>
  </rcc>
  <rcc rId="1993" sId="1">
    <oc r="AM53" t="inlineStr">
      <is>
        <t>Oui</t>
      </is>
    </oc>
    <nc r="AM53"/>
  </rcc>
  <rcc rId="1994" sId="1">
    <oc r="AN53" t="inlineStr">
      <is>
        <t>Oui</t>
      </is>
    </oc>
    <nc r="AN53"/>
  </rcc>
  <rcc rId="1995" sId="1">
    <oc r="AO53" t="inlineStr">
      <is>
        <t>Oui</t>
      </is>
    </oc>
    <nc r="AO53"/>
  </rcc>
  <rcc rId="1996" sId="1">
    <oc r="AP53" t="inlineStr">
      <is>
        <t>Oui</t>
      </is>
    </oc>
    <nc r="AP53"/>
  </rcc>
  <rcc rId="1997" sId="1">
    <oc r="AQ53" t="inlineStr">
      <is>
        <t>Florian LEFEVRE</t>
      </is>
    </oc>
    <nc r="AQ53"/>
  </rcc>
  <rcc rId="1998" sId="1">
    <oc r="AR53">
      <f>IF(Effectif!$AQ53="","Inconnu",(VLOOKUP(TEXT(Effectif!$AQ53,"@"),Paramètres!$I$24:$K$32,3,0)))</f>
    </oc>
    <nc r="AR53"/>
  </rcc>
  <rcc rId="1999" sId="1">
    <oc r="AS53">
      <f>IF(Effectif!$AQ53="","Inconnu",VLOOKUP(TEXT(Effectif!$AQ53,"@"),Paramètres!$I$24:$J$32,2,0))</f>
    </oc>
    <nc r="AS53"/>
  </rcc>
  <rcc rId="2000" sId="1">
    <oc r="AU53" t="inlineStr">
      <is>
        <t>Oui</t>
      </is>
    </oc>
    <nc r="AU53"/>
  </rcc>
  <rcc rId="2001" sId="1">
    <oc r="AV53" t="inlineStr">
      <is>
        <t>Apprentissage</t>
      </is>
    </oc>
    <nc r="AV53"/>
  </rcc>
  <rcc rId="2002" sId="1">
    <oc r="AW53" t="inlineStr">
      <is>
        <t>CFA</t>
      </is>
    </oc>
    <nc r="AW53"/>
  </rcc>
  <rcc rId="2003" sId="1">
    <oc r="AX53" t="inlineStr">
      <is>
        <t>Cuisinier</t>
      </is>
    </oc>
    <nc r="AX53"/>
  </rcc>
  <rcc rId="2004" sId="1">
    <oc r="AZ53" t="inlineStr">
      <is>
        <t>La Palais de Josephine</t>
      </is>
    </oc>
    <nc r="AZ53"/>
  </rcc>
  <rcc rId="2005" sId="1">
    <oc r="AM54" t="inlineStr">
      <is>
        <t>Oui</t>
      </is>
    </oc>
    <nc r="AM54"/>
  </rcc>
  <rcc rId="2006" sId="1">
    <oc r="AN54" t="inlineStr">
      <is>
        <t>Non</t>
      </is>
    </oc>
    <nc r="AN54"/>
  </rcc>
  <rcc rId="2007" sId="1">
    <oc r="AO54" t="inlineStr">
      <is>
        <t>Oui</t>
      </is>
    </oc>
    <nc r="AO54"/>
  </rcc>
  <rcc rId="2008" sId="1">
    <oc r="AP54" t="inlineStr">
      <is>
        <t>Oui</t>
      </is>
    </oc>
    <nc r="AP54"/>
  </rcc>
  <rcc rId="2009" sId="1">
    <oc r="AQ54" t="inlineStr">
      <is>
        <t>Donatien ZABUKOVEC</t>
      </is>
    </oc>
    <nc r="AQ54"/>
  </rcc>
  <rcc rId="2010" sId="1">
    <oc r="AR54">
      <f>IF(Effectif!$AQ54="","Inconnu",(VLOOKUP(TEXT(Effectif!$AQ54,"@"),Paramètres!$I$24:$K$32,3,0)))</f>
    </oc>
    <nc r="AR54"/>
  </rcc>
  <rcc rId="2011" sId="1">
    <oc r="AS54">
      <f>IF(Effectif!$AQ54="","Inconnu",VLOOKUP(TEXT(Effectif!$AQ54,"@"),Paramètres!$I$24:$J$32,2,0))</f>
    </oc>
    <nc r="AS54"/>
  </rcc>
  <rcc rId="2012" sId="1">
    <oc r="AT54" t="inlineStr">
      <is>
        <t>Nationalité</t>
      </is>
    </oc>
    <nc r="AT54"/>
  </rcc>
  <rcc rId="2013" sId="1">
    <oc r="AU54" t="inlineStr">
      <is>
        <t>Oui</t>
      </is>
    </oc>
    <nc r="AU54"/>
  </rcc>
  <rcc rId="2014" sId="1">
    <oc r="AV54" t="inlineStr">
      <is>
        <t>Apprentissage</t>
      </is>
    </oc>
    <nc r="AV54"/>
  </rcc>
  <rcc rId="2015" sId="1">
    <oc r="AW54" t="inlineStr">
      <is>
        <t>CFA</t>
      </is>
    </oc>
    <nc r="AW54"/>
  </rcc>
  <rcc rId="2016" sId="1">
    <oc r="AX54" t="inlineStr">
      <is>
        <t>Carreleur</t>
      </is>
    </oc>
    <nc r="AX54"/>
  </rcc>
  <rcc rId="2017" sId="1" numFmtId="19">
    <oc r="AY54">
      <v>44092</v>
    </oc>
    <nc r="AY54"/>
  </rcc>
  <rcc rId="2018" sId="1">
    <oc r="AZ54" t="inlineStr">
      <is>
        <t>Le Revetement Moderne</t>
      </is>
    </oc>
    <nc r="AZ54"/>
  </rcc>
  <rcc rId="2019" sId="1">
    <oc r="AM55" t="inlineStr">
      <is>
        <t>Oui</t>
      </is>
    </oc>
    <nc r="AM55"/>
  </rcc>
  <rcc rId="2020" sId="1">
    <oc r="AN55" t="inlineStr">
      <is>
        <t>Oui</t>
      </is>
    </oc>
    <nc r="AN55"/>
  </rcc>
  <rcc rId="2021" sId="1">
    <oc r="AO55" t="inlineStr">
      <is>
        <t>Oui</t>
      </is>
    </oc>
    <nc r="AO55"/>
  </rcc>
  <rcc rId="2022" sId="1">
    <oc r="AP55" t="inlineStr">
      <is>
        <t>Non</t>
      </is>
    </oc>
    <nc r="AP55"/>
  </rcc>
  <rcc rId="2023" sId="1">
    <oc r="AR55">
      <f>IF(Effectif!$AQ55="","Inconnu",(VLOOKUP(TEXT(Effectif!$AQ55,"@"),Paramètres!$I$24:$K$32,3,0)))</f>
    </oc>
    <nc r="AR55"/>
  </rcc>
  <rcc rId="2024" sId="1">
    <oc r="AS55">
      <f>IF(Effectif!$AQ55="","Inconnu",VLOOKUP(TEXT(Effectif!$AQ55,"@"),Paramètres!$I$24:$J$32,2,0))</f>
    </oc>
    <nc r="AS55"/>
  </rcc>
  <rcc rId="2025" sId="1">
    <oc r="AM56" t="inlineStr">
      <is>
        <t>Non</t>
      </is>
    </oc>
    <nc r="AM56"/>
  </rcc>
  <rcc rId="2026" sId="1">
    <oc r="AN56" t="inlineStr">
      <is>
        <t>Oui</t>
      </is>
    </oc>
    <nc r="AN56"/>
  </rcc>
  <rcc rId="2027" sId="1">
    <oc r="AO56" t="inlineStr">
      <is>
        <t>Oui</t>
      </is>
    </oc>
    <nc r="AO56"/>
  </rcc>
  <rcc rId="2028" sId="1">
    <oc r="AP56" t="inlineStr">
      <is>
        <t>Oui</t>
      </is>
    </oc>
    <nc r="AP56"/>
  </rcc>
  <rcc rId="2029" sId="1">
    <oc r="AQ56" t="inlineStr">
      <is>
        <t>Annabelle FOLLET</t>
      </is>
    </oc>
    <nc r="AQ56"/>
  </rcc>
  <rcc rId="2030" sId="1">
    <oc r="AR56">
      <f>IF(Effectif!$AQ56="","Inconnu",(VLOOKUP(TEXT(Effectif!$AQ56,"@"),Paramètres!$I$24:$K$32,3,0)))</f>
    </oc>
    <nc r="AR56"/>
  </rcc>
  <rcc rId="2031" sId="1">
    <oc r="AS56">
      <f>IF(Effectif!$AQ56="","Inconnu",VLOOKUP(TEXT(Effectif!$AQ56,"@"),Paramètres!$I$24:$J$32,2,0))</f>
    </oc>
    <nc r="AS56"/>
  </rcc>
  <rcc rId="2032" sId="1">
    <oc r="AT56" t="inlineStr">
      <is>
        <t>Nationalité</t>
      </is>
    </oc>
    <nc r="AT56"/>
  </rcc>
  <rcc rId="2033" sId="1">
    <oc r="AU56" t="inlineStr">
      <is>
        <t>Oui</t>
      </is>
    </oc>
    <nc r="AU56"/>
  </rcc>
  <rcc rId="2034" sId="1">
    <oc r="AM57" t="inlineStr">
      <is>
        <t>Oui</t>
      </is>
    </oc>
    <nc r="AM57"/>
  </rcc>
  <rcc rId="2035" sId="1">
    <oc r="AN57" t="inlineStr">
      <is>
        <t>Oui</t>
      </is>
    </oc>
    <nc r="AN57"/>
  </rcc>
  <rcc rId="2036" sId="1">
    <oc r="AO57" t="inlineStr">
      <is>
        <t>Oui</t>
      </is>
    </oc>
    <nc r="AO57"/>
  </rcc>
  <rcc rId="2037" sId="1">
    <oc r="AP57" t="inlineStr">
      <is>
        <t>Non</t>
      </is>
    </oc>
    <nc r="AP57"/>
  </rcc>
  <rcc rId="2038" sId="1">
    <oc r="AQ57" t="inlineStr">
      <is>
        <t>Coraline DESPERROIS</t>
      </is>
    </oc>
    <nc r="AQ57"/>
  </rcc>
  <rcc rId="2039" sId="1">
    <oc r="AR57">
      <f>IF(Effectif!$AQ57="","Inconnu",(VLOOKUP(TEXT(Effectif!$AQ57,"@"),Paramètres!$I$24:$K$32,3,0)))</f>
    </oc>
    <nc r="AR57"/>
  </rcc>
  <rcc rId="2040" sId="1">
    <oc r="AS57">
      <f>IF(Effectif!$AQ57="","Inconnu",VLOOKUP(TEXT(Effectif!$AQ57,"@"),Paramètres!$I$24:$J$32,2,0))</f>
    </oc>
    <nc r="AS57"/>
  </rcc>
  <rcc rId="2041" sId="1">
    <oc r="AU57" t="inlineStr">
      <is>
        <t>Oui</t>
      </is>
    </oc>
    <nc r="AU57"/>
  </rcc>
  <rcc rId="2042" sId="1">
    <oc r="AV57" t="inlineStr">
      <is>
        <t>Lycee_professionnel</t>
      </is>
    </oc>
    <nc r="AV57"/>
  </rcc>
  <rcc rId="2043" sId="1">
    <oc r="AW57" t="inlineStr">
      <is>
        <t>A_HEBERT</t>
      </is>
    </oc>
    <nc r="AW57"/>
  </rcc>
  <rcc rId="2044" sId="1">
    <oc r="AX57" t="inlineStr">
      <is>
        <t>1ère</t>
      </is>
    </oc>
    <nc r="AX57"/>
  </rcc>
  <rcc rId="2045" sId="1">
    <oc r="AM58" t="inlineStr">
      <is>
        <t>Oui</t>
      </is>
    </oc>
    <nc r="AM58"/>
  </rcc>
  <rcc rId="2046" sId="1">
    <oc r="AN58" t="inlineStr">
      <is>
        <t>Non</t>
      </is>
    </oc>
    <nc r="AN58"/>
  </rcc>
  <rcc rId="2047" sId="1">
    <oc r="AO58" t="inlineStr">
      <is>
        <t>Non</t>
      </is>
    </oc>
    <nc r="AO58"/>
  </rcc>
  <rcc rId="2048" sId="1">
    <oc r="AP58" t="inlineStr">
      <is>
        <t>Non</t>
      </is>
    </oc>
    <nc r="AP58"/>
  </rcc>
  <rcc rId="2049" sId="1">
    <oc r="AR58">
      <f>IF(Effectif!$AQ58="","Inconnu",(VLOOKUP(TEXT(Effectif!$AQ58,"@"),Paramètres!$I$24:$K$32,3,0)))</f>
    </oc>
    <nc r="AR58"/>
  </rcc>
  <rcc rId="2050" sId="1">
    <oc r="AS58">
      <f>IF(Effectif!$AQ58="","Inconnu",VLOOKUP(TEXT(Effectif!$AQ58,"@"),Paramètres!$I$24:$J$32,2,0))</f>
    </oc>
    <nc r="AS58"/>
  </rcc>
  <rcc rId="2051" sId="1">
    <oc r="AM59" t="inlineStr">
      <is>
        <t>Oui</t>
      </is>
    </oc>
    <nc r="AM59"/>
  </rcc>
  <rcc rId="2052" sId="1">
    <oc r="AN59" t="inlineStr">
      <is>
        <t>Oui</t>
      </is>
    </oc>
    <nc r="AN59"/>
  </rcc>
  <rcc rId="2053" sId="1">
    <oc r="AO59" t="inlineStr">
      <is>
        <t>Non</t>
      </is>
    </oc>
    <nc r="AO59"/>
  </rcc>
  <rcc rId="2054" sId="1">
    <oc r="AP59" t="inlineStr">
      <is>
        <t>Non</t>
      </is>
    </oc>
    <nc r="AP59"/>
  </rcc>
  <rcc rId="2055" sId="1">
    <oc r="AR59">
      <f>IF(Effectif!$AQ59="","Inconnu",(VLOOKUP(TEXT(Effectif!$AQ59,"@"),Paramètres!$I$24:$K$32,3,0)))</f>
    </oc>
    <nc r="AR59"/>
  </rcc>
  <rcc rId="2056" sId="1">
    <oc r="AS59">
      <f>IF(Effectif!$AQ59="","Inconnu",VLOOKUP(TEXT(Effectif!$AQ59,"@"),Paramètres!$I$24:$J$32,2,0))</f>
    </oc>
    <nc r="AS59"/>
  </rcc>
  <rcc rId="2057" sId="1">
    <oc r="AU59" t="inlineStr">
      <is>
        <t>Oui</t>
      </is>
    </oc>
    <nc r="AU59"/>
  </rcc>
  <rcc rId="2058" sId="1">
    <oc r="AM60" t="inlineStr">
      <is>
        <t>Oui</t>
      </is>
    </oc>
    <nc r="AM60"/>
  </rcc>
  <rcc rId="2059" sId="1">
    <oc r="AN60" t="inlineStr">
      <is>
        <t>Oui</t>
      </is>
    </oc>
    <nc r="AN60"/>
  </rcc>
  <rcc rId="2060" sId="1">
    <oc r="AO60" t="inlineStr">
      <is>
        <t>Oui</t>
      </is>
    </oc>
    <nc r="AO60"/>
  </rcc>
  <rcc rId="2061" sId="1">
    <oc r="AP60" t="inlineStr">
      <is>
        <t>Oui</t>
      </is>
    </oc>
    <nc r="AP60"/>
  </rcc>
  <rcc rId="2062" sId="1">
    <oc r="AQ60" t="inlineStr">
      <is>
        <t>Florian LEFEVRE</t>
      </is>
    </oc>
    <nc r="AQ60"/>
  </rcc>
  <rcc rId="2063" sId="1">
    <oc r="AR60">
      <f>IF(Effectif!$AQ60="","Inconnu",(VLOOKUP(TEXT(Effectif!$AQ60,"@"),Paramètres!$I$24:$K$32,3,0)))</f>
    </oc>
    <nc r="AR60"/>
  </rcc>
  <rcc rId="2064" sId="1">
    <oc r="AS60">
      <f>IF(Effectif!$AQ60="","Inconnu",VLOOKUP(TEXT(Effectif!$AQ60,"@"),Paramètres!$I$24:$J$32,2,0))</f>
    </oc>
    <nc r="AS60"/>
  </rcc>
  <rcc rId="2065" sId="1">
    <oc r="AT60" t="inlineStr">
      <is>
        <t>Travailleur temporaire</t>
      </is>
    </oc>
    <nc r="AT60"/>
  </rcc>
  <rcc rId="2066" sId="1">
    <oc r="AU60" t="inlineStr">
      <is>
        <t>Oui</t>
      </is>
    </oc>
    <nc r="AU60"/>
  </rcc>
  <rcc rId="2067" sId="1">
    <oc r="AV60" t="inlineStr">
      <is>
        <t>Apprentissage</t>
      </is>
    </oc>
    <nc r="AV60"/>
  </rcc>
  <rcc rId="2068" sId="1">
    <oc r="AW60" t="inlineStr">
      <is>
        <t>CFA</t>
      </is>
    </oc>
    <nc r="AW60"/>
  </rcc>
  <rcc rId="2069" sId="1">
    <oc r="AX60" t="inlineStr">
      <is>
        <t>Mécanicien</t>
      </is>
    </oc>
    <nc r="AX60"/>
  </rcc>
  <rcc rId="2070" sId="1">
    <oc r="AZ60" t="inlineStr">
      <is>
        <t>KF Services</t>
      </is>
    </oc>
    <nc r="AZ60"/>
  </rcc>
  <rcc rId="2071" sId="1">
    <oc r="AM61" t="inlineStr">
      <is>
        <t>Oui</t>
      </is>
    </oc>
    <nc r="AM61"/>
  </rcc>
  <rcc rId="2072" sId="1">
    <oc r="AN61" t="inlineStr">
      <is>
        <t>Oui</t>
      </is>
    </oc>
    <nc r="AN61"/>
  </rcc>
  <rcc rId="2073" sId="1">
    <oc r="AO61" t="inlineStr">
      <is>
        <t>Non</t>
      </is>
    </oc>
    <nc r="AO61"/>
  </rcc>
  <rcc rId="2074" sId="1">
    <oc r="AP61" t="inlineStr">
      <is>
        <t>Non</t>
      </is>
    </oc>
    <nc r="AP61"/>
  </rcc>
  <rcc rId="2075" sId="1">
    <oc r="AQ61" t="inlineStr">
      <is>
        <t>Donatien ZABUKOVEC</t>
      </is>
    </oc>
    <nc r="AQ61"/>
  </rcc>
  <rcc rId="2076" sId="1">
    <oc r="AR61">
      <f>IF(Effectif!$AQ61="","Inconnu",(VLOOKUP(TEXT(Effectif!$AQ61,"@"),Paramètres!$I$24:$K$32,3,0)))</f>
    </oc>
    <nc r="AR61"/>
  </rcc>
  <rcc rId="2077" sId="1">
    <oc r="AS61">
      <f>IF(Effectif!$AQ61="","Inconnu",VLOOKUP(TEXT(Effectif!$AQ61,"@"),Paramètres!$I$24:$J$32,2,0))</f>
    </oc>
    <nc r="AS61"/>
  </rcc>
  <rcc rId="2078" sId="1">
    <oc r="AU61" t="inlineStr">
      <is>
        <t>Oui</t>
      </is>
    </oc>
    <nc r="AU61"/>
  </rcc>
  <rcc rId="2079" sId="1">
    <oc r="AM62" t="inlineStr">
      <is>
        <t>Oui</t>
      </is>
    </oc>
    <nc r="AM62"/>
  </rcc>
  <rcc rId="2080" sId="1">
    <oc r="AN62" t="inlineStr">
      <is>
        <t>Oui</t>
      </is>
    </oc>
    <nc r="AN62"/>
  </rcc>
  <rcc rId="2081" sId="1">
    <oc r="AO62" t="inlineStr">
      <is>
        <t>Oui</t>
      </is>
    </oc>
    <nc r="AO62"/>
  </rcc>
  <rcc rId="2082" sId="1">
    <oc r="AP62" t="inlineStr">
      <is>
        <t>Oui</t>
      </is>
    </oc>
    <nc r="AP62"/>
  </rcc>
  <rcc rId="2083" sId="1">
    <oc r="AQ62" t="inlineStr">
      <is>
        <t>Donatien ZABUKOVEC</t>
      </is>
    </oc>
    <nc r="AQ62"/>
  </rcc>
  <rcc rId="2084" sId="1">
    <oc r="AR62">
      <f>IF(Effectif!$AQ62="","Inconnu",(VLOOKUP(TEXT(Effectif!$AQ62,"@"),Paramètres!$I$24:$K$32,3,0)))</f>
    </oc>
    <nc r="AR62"/>
  </rcc>
  <rcc rId="2085" sId="1">
    <oc r="AS62">
      <f>IF(Effectif!$AQ62="","Inconnu",VLOOKUP(TEXT(Effectif!$AQ62,"@"),Paramètres!$I$24:$J$32,2,0))</f>
    </oc>
    <nc r="AS62"/>
  </rcc>
  <rcc rId="2086" sId="1">
    <oc r="AT62" t="inlineStr">
      <is>
        <t>Travailleur temporaire</t>
      </is>
    </oc>
    <nc r="AT62"/>
  </rcc>
  <rcc rId="2087" sId="1">
    <oc r="AU62" t="inlineStr">
      <is>
        <t>Oui</t>
      </is>
    </oc>
    <nc r="AU62"/>
  </rcc>
  <rcc rId="2088" sId="1">
    <oc r="AV62" t="inlineStr">
      <is>
        <t>Apprentissage</t>
      </is>
    </oc>
    <nc r="AV62"/>
  </rcc>
  <rcc rId="2089" sId="1">
    <oc r="AW62" t="inlineStr">
      <is>
        <t>CFA</t>
      </is>
    </oc>
    <nc r="AW62"/>
  </rcc>
  <rcc rId="2090" sId="1">
    <oc r="AX62" t="inlineStr">
      <is>
        <t>Serveur</t>
      </is>
    </oc>
    <nc r="AX62"/>
  </rcc>
  <rcc rId="2091" sId="1">
    <oc r="AZ62" t="inlineStr">
      <is>
        <t>La Chapelle</t>
      </is>
    </oc>
    <nc r="AZ62"/>
  </rcc>
  <rcc rId="2092" sId="1">
    <oc r="AM63" t="inlineStr">
      <is>
        <t>Oui</t>
      </is>
    </oc>
    <nc r="AM63"/>
  </rcc>
  <rcc rId="2093" sId="1">
    <oc r="AN63" t="inlineStr">
      <is>
        <t>Non</t>
      </is>
    </oc>
    <nc r="AN63"/>
  </rcc>
  <rcc rId="2094" sId="1">
    <oc r="AO63" t="inlineStr">
      <is>
        <t>Non</t>
      </is>
    </oc>
    <nc r="AO63"/>
  </rcc>
  <rcc rId="2095" sId="1">
    <oc r="AP63" t="inlineStr">
      <is>
        <t>Non</t>
      </is>
    </oc>
    <nc r="AP63"/>
  </rcc>
  <rcc rId="2096" sId="1">
    <oc r="AR63">
      <f>IF(Effectif!$AQ63="","Inconnu",(VLOOKUP(TEXT(Effectif!$AQ63,"@"),Paramètres!$I$24:$K$32,3,0)))</f>
    </oc>
    <nc r="AR63"/>
  </rcc>
  <rcc rId="2097" sId="1">
    <oc r="AS63">
      <f>IF(Effectif!$AQ63="","Inconnu",VLOOKUP(TEXT(Effectif!$AQ63,"@"),Paramètres!$I$24:$J$32,2,0))</f>
    </oc>
    <nc r="AS63"/>
  </rcc>
  <rcc rId="2098" sId="1">
    <oc r="AU63" t="inlineStr">
      <is>
        <t>Oui</t>
      </is>
    </oc>
    <nc r="AU63"/>
  </rcc>
  <rcc rId="2099" sId="1">
    <oc r="AM64" t="inlineStr">
      <is>
        <t>Oui</t>
      </is>
    </oc>
    <nc r="AM64"/>
  </rcc>
  <rcc rId="2100" sId="1">
    <oc r="AN64" t="inlineStr">
      <is>
        <t>Oui</t>
      </is>
    </oc>
    <nc r="AN64"/>
  </rcc>
  <rcc rId="2101" sId="1">
    <oc r="AO64" t="inlineStr">
      <is>
        <t>Oui</t>
      </is>
    </oc>
    <nc r="AO64"/>
  </rcc>
  <rcc rId="2102" sId="1">
    <oc r="AP64" t="inlineStr">
      <is>
        <t>Non</t>
      </is>
    </oc>
    <nc r="AP64"/>
  </rcc>
  <rcc rId="2103" sId="1">
    <oc r="AR64">
      <f>IF(Effectif!$AQ64="","Inconnu",(VLOOKUP(TEXT(Effectif!$AQ64,"@"),Paramètres!$I$24:$K$32,3,0)))</f>
    </oc>
    <nc r="AR64"/>
  </rcc>
  <rcc rId="2104" sId="1">
    <oc r="AS64">
      <f>IF(Effectif!$AQ64="","Inconnu",VLOOKUP(TEXT(Effectif!$AQ64,"@"),Paramètres!$I$24:$J$32,2,0))</f>
    </oc>
    <nc r="AS64"/>
  </rcc>
  <rcc rId="2105" sId="1">
    <oc r="AU64" t="inlineStr">
      <is>
        <t>Oui</t>
      </is>
    </oc>
    <nc r="AU64"/>
  </rcc>
  <rcc rId="2106" sId="1">
    <oc r="AM65" t="inlineStr">
      <is>
        <t>Oui</t>
      </is>
    </oc>
    <nc r="AM65"/>
  </rcc>
  <rcc rId="2107" sId="1">
    <oc r="AN65" t="inlineStr">
      <is>
        <t>Non</t>
      </is>
    </oc>
    <nc r="AN65"/>
  </rcc>
  <rcc rId="2108" sId="1">
    <oc r="AO65" t="inlineStr">
      <is>
        <t>Non</t>
      </is>
    </oc>
    <nc r="AO65"/>
  </rcc>
  <rcc rId="2109" sId="1">
    <oc r="AP65" t="inlineStr">
      <is>
        <t>Non</t>
      </is>
    </oc>
    <nc r="AP65"/>
  </rcc>
  <rcc rId="2110" sId="1">
    <oc r="AQ65" t="inlineStr">
      <is>
        <t>Aurélie DESPRAY</t>
      </is>
    </oc>
    <nc r="AQ65"/>
  </rcc>
  <rcc rId="2111" sId="1">
    <oc r="AR65">
      <f>IF(Effectif!$AQ65="","Inconnu",(VLOOKUP(TEXT(Effectif!$AQ65,"@"),Paramètres!$I$24:$K$32,3,0)))</f>
    </oc>
    <nc r="AR65"/>
  </rcc>
  <rcc rId="2112" sId="1">
    <oc r="AS65">
      <f>IF(Effectif!$AQ65="","Inconnu",VLOOKUP(TEXT(Effectif!$AQ65,"@"),Paramètres!$I$24:$J$32,2,0))</f>
    </oc>
    <nc r="AS65"/>
  </rcc>
  <rcc rId="2113" sId="1">
    <oc r="AU65" t="inlineStr">
      <is>
        <t>Oui</t>
      </is>
    </oc>
    <nc r="AU65"/>
  </rcc>
  <rcv guid="{EE943BA9-0B80-4629-8DFD-5400001CD553}" action="delete"/>
  <rdn rId="0" localSheetId="1" customView="1" name="Z_EE943BA9_0B80_4629_8DFD_5400001CD553_.wvu.Cols" hidden="1" oldHidden="1">
    <formula>Effectif!$C:$C,Effectif!$Y:$Z,Effectif!$AI:$AI,Effectif!$AL:$AL,Effectif!$BA:$BA</formula>
    <oldFormula>Effectif!$C:$C,Effectif!$Y:$Z,Effectif!$AI:$AI,Effectif!$AL:$AL,Effectif!$BA:$BA</oldFormula>
  </rdn>
  <rdn rId="0" localSheetId="1" customView="1" name="Z_EE943BA9_0B80_4629_8DFD_5400001CD553_.wvu.FilterData" hidden="1" oldHidden="1">
    <formula>Effectif!$A$1:$BB$65</formula>
    <oldFormula>Effectif!$A$1:$BB$65</oldFormula>
  </rdn>
  <rdn rId="0" localSheetId="2" customView="1" name="Z_EE943BA9_0B80_4629_8DFD_5400001CD553_.wvu.PrintArea" hidden="1" oldHidden="1">
    <formula>References!$A$1:$G$64</formula>
    <oldFormula>References!$A$1:$G$64</oldFormula>
  </rdn>
  <rdn rId="0" localSheetId="3" customView="1" name="Z_EE943BA9_0B80_4629_8DFD_5400001CD553_.wvu.PrintArea" hidden="1" oldHidden="1">
    <formula>'Argent de poche'!$A$1:$F$65</formula>
    <oldFormula>'Argent de poche'!$A$1:$F$65</oldFormula>
  </rdn>
  <rdn rId="0" localSheetId="4" customView="1" name="Z_EE943BA9_0B80_4629_8DFD_5400001CD553_.wvu.PrintArea" hidden="1" oldHidden="1">
    <formula>ASE!$A$1:$J$64</formula>
    <oldFormula>ASE!$A$1:$J$64</oldFormula>
  </rdn>
  <rdn rId="0" localSheetId="4" customView="1" name="Z_EE943BA9_0B80_4629_8DFD_5400001CD553_.wvu.PrintTitles" hidden="1" oldHidden="1">
    <formula>ASE!$1:$1</formula>
    <oldFormula>ASE!$1:$1</oldFormula>
  </rdn>
  <rdn rId="0" localSheetId="6" customView="1" name="Z_EE943BA9_0B80_4629_8DFD_5400001CD553_.wvu.PrintArea" hidden="1" oldHidden="1">
    <formula>Statistiques!$A$1:$S$45</formula>
    <oldFormula>Statistiques!$A$1:$S$45</oldFormula>
  </rdn>
  <rdn rId="0" localSheetId="7" customView="1" name="Z_EE943BA9_0B80_4629_8DFD_5400001CD553_.wvu.PrintArea" hidden="1" oldHidden="1">
    <formula>'Feuille Classeur'!$A$51:$H$92,'Feuille Classeur'!$J$1:$L$48,'Feuille Classeur'!$A$1:$G$50,'Feuille Classeur'!$J$52:$P$81</formula>
    <oldFormula>'Feuille Classeur'!$A$51:$H$92,'Feuille Classeur'!$J$1:$L$48,'Feuille Classeur'!$A$1:$G$50,'Feuille Classeur'!$J$52:$P$81</oldFormula>
  </rdn>
  <rdn rId="0" localSheetId="8" customView="1" name="Z_EE943BA9_0B80_4629_8DFD_5400001CD553_.wvu.Cols" hidden="1" oldHidden="1">
    <formula>Archives!$X:$Y,Archives!$AW:$AX</formula>
    <oldFormula>Archives!$X:$Y,Archives!$AW:$AX</oldFormula>
  </rdn>
  <rdn rId="0" localSheetId="9" customView="1" name="Z_EE943BA9_0B80_4629_8DFD_5400001CD553_.wvu.PrintArea" hidden="1" oldHidden="1">
    <formula>Veilleurs!$A$1:$I$64</formula>
    <oldFormula>Veilleurs!$A$1:$I$64</oldFormula>
  </rdn>
  <rdn rId="0" localSheetId="9" customView="1" name="Z_EE943BA9_0B80_4629_8DFD_5400001CD553_.wvu.FilterData" hidden="1" oldHidden="1">
    <formula>Veilleurs!$B$1:$I$62</formula>
    <oldFormula>Veilleurs!$B$1:$I$62</oldFormula>
  </rdn>
  <rdn rId="0" localSheetId="10" customView="1" name="Z_EE943BA9_0B80_4629_8DFD_5400001CD553_.wvu.PrintArea" hidden="1" oldHidden="1">
    <formula>Impression!$A$1:$H$59</formula>
    <oldFormula>Impression!$A$1:$H$59</oldFormula>
  </rdn>
  <rdn rId="0" localSheetId="10" customView="1" name="Z_EE943BA9_0B80_4629_8DFD_5400001CD553_.wvu.PrintTitles" hidden="1" oldHidden="1">
    <formula>Impression!$1:$1</formula>
    <oldFormula>Impression!$1:$1</oldFormula>
  </rdn>
  <rcv guid="{EE943BA9-0B80-4629-8DFD-5400001CD553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127" sId="11">
    <oc r="E7" t="inlineStr">
      <is>
        <t>A. STEE</t>
      </is>
    </oc>
    <nc r="E7"/>
  </rcc>
  <rcc rId="2128" sId="11">
    <oc r="F7" t="inlineStr">
      <is>
        <t>ase-evreux227@eure.fr</t>
      </is>
    </oc>
    <nc r="F7"/>
  </rcc>
  <rcc rId="2129" sId="11">
    <oc r="E8" t="inlineStr">
      <is>
        <t>C. ADIANE</t>
      </is>
    </oc>
    <nc r="E8"/>
  </rcc>
  <rcc rId="2130" sId="11">
    <oc r="F8" t="inlineStr">
      <is>
        <t>ase-louviers27@eure.fr</t>
      </is>
    </oc>
    <nc r="F8"/>
  </rcc>
  <rcc rId="2131" sId="11">
    <oc r="E9" t="inlineStr">
      <is>
        <t>C. BEZEAU</t>
      </is>
    </oc>
    <nc r="E9"/>
  </rcc>
  <rcc rId="2132" sId="11">
    <oc r="F9" t="inlineStr">
      <is>
        <t>ase-vernon27@eure.fr</t>
      </is>
    </oc>
    <nc r="F9"/>
  </rcc>
  <rcc rId="2133" sId="11">
    <oc r="E10" t="inlineStr">
      <is>
        <t>C. FRANCHET</t>
      </is>
    </oc>
    <nc r="E10"/>
  </rcc>
  <rcc rId="2134" sId="11">
    <oc r="F10" t="inlineStr">
      <is>
        <t>ase-evreux27@eure.fr</t>
      </is>
    </oc>
    <nc r="F10"/>
  </rcc>
  <rcc rId="2135" sId="11">
    <oc r="E11" t="inlineStr">
      <is>
        <t>E. GROSSET JANIN</t>
      </is>
    </oc>
    <nc r="E11"/>
  </rcc>
  <rcc rId="2136" sId="11">
    <oc r="F11" t="inlineStr">
      <is>
        <t>emilie.grosset-janin@eure.fr</t>
      </is>
    </oc>
    <nc r="F11"/>
  </rcc>
  <rcc rId="2137" sId="11">
    <oc r="E12" t="inlineStr">
      <is>
        <t>E. LEMAGNEN</t>
      </is>
    </oc>
    <nc r="E12"/>
  </rcc>
  <rcc rId="2138" sId="11">
    <oc r="F12" t="inlineStr">
      <is>
        <t>ase-vernon27@eure.fr</t>
      </is>
    </oc>
    <nc r="F12"/>
  </rcc>
  <rcc rId="2139" sId="11">
    <oc r="E13" t="inlineStr">
      <is>
        <t>K. MAURICE PEROUMAL</t>
      </is>
    </oc>
    <nc r="E13"/>
  </rcc>
  <rcc rId="2140" sId="11">
    <oc r="F13" t="inlineStr">
      <is>
        <t>ase-evreux27@eure.fr</t>
      </is>
    </oc>
    <nc r="F13"/>
  </rcc>
  <rcc rId="2141" sId="11">
    <oc r="E14" t="inlineStr">
      <is>
        <t>L. POILPRE</t>
      </is>
    </oc>
    <nc r="E14"/>
  </rcc>
  <rcc rId="2142" sId="11">
    <oc r="F14" t="inlineStr">
      <is>
        <t>ase-bernay27@eure.fr</t>
      </is>
    </oc>
    <nc r="F14"/>
  </rcc>
  <rcc rId="2143" sId="11">
    <oc r="E15" t="inlineStr">
      <is>
        <t>O. FERE</t>
      </is>
    </oc>
    <nc r="E15"/>
  </rcc>
  <rcc rId="2144" sId="11">
    <oc r="F15" t="inlineStr">
      <is>
        <t>ase-evreux227@eure.fr</t>
      </is>
    </oc>
    <nc r="F15"/>
  </rcc>
  <rcc rId="2145" sId="11">
    <oc r="E16" t="inlineStr">
      <is>
        <t>P. HENISSART</t>
      </is>
    </oc>
    <nc r="E16"/>
  </rcc>
  <rcc rId="2146" sId="11">
    <oc r="F16" t="inlineStr">
      <is>
        <t>ase-evreux27@eure.fr</t>
      </is>
    </oc>
    <nc r="F16"/>
  </rcc>
  <rcc rId="2147" sId="11">
    <oc r="E17" t="inlineStr">
      <is>
        <t>P. HERVE</t>
      </is>
    </oc>
    <nc r="E17"/>
  </rcc>
  <rcc rId="2148" sId="11">
    <oc r="F17" t="inlineStr">
      <is>
        <t>pascale.herve@eure.fr</t>
      </is>
    </oc>
    <nc r="F17"/>
  </rcc>
  <rcc rId="2149" sId="11">
    <oc r="E18" t="inlineStr">
      <is>
        <t>P. MARION</t>
      </is>
    </oc>
    <nc r="E18"/>
  </rcc>
  <rcc rId="2150" sId="11">
    <oc r="F18" t="inlineStr">
      <is>
        <t>ase-louviers27@eure.fr</t>
      </is>
    </oc>
    <nc r="F18"/>
  </rcc>
  <rcc rId="2151" sId="11">
    <oc r="E19" t="inlineStr">
      <is>
        <t>S. GIBERT</t>
      </is>
    </oc>
    <nc r="E19"/>
  </rcc>
  <rcc rId="2152" sId="11">
    <oc r="F19" t="inlineStr">
      <is>
        <t>ase-bernay27@eure.fr</t>
      </is>
    </oc>
    <nc r="F19"/>
  </rcc>
  <rcc rId="2153" sId="11">
    <oc r="C2" t="inlineStr">
      <is>
        <t>O. FERE</t>
      </is>
    </oc>
    <nc r="C2"/>
  </rcc>
  <rcc rId="2154" sId="11">
    <oc r="D2" t="inlineStr">
      <is>
        <t>L. POILPRE</t>
      </is>
    </oc>
    <nc r="D2"/>
  </rcc>
  <rcc rId="2155" sId="11">
    <oc r="E2" t="inlineStr">
      <is>
        <t>E. GROSSET JANIN</t>
      </is>
    </oc>
    <nc r="E2"/>
  </rcc>
  <rcc rId="2156" sId="11">
    <oc r="F2" t="inlineStr">
      <is>
        <t>C. FRANCHET</t>
      </is>
    </oc>
    <nc r="F2"/>
  </rcc>
  <rcc rId="2157" sId="11">
    <oc r="G2" t="inlineStr">
      <is>
        <t>C. ADIANE</t>
      </is>
    </oc>
    <nc r="G2"/>
  </rcc>
  <rcc rId="2158" sId="11">
    <oc r="H2" t="inlineStr">
      <is>
        <t>C. BEZEAU</t>
      </is>
    </oc>
    <nc r="H2"/>
  </rcc>
  <rcc rId="2159" sId="11">
    <oc r="C3" t="inlineStr">
      <is>
        <t>A. STEE</t>
      </is>
    </oc>
    <nc r="C3"/>
  </rcc>
  <rcc rId="2160" sId="11">
    <oc r="D3" t="inlineStr">
      <is>
        <t>S. GIBERT</t>
      </is>
    </oc>
    <nc r="D3"/>
  </rcc>
  <rcc rId="2161" sId="11">
    <oc r="E3" t="inlineStr">
      <is>
        <t>P. HERVE</t>
      </is>
    </oc>
    <nc r="E3"/>
  </rcc>
  <rcc rId="2162" sId="11">
    <oc r="F3" t="inlineStr">
      <is>
        <t>K. MAURICE PEROUMAL</t>
      </is>
    </oc>
    <nc r="F3"/>
  </rcc>
  <rcc rId="2163" sId="11">
    <oc r="G3" t="inlineStr">
      <is>
        <t>P. HERVE</t>
      </is>
    </oc>
    <nc r="G3"/>
  </rcc>
  <rcc rId="2164" sId="11">
    <oc r="H3" t="inlineStr">
      <is>
        <t>E. LEMAGNEN</t>
      </is>
    </oc>
    <nc r="H3"/>
  </rcc>
  <rcc rId="2165" sId="11">
    <oc r="F4" t="inlineStr">
      <is>
        <t>P. HENISSART</t>
      </is>
    </oc>
    <nc r="F4"/>
  </rcc>
  <rcc rId="2166" sId="11">
    <oc r="G4" t="inlineStr">
      <is>
        <t>P. MARION</t>
      </is>
    </oc>
    <nc r="G4"/>
  </rcc>
  <rcc rId="2167" sId="11">
    <oc r="A2" t="inlineStr">
      <is>
        <t>A._FRERET</t>
      </is>
    </oc>
    <nc r="A2"/>
  </rcc>
  <rcc rId="2168" sId="11">
    <oc r="A3" t="inlineStr">
      <is>
        <t>D._CHAHARANE</t>
      </is>
    </oc>
    <nc r="A3"/>
  </rcc>
  <rcc rId="2169" sId="11">
    <oc r="A4" t="inlineStr">
      <is>
        <t>E._MOULINET</t>
      </is>
    </oc>
    <nc r="A4"/>
  </rcc>
  <rcc rId="2170" sId="11">
    <oc r="A5" t="inlineStr">
      <is>
        <t>J._CADIN</t>
      </is>
    </oc>
    <nc r="A5"/>
  </rcc>
  <rcc rId="2171" sId="11">
    <oc r="A6" t="inlineStr">
      <is>
        <t>S._LACOSTE</t>
      </is>
    </oc>
    <nc r="A6"/>
  </rcc>
  <rcc rId="2172" sId="11">
    <oc r="A7" t="inlineStr">
      <is>
        <t>V._LECUYER</t>
      </is>
    </oc>
    <nc r="A7"/>
  </rcc>
  <rcc rId="2173" sId="11">
    <oc r="I25" t="inlineStr">
      <is>
        <t>Annabelle FOLLET</t>
      </is>
    </oc>
    <nc r="I25"/>
  </rcc>
  <rcc rId="2174" sId="11">
    <oc r="J25" t="inlineStr">
      <is>
        <t>afollet@caps76.fr</t>
      </is>
    </oc>
    <nc r="J25"/>
  </rcc>
  <rcc rId="2175" sId="11" numFmtId="4">
    <oc r="K25">
      <v>682324720</v>
    </oc>
    <nc r="K25"/>
  </rcc>
  <rcc rId="2176" sId="11">
    <oc r="I26" t="inlineStr">
      <is>
        <t>Aurélie DESPRAY</t>
      </is>
    </oc>
    <nc r="I26"/>
  </rcc>
  <rcc rId="2177" sId="11">
    <oc r="J26" t="inlineStr">
      <is>
        <t>adespray@caps76.fr</t>
      </is>
    </oc>
    <nc r="J26"/>
  </rcc>
  <rcc rId="2178" sId="11" numFmtId="4">
    <oc r="K26">
      <v>682308572</v>
    </oc>
    <nc r="K26"/>
  </rcc>
  <rcc rId="2179" sId="11">
    <oc r="I27" t="inlineStr">
      <is>
        <t>Coraline DESPERROIS</t>
      </is>
    </oc>
    <nc r="I27"/>
  </rcc>
  <rcc rId="2180" sId="11">
    <oc r="J27" t="inlineStr">
      <is>
        <t>cdesperrois@caps76.fr</t>
      </is>
    </oc>
    <nc r="J27"/>
  </rcc>
  <rcc rId="2181" sId="11" numFmtId="4">
    <oc r="K27">
      <v>638401941</v>
    </oc>
    <nc r="K27"/>
  </rcc>
  <rcc rId="2182" sId="11">
    <oc r="I28" t="inlineStr">
      <is>
        <t>Donatien ZABUKOVEC</t>
      </is>
    </oc>
    <nc r="I28"/>
  </rcc>
  <rcc rId="2183" sId="11">
    <oc r="J28" t="inlineStr">
      <is>
        <t>dzabukovec@caps76.fr</t>
      </is>
    </oc>
    <nc r="J28"/>
  </rcc>
  <rcc rId="2184" sId="11" numFmtId="4">
    <oc r="K28">
      <v>627889554</v>
    </oc>
    <nc r="K28"/>
  </rcc>
  <rcc rId="2185" sId="11">
    <oc r="I29" t="inlineStr">
      <is>
        <t>Florian LEFEVRE</t>
      </is>
    </oc>
    <nc r="I29"/>
  </rcc>
  <rcc rId="2186" sId="11">
    <oc r="J29" t="inlineStr">
      <is>
        <t>flefevre@caps76.fr</t>
      </is>
    </oc>
    <nc r="J29"/>
  </rcc>
  <rcc rId="2187" sId="11" numFmtId="4">
    <oc r="K29">
      <v>648690479</v>
    </oc>
    <nc r="K29"/>
  </rcc>
  <rcc rId="2188" sId="11">
    <oc r="I30" t="inlineStr">
      <is>
        <t>Lucie COSNIER</t>
      </is>
    </oc>
    <nc r="I30"/>
  </rcc>
  <rcc rId="2189" sId="11">
    <oc r="J30" t="inlineStr">
      <is>
        <t>lcosnier@caps76.fr</t>
      </is>
    </oc>
    <nc r="J30"/>
  </rcc>
  <rcc rId="2190" sId="11" numFmtId="4">
    <oc r="K30">
      <v>750596648</v>
    </oc>
    <nc r="K30"/>
  </rcc>
  <rcc rId="2191" sId="11">
    <oc r="I31" t="inlineStr">
      <is>
        <t>Mélanie DUCREUX</t>
      </is>
    </oc>
    <nc r="I31"/>
  </rcc>
  <rcc rId="2192" sId="11">
    <oc r="J31" t="inlineStr">
      <is>
        <t>mducreux@caps76.fr</t>
      </is>
    </oc>
    <nc r="J31"/>
  </rcc>
  <rcc rId="2193" sId="11" numFmtId="4">
    <oc r="K31">
      <v>648687858</v>
    </oc>
    <nc r="K31"/>
  </rcc>
  <rcc rId="2194" sId="11">
    <oc r="I32" t="inlineStr">
      <is>
        <t>Sophie NOBLE</t>
      </is>
    </oc>
    <nc r="I32"/>
  </rcc>
  <rcc rId="2195" sId="11">
    <oc r="J32" t="inlineStr">
      <is>
        <t>snoble@caps76.fr</t>
      </is>
    </oc>
    <nc r="J32"/>
  </rcc>
  <rcc rId="2196" sId="11" numFmtId="4">
    <oc r="K32">
      <v>682327658</v>
    </oc>
    <nc r="K32"/>
  </rcc>
  <rcc rId="2197" sId="11">
    <oc r="J2" t="inlineStr">
      <is>
        <t>H._LETESSIER</t>
      </is>
    </oc>
    <nc r="J2"/>
  </rcc>
  <rcc rId="2198" sId="11">
    <oc r="J3" t="inlineStr">
      <is>
        <t>L._GUIGNARD</t>
      </is>
    </oc>
    <nc r="J3"/>
  </rcc>
  <rcc rId="2199" sId="11">
    <oc r="J4" t="inlineStr">
      <is>
        <t>B._BOQUET</t>
      </is>
    </oc>
    <nc r="J4"/>
  </rcc>
  <rcc rId="2200" sId="11">
    <oc r="J5" t="inlineStr">
      <is>
        <t>A_DIAKITE</t>
      </is>
    </oc>
    <nc r="J5"/>
  </rcc>
  <rcc rId="2201" sId="11">
    <oc r="J6" t="inlineStr">
      <is>
        <t>CIP</t>
      </is>
    </oc>
    <nc r="J6"/>
  </rcc>
  <rcv guid="{EE943BA9-0B80-4629-8DFD-5400001CD553}" action="delete"/>
  <rdn rId="0" localSheetId="1" customView="1" name="Z_EE943BA9_0B80_4629_8DFD_5400001CD553_.wvu.Cols" hidden="1" oldHidden="1">
    <formula>Effectif!$C:$C,Effectif!$Y:$Z,Effectif!$AI:$AI,Effectif!$AL:$AL,Effectif!$BA:$BA</formula>
    <oldFormula>Effectif!$C:$C,Effectif!$Y:$Z,Effectif!$AI:$AI,Effectif!$AL:$AL,Effectif!$BA:$BA</oldFormula>
  </rdn>
  <rdn rId="0" localSheetId="1" customView="1" name="Z_EE943BA9_0B80_4629_8DFD_5400001CD553_.wvu.FilterData" hidden="1" oldHidden="1">
    <formula>Effectif!$A$1:$BB$65</formula>
    <oldFormula>Effectif!$A$1:$BB$65</oldFormula>
  </rdn>
  <rdn rId="0" localSheetId="2" customView="1" name="Z_EE943BA9_0B80_4629_8DFD_5400001CD553_.wvu.PrintArea" hidden="1" oldHidden="1">
    <formula>References!$A$1:$G$64</formula>
    <oldFormula>References!$A$1:$G$64</oldFormula>
  </rdn>
  <rdn rId="0" localSheetId="3" customView="1" name="Z_EE943BA9_0B80_4629_8DFD_5400001CD553_.wvu.PrintArea" hidden="1" oldHidden="1">
    <formula>'Argent de poche'!$A$1:$F$65</formula>
    <oldFormula>'Argent de poche'!$A$1:$F$65</oldFormula>
  </rdn>
  <rdn rId="0" localSheetId="4" customView="1" name="Z_EE943BA9_0B80_4629_8DFD_5400001CD553_.wvu.PrintArea" hidden="1" oldHidden="1">
    <formula>ASE!$A$1:$J$64</formula>
    <oldFormula>ASE!$A$1:$J$64</oldFormula>
  </rdn>
  <rdn rId="0" localSheetId="4" customView="1" name="Z_EE943BA9_0B80_4629_8DFD_5400001CD553_.wvu.PrintTitles" hidden="1" oldHidden="1">
    <formula>ASE!$1:$1</formula>
    <oldFormula>ASE!$1:$1</oldFormula>
  </rdn>
  <rdn rId="0" localSheetId="6" customView="1" name="Z_EE943BA9_0B80_4629_8DFD_5400001CD553_.wvu.PrintArea" hidden="1" oldHidden="1">
    <formula>Statistiques!$A$1:$S$45</formula>
    <oldFormula>Statistiques!$A$1:$S$45</oldFormula>
  </rdn>
  <rdn rId="0" localSheetId="7" customView="1" name="Z_EE943BA9_0B80_4629_8DFD_5400001CD553_.wvu.PrintArea" hidden="1" oldHidden="1">
    <formula>'Feuille Classeur'!$A$51:$H$92,'Feuille Classeur'!$J$1:$L$48,'Feuille Classeur'!$A$1:$G$50,'Feuille Classeur'!$J$52:$P$81</formula>
    <oldFormula>'Feuille Classeur'!$A$51:$H$92,'Feuille Classeur'!$J$1:$L$48,'Feuille Classeur'!$A$1:$G$50,'Feuille Classeur'!$J$52:$P$81</oldFormula>
  </rdn>
  <rdn rId="0" localSheetId="8" customView="1" name="Z_EE943BA9_0B80_4629_8DFD_5400001CD553_.wvu.Cols" hidden="1" oldHidden="1">
    <formula>Archives!$X:$Y,Archives!$AW:$AX</formula>
    <oldFormula>Archives!$X:$Y,Archives!$AW:$AX</oldFormula>
  </rdn>
  <rdn rId="0" localSheetId="9" customView="1" name="Z_EE943BA9_0B80_4629_8DFD_5400001CD553_.wvu.PrintArea" hidden="1" oldHidden="1">
    <formula>Veilleurs!$A$1:$I$64</formula>
    <oldFormula>Veilleurs!$A$1:$I$64</oldFormula>
  </rdn>
  <rdn rId="0" localSheetId="9" customView="1" name="Z_EE943BA9_0B80_4629_8DFD_5400001CD553_.wvu.FilterData" hidden="1" oldHidden="1">
    <formula>Veilleurs!$B$1:$I$62</formula>
    <oldFormula>Veilleurs!$B$1:$I$62</oldFormula>
  </rdn>
  <rdn rId="0" localSheetId="10" customView="1" name="Z_EE943BA9_0B80_4629_8DFD_5400001CD553_.wvu.PrintArea" hidden="1" oldHidden="1">
    <formula>Impression!$A$1:$H$59</formula>
    <oldFormula>Impression!$A$1:$H$59</oldFormula>
  </rdn>
  <rdn rId="0" localSheetId="10" customView="1" name="Z_EE943BA9_0B80_4629_8DFD_5400001CD553_.wvu.PrintTitles" hidden="1" oldHidden="1">
    <formula>Impression!$1:$1</formula>
    <oldFormula>Impression!$1:$1</oldFormula>
  </rdn>
  <rcv guid="{EE943BA9-0B80-4629-8DFD-5400001CD553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20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28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1.bin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3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5.bin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Relationship Id="rId4" Type="http://schemas.openxmlformats.org/officeDocument/2006/relationships/printerSettings" Target="../printerSettings/printerSettings3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4" Type="http://schemas.openxmlformats.org/officeDocument/2006/relationships/printerSettings" Target="../printerSettings/printerSettings40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mailto:ase-vernon27@eure.fr" TargetMode="External"/><Relationship Id="rId13" Type="http://schemas.openxmlformats.org/officeDocument/2006/relationships/hyperlink" Target="mailto:lcosnier@caps76.fr" TargetMode="External"/><Relationship Id="rId18" Type="http://schemas.openxmlformats.org/officeDocument/2006/relationships/hyperlink" Target="mailto:ase-evreux27@eure.fr" TargetMode="External"/><Relationship Id="rId3" Type="http://schemas.openxmlformats.org/officeDocument/2006/relationships/printerSettings" Target="../printerSettings/printerSettings43.bin"/><Relationship Id="rId21" Type="http://schemas.openxmlformats.org/officeDocument/2006/relationships/hyperlink" Target="mailto:cdesperrois@caps76.fr" TargetMode="External"/><Relationship Id="rId7" Type="http://schemas.openxmlformats.org/officeDocument/2006/relationships/hyperlink" Target="mailto:ase-louviers27@eure.fr" TargetMode="External"/><Relationship Id="rId12" Type="http://schemas.openxmlformats.org/officeDocument/2006/relationships/hyperlink" Target="mailto:flefevre@caps76.fr" TargetMode="External"/><Relationship Id="rId17" Type="http://schemas.openxmlformats.org/officeDocument/2006/relationships/hyperlink" Target="mailto:ase-evreux27@eure.fr" TargetMode="External"/><Relationship Id="rId25" Type="http://schemas.openxmlformats.org/officeDocument/2006/relationships/printerSettings" Target="../printerSettings/printerSettings44.bin"/><Relationship Id="rId2" Type="http://schemas.openxmlformats.org/officeDocument/2006/relationships/printerSettings" Target="../printerSettings/printerSettings42.bin"/><Relationship Id="rId16" Type="http://schemas.openxmlformats.org/officeDocument/2006/relationships/hyperlink" Target="mailto:ase-vernon27@eure.fr" TargetMode="External"/><Relationship Id="rId20" Type="http://schemas.openxmlformats.org/officeDocument/2006/relationships/hyperlink" Target="mailto:ase-bernay27@eure.fr" TargetMode="External"/><Relationship Id="rId1" Type="http://schemas.openxmlformats.org/officeDocument/2006/relationships/printerSettings" Target="../printerSettings/printerSettings41.bin"/><Relationship Id="rId6" Type="http://schemas.openxmlformats.org/officeDocument/2006/relationships/hyperlink" Target="mailto:ase-evreux227@eure.fr" TargetMode="External"/><Relationship Id="rId11" Type="http://schemas.openxmlformats.org/officeDocument/2006/relationships/hyperlink" Target="mailto:dzabukovec@caps76.fr" TargetMode="External"/><Relationship Id="rId24" Type="http://schemas.openxmlformats.org/officeDocument/2006/relationships/hyperlink" Target="mailto:ase-louviers27@eure.fr" TargetMode="External"/><Relationship Id="rId5" Type="http://schemas.openxmlformats.org/officeDocument/2006/relationships/hyperlink" Target="mailto:ase-evreux27@eure.fr" TargetMode="External"/><Relationship Id="rId15" Type="http://schemas.openxmlformats.org/officeDocument/2006/relationships/hyperlink" Target="mailto:snoble@caps76.fr" TargetMode="External"/><Relationship Id="rId23" Type="http://schemas.openxmlformats.org/officeDocument/2006/relationships/hyperlink" Target="mailto:pascale.herve@eure.fr" TargetMode="External"/><Relationship Id="rId10" Type="http://schemas.openxmlformats.org/officeDocument/2006/relationships/hyperlink" Target="mailto:adespray@caps76.fr" TargetMode="External"/><Relationship Id="rId19" Type="http://schemas.openxmlformats.org/officeDocument/2006/relationships/hyperlink" Target="mailto:ase-bernay27@eure.fr" TargetMode="External"/><Relationship Id="rId4" Type="http://schemas.openxmlformats.org/officeDocument/2006/relationships/hyperlink" Target="mailto:emilie.grosset-janin@eure.fr" TargetMode="External"/><Relationship Id="rId9" Type="http://schemas.openxmlformats.org/officeDocument/2006/relationships/hyperlink" Target="mailto:afollet@caps76.fr" TargetMode="External"/><Relationship Id="rId14" Type="http://schemas.openxmlformats.org/officeDocument/2006/relationships/hyperlink" Target="mailto:mducreux@caps76.fr" TargetMode="External"/><Relationship Id="rId22" Type="http://schemas.openxmlformats.org/officeDocument/2006/relationships/hyperlink" Target="mailto:ase-evreux227@eur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I70"/>
  <sheetViews>
    <sheetView showGridLines="0" zoomScaleNormal="100" workbookViewId="0">
      <pane xSplit="3" ySplit="1" topLeftCell="AO2" activePane="bottomRight" state="frozen"/>
      <selection pane="topRight" activeCell="D1" sqref="D1"/>
      <selection pane="bottomLeft" activeCell="A2" sqref="A2"/>
      <selection pane="bottomRight" activeCell="AM1" sqref="AM1:AZ1048576"/>
    </sheetView>
  </sheetViews>
  <sheetFormatPr baseColWidth="10" defaultColWidth="5.7109375" defaultRowHeight="15" customHeight="1" x14ac:dyDescent="0.25"/>
  <cols>
    <col min="1" max="1" width="20.140625" style="44" bestFit="1" customWidth="1"/>
    <col min="2" max="2" width="29.28515625" style="14" customWidth="1"/>
    <col min="3" max="3" width="36.85546875" style="44" hidden="1" customWidth="1"/>
    <col min="4" max="4" width="11.85546875" style="44" bestFit="1" customWidth="1"/>
    <col min="5" max="5" width="4.85546875" style="44" customWidth="1"/>
    <col min="6" max="6" width="8.28515625" style="44" bestFit="1" customWidth="1"/>
    <col min="7" max="7" width="12.28515625" style="44" bestFit="1" customWidth="1"/>
    <col min="8" max="8" width="14.7109375" style="71" bestFit="1" customWidth="1"/>
    <col min="9" max="9" width="34.42578125" style="242" bestFit="1" customWidth="1"/>
    <col min="10" max="10" width="11.85546875" style="44" bestFit="1" customWidth="1"/>
    <col min="11" max="11" width="11.7109375" style="44" customWidth="1"/>
    <col min="12" max="12" width="9.5703125" style="44" bestFit="1" customWidth="1"/>
    <col min="13" max="13" width="9.5703125" style="44" customWidth="1"/>
    <col min="14" max="14" width="22.28515625" style="44" customWidth="1"/>
    <col min="15" max="15" width="16.5703125" style="72" bestFit="1" customWidth="1"/>
    <col min="16" max="16" width="17" style="72" bestFit="1" customWidth="1"/>
    <col min="17" max="17" width="9.7109375" style="44" bestFit="1" customWidth="1"/>
    <col min="18" max="18" width="7.7109375" style="44" bestFit="1" customWidth="1"/>
    <col min="19" max="19" width="16.140625" style="44" bestFit="1" customWidth="1"/>
    <col min="20" max="20" width="23.7109375" style="44" bestFit="1" customWidth="1"/>
    <col min="21" max="21" width="28" style="44" bestFit="1" customWidth="1"/>
    <col min="22" max="22" width="25.7109375" style="44" bestFit="1" customWidth="1"/>
    <col min="23" max="23" width="11.7109375" style="44" bestFit="1" customWidth="1"/>
    <col min="24" max="24" width="17.140625" style="44" customWidth="1"/>
    <col min="25" max="25" width="13.7109375" style="44" hidden="1" customWidth="1"/>
    <col min="26" max="26" width="5.85546875" style="44" hidden="1" customWidth="1"/>
    <col min="27" max="27" width="5.5703125" style="44" bestFit="1" customWidth="1"/>
    <col min="28" max="28" width="24.5703125" style="44" bestFit="1" customWidth="1"/>
    <col min="29" max="29" width="11.85546875" style="71" bestFit="1" customWidth="1"/>
    <col min="30" max="30" width="4.7109375" style="71" bestFit="1" customWidth="1"/>
    <col min="31" max="31" width="8.5703125" style="72" bestFit="1" customWidth="1"/>
    <col min="32" max="32" width="13.85546875" style="72" bestFit="1" customWidth="1"/>
    <col min="33" max="33" width="23.7109375" style="71" bestFit="1" customWidth="1"/>
    <col min="34" max="34" width="7.85546875" style="72" bestFit="1" customWidth="1"/>
    <col min="35" max="35" width="15.140625" style="72" hidden="1" customWidth="1"/>
    <col min="36" max="36" width="9.5703125" style="72" bestFit="1" customWidth="1"/>
    <col min="37" max="37" width="12" style="72" customWidth="1"/>
    <col min="38" max="38" width="12" style="72" hidden="1" customWidth="1"/>
    <col min="39" max="39" width="10.28515625" style="72" bestFit="1" customWidth="1"/>
    <col min="40" max="40" width="10.42578125" style="72" bestFit="1" customWidth="1"/>
    <col min="41" max="41" width="11" style="72" bestFit="1" customWidth="1"/>
    <col min="42" max="42" width="10.5703125" style="72" bestFit="1" customWidth="1"/>
    <col min="43" max="43" width="21.85546875" style="72" bestFit="1" customWidth="1"/>
    <col min="44" max="44" width="18.42578125" style="72" bestFit="1" customWidth="1"/>
    <col min="45" max="45" width="22.5703125" style="44" bestFit="1" customWidth="1"/>
    <col min="46" max="46" width="11.5703125" style="44" bestFit="1" customWidth="1"/>
    <col min="47" max="47" width="4.7109375" style="44" bestFit="1" customWidth="1"/>
    <col min="48" max="48" width="14.28515625" style="44" bestFit="1" customWidth="1"/>
    <col min="49" max="49" width="20.42578125" style="44" bestFit="1" customWidth="1"/>
    <col min="50" max="50" width="17.28515625" style="44" bestFit="1" customWidth="1"/>
    <col min="51" max="51" width="14.85546875" style="44" bestFit="1" customWidth="1"/>
    <col min="52" max="52" width="24" style="44" bestFit="1" customWidth="1"/>
    <col min="53" max="53" width="33.42578125" style="45" hidden="1" customWidth="1"/>
    <col min="54" max="54" width="9.28515625" style="44" bestFit="1" customWidth="1"/>
    <col min="55" max="55" width="11.85546875" style="44" bestFit="1" customWidth="1"/>
    <col min="56" max="56" width="25.85546875" style="44" bestFit="1" customWidth="1"/>
    <col min="57" max="57" width="23" style="44" bestFit="1" customWidth="1"/>
    <col min="58" max="58" width="25.85546875" style="44" bestFit="1" customWidth="1"/>
    <col min="59" max="59" width="17.28515625" style="44" customWidth="1"/>
    <col min="60" max="60" width="19.42578125" style="44" bestFit="1" customWidth="1"/>
    <col min="61" max="61" width="25.85546875" style="44" bestFit="1" customWidth="1"/>
    <col min="62" max="16384" width="5.7109375" style="44"/>
  </cols>
  <sheetData>
    <row r="1" spans="1:61" s="140" customFormat="1" ht="33" thickTop="1" thickBot="1" x14ac:dyDescent="0.3">
      <c r="A1" s="177"/>
      <c r="B1" s="178"/>
      <c r="C1" s="178" t="s">
        <v>116</v>
      </c>
      <c r="D1" s="178" t="s">
        <v>2</v>
      </c>
      <c r="E1" s="178" t="s">
        <v>3</v>
      </c>
      <c r="F1" s="178" t="s">
        <v>26</v>
      </c>
      <c r="G1" s="178" t="s">
        <v>34</v>
      </c>
      <c r="H1" s="178" t="s">
        <v>133</v>
      </c>
      <c r="I1" s="178" t="s">
        <v>39</v>
      </c>
      <c r="J1" s="178"/>
      <c r="K1" s="178"/>
      <c r="L1" s="178" t="s">
        <v>14</v>
      </c>
      <c r="M1" s="178"/>
      <c r="N1" s="178"/>
      <c r="O1" s="178"/>
      <c r="P1" s="178"/>
      <c r="Q1" s="178"/>
      <c r="R1" s="178"/>
      <c r="S1" s="178"/>
      <c r="T1" s="178"/>
      <c r="U1" s="178"/>
      <c r="V1" s="178"/>
      <c r="W1" s="178"/>
      <c r="X1" s="178"/>
      <c r="Y1" s="178"/>
      <c r="Z1" s="178"/>
      <c r="AA1" s="178"/>
      <c r="AB1" s="178"/>
      <c r="AC1" s="178"/>
      <c r="AD1" s="178"/>
      <c r="AE1" s="178"/>
      <c r="AF1" s="178" t="s">
        <v>239</v>
      </c>
      <c r="AG1" s="178"/>
      <c r="AH1" s="178" t="s">
        <v>242</v>
      </c>
      <c r="AI1" s="178" t="s">
        <v>305</v>
      </c>
      <c r="AJ1" s="178" t="s">
        <v>53</v>
      </c>
      <c r="AK1" s="178" t="s">
        <v>357</v>
      </c>
      <c r="AL1" s="178" t="s">
        <v>360</v>
      </c>
      <c r="AM1" s="178"/>
      <c r="AN1" s="178"/>
      <c r="AO1" s="178"/>
      <c r="AP1" s="178"/>
      <c r="AQ1" s="178"/>
      <c r="AR1" s="178"/>
      <c r="AS1" s="178"/>
      <c r="AT1" s="178"/>
      <c r="AU1" s="178"/>
      <c r="AV1" s="178"/>
      <c r="AW1" s="178"/>
      <c r="AX1" s="178"/>
      <c r="AY1" s="178"/>
      <c r="AZ1" s="178"/>
      <c r="BA1" s="178" t="s">
        <v>304</v>
      </c>
      <c r="BB1" s="179" t="s">
        <v>180</v>
      </c>
    </row>
    <row r="2" spans="1:61" s="14" customFormat="1" ht="15" customHeight="1" thickTop="1" x14ac:dyDescent="0.25">
      <c r="A2" s="154"/>
      <c r="B2" s="155"/>
      <c r="C2" s="207" t="str">
        <f t="shared" ref="C2:C33" si="0">CONCATENATE(A2," ",B2)</f>
        <v xml:space="preserve"> </v>
      </c>
      <c r="D2" s="156" t="s">
        <v>252</v>
      </c>
      <c r="E2" s="157">
        <f ca="1">IF(Effectif!$D2&gt;0,IF(DATE(YEAR(TODAY()),MONTH(Effectif!$D2),DAY(Effectif!$D2))&lt;=TODAY(),YEAR(TODAY())-YEAR(Effectif!$D2),YEAR(TODAY())-YEAR(Effectif!$D2)-1),"Inconnu")</f>
        <v>16</v>
      </c>
      <c r="F2" s="157" t="str">
        <f ca="1">IF(Effectif!$D2&gt;0,(IF(DATEDIF(Effectif!$D2,TODAY(),"y")&gt;=18,"Majeur","Mineur")),"Inconnu")</f>
        <v>Mineur</v>
      </c>
      <c r="G2" s="157"/>
      <c r="H2" s="158"/>
      <c r="I2" s="236"/>
      <c r="J2" s="159"/>
      <c r="K2" s="160"/>
      <c r="L2" s="159">
        <f>IF(Effectif!$D2&gt;0,DATE(YEAR(Effectif!$D2)+18,MONTH(Effectif!$D2),DAY(Effectif!$D2)),"")</f>
        <v>44760</v>
      </c>
      <c r="M2" s="159"/>
      <c r="N2" s="160"/>
      <c r="O2" s="157"/>
      <c r="P2" s="156"/>
      <c r="Q2" s="157"/>
      <c r="R2" s="161"/>
      <c r="S2" s="157"/>
      <c r="T2" s="157"/>
      <c r="U2" s="162"/>
      <c r="V2" s="156"/>
      <c r="W2" s="159"/>
      <c r="X2" s="156"/>
      <c r="Y2" s="160"/>
      <c r="Z2" s="156"/>
      <c r="AA2" s="157"/>
      <c r="AB2" s="163"/>
      <c r="AC2" s="156"/>
      <c r="AD2" s="157"/>
      <c r="AE2" s="157"/>
      <c r="AF2" s="160" t="s">
        <v>237</v>
      </c>
      <c r="AG2" s="156"/>
      <c r="AH2" s="164">
        <v>15.45</v>
      </c>
      <c r="AI2" s="165" t="str">
        <f t="shared" ref="AI2:AI64" si="1">IF(AND(AA2="Oui",AV2&lt;&gt;""),"Scolaire avec CMU",IF(AND(AA2="Oui",AV2=""),"Avec CMU",IF(AND(AA2="Non",AV2&lt;&gt;""),"Scolaire sans CMU",IF(AND(AA2="Non",AV2=""),"Sans réduction","Erreur"))))</f>
        <v>Erreur</v>
      </c>
      <c r="AJ2" s="159">
        <f ca="1">IF(Effectif!$AF2="Néant","Néant",IF(Effectif!$AF2&lt;&gt;"",VLOOKUP(TEXT(Effectif!$AF2,"@"),Paramètres!$E$21:$F$23,2,0)))</f>
        <v>44074</v>
      </c>
      <c r="AK2" s="157"/>
      <c r="AL2" s="157"/>
      <c r="AM2" s="157"/>
      <c r="AN2" s="157"/>
      <c r="AO2" s="157"/>
      <c r="AP2" s="157"/>
      <c r="AQ2" s="157"/>
      <c r="AR2" s="158"/>
      <c r="AS2" s="157"/>
      <c r="AT2" s="157"/>
      <c r="AU2" s="157"/>
      <c r="AV2" s="157"/>
      <c r="AW2" s="157"/>
      <c r="AX2" s="157"/>
      <c r="AY2" s="159"/>
      <c r="AZ2" s="157"/>
      <c r="BA2" s="166" t="str">
        <f ca="1">IF(AND(AA2="Oui",AE2="Non"),"d'un compte bancaire, de son RIB et d'une carte",IF(AND(AA2="Non",AE2="Oui"),"de sa CMU",IF(AND(AA2="Non",AE2="Non"),"de sa CMU, d'un compte bancaire, de son RIB et d'une carte.",IF(AC2&lt;TODAY(),"du renouvellement de la CMU","Rien à signaler"))))</f>
        <v>du renouvellement de la CMU</v>
      </c>
      <c r="BB2" s="167"/>
      <c r="BD2" s="12"/>
      <c r="BE2" s="12"/>
      <c r="BF2" s="12"/>
      <c r="BG2" s="12"/>
      <c r="BH2" s="12"/>
      <c r="BI2" s="12"/>
    </row>
    <row r="3" spans="1:61" s="14" customFormat="1" ht="15" customHeight="1" x14ac:dyDescent="0.25">
      <c r="A3" s="93"/>
      <c r="B3" s="94"/>
      <c r="C3" s="94" t="str">
        <f t="shared" si="0"/>
        <v xml:space="preserve"> </v>
      </c>
      <c r="D3" s="96" t="s">
        <v>253</v>
      </c>
      <c r="E3" s="97">
        <f ca="1">IF(Effectif!$D3&gt;0,IF(DATE(YEAR(TODAY()),MONTH(Effectif!$D3),DAY(Effectif!$D3))&lt;=TODAY(),YEAR(TODAY())-YEAR(Effectif!$D3),YEAR(TODAY())-YEAR(Effectif!$D3)-1),"Inconnu")</f>
        <v>17</v>
      </c>
      <c r="F3" s="97" t="str">
        <f ca="1">IF(Effectif!$D3&gt;0,(IF(DATEDIF(Effectif!$D3,TODAY(),"y")&gt;=18,"Majeur","Mineur")),"Inconnu")</f>
        <v>Mineur</v>
      </c>
      <c r="G3" s="106"/>
      <c r="H3" s="107"/>
      <c r="I3" s="237"/>
      <c r="J3" s="139"/>
      <c r="K3" s="99"/>
      <c r="L3" s="139">
        <f>IF(Effectif!$D3&gt;0,DATE(YEAR(Effectif!$D3)+18,MONTH(Effectif!$D3),DAY(Effectif!$D3)),"")</f>
        <v>44294</v>
      </c>
      <c r="M3" s="139"/>
      <c r="N3" s="99"/>
      <c r="O3" s="106"/>
      <c r="P3" s="105"/>
      <c r="Q3" s="97"/>
      <c r="R3" s="108"/>
      <c r="S3" s="106"/>
      <c r="T3" s="106"/>
      <c r="U3" s="102"/>
      <c r="V3" s="96"/>
      <c r="W3" s="112"/>
      <c r="X3" s="96"/>
      <c r="Y3" s="99"/>
      <c r="Z3" s="105"/>
      <c r="AA3" s="106"/>
      <c r="AB3" s="109"/>
      <c r="AC3" s="96"/>
      <c r="AD3" s="106"/>
      <c r="AE3" s="106"/>
      <c r="AF3" s="99" t="s">
        <v>237</v>
      </c>
      <c r="AG3" s="96"/>
      <c r="AH3" s="147">
        <v>10</v>
      </c>
      <c r="AI3" s="137" t="str">
        <f t="shared" si="1"/>
        <v>Erreur</v>
      </c>
      <c r="AJ3" s="139">
        <f ca="1">IF(Effectif!$AF3="Néant","Néant",IF(Effectif!$AF3&lt;&gt;"",VLOOKUP(TEXT(Effectif!$AF3,"@"),Paramètres!$E$21:$F$23,2,0)))</f>
        <v>44074</v>
      </c>
      <c r="AK3" s="97"/>
      <c r="AL3" s="97"/>
      <c r="AM3" s="97"/>
      <c r="AN3" s="97"/>
      <c r="AO3" s="106"/>
      <c r="AP3" s="106"/>
      <c r="AQ3" s="106"/>
      <c r="AR3" s="98"/>
      <c r="AS3" s="97"/>
      <c r="AT3" s="106"/>
      <c r="AU3" s="106"/>
      <c r="AV3" s="106"/>
      <c r="AW3" s="106"/>
      <c r="AX3" s="106"/>
      <c r="AY3" s="112"/>
      <c r="AZ3" s="106"/>
      <c r="BA3" s="103" t="str">
        <f t="shared" ref="BA3:BA65" ca="1" si="2">IF(AND(AA3="Oui",AE3="Non"),"d'un compte bancaire, de son RIB et d'une carte",IF(AND(AA3="Non",AE3="Oui"),"de sa CMU",IF(AND(AA3="Non",AE3="Non"),"de sa CMU, d'un compte bancaire, de son RIB et d'une carte.",IF(AC3&lt;TODAY(),"du renouvellement de la CMU","Rien à signaler"))))</f>
        <v>du renouvellement de la CMU</v>
      </c>
      <c r="BB3" s="111"/>
    </row>
    <row r="4" spans="1:61" s="14" customFormat="1" ht="15" customHeight="1" x14ac:dyDescent="0.25">
      <c r="A4" s="93"/>
      <c r="B4" s="94"/>
      <c r="C4" s="94" t="str">
        <f t="shared" si="0"/>
        <v xml:space="preserve"> </v>
      </c>
      <c r="D4" s="96">
        <v>37622</v>
      </c>
      <c r="E4" s="97">
        <f ca="1">IF(Effectif!$D4&gt;0,IF(DATE(YEAR(TODAY()),MONTH(Effectif!$D4),DAY(Effectif!$D4))&lt;=TODAY(),YEAR(TODAY())-YEAR(Effectif!$D4),YEAR(TODAY())-YEAR(Effectif!$D4)-1),"Inconnu")</f>
        <v>17</v>
      </c>
      <c r="F4" s="97" t="str">
        <f ca="1">IF(Effectif!$D4&gt;0,(IF(DATEDIF(Effectif!$D4,TODAY(),"y")&gt;=18,"Majeur","Mineur")),"Inconnu")</f>
        <v>Mineur</v>
      </c>
      <c r="G4" s="106"/>
      <c r="H4" s="107"/>
      <c r="I4" s="238"/>
      <c r="J4" s="139"/>
      <c r="K4" s="99"/>
      <c r="L4" s="139">
        <f>IF(Effectif!$D4&gt;0,DATE(YEAR(Effectif!$D4)+18,MONTH(Effectif!$D4),DAY(Effectif!$D4)),"")</f>
        <v>44197</v>
      </c>
      <c r="M4" s="139"/>
      <c r="N4" s="99"/>
      <c r="O4" s="106"/>
      <c r="P4" s="105"/>
      <c r="Q4" s="97"/>
      <c r="R4" s="108"/>
      <c r="S4" s="106"/>
      <c r="T4" s="106"/>
      <c r="U4" s="102"/>
      <c r="V4" s="96"/>
      <c r="W4" s="112"/>
      <c r="X4" s="96"/>
      <c r="Y4" s="99"/>
      <c r="Z4" s="105"/>
      <c r="AA4" s="106"/>
      <c r="AB4" s="109"/>
      <c r="AC4" s="96"/>
      <c r="AD4" s="106"/>
      <c r="AE4" s="106"/>
      <c r="AF4" s="99" t="s">
        <v>237</v>
      </c>
      <c r="AG4" s="96"/>
      <c r="AH4" s="147">
        <v>15.45</v>
      </c>
      <c r="AI4" s="137" t="str">
        <f t="shared" si="1"/>
        <v>Erreur</v>
      </c>
      <c r="AJ4" s="139">
        <f ca="1">IF(Effectif!$AF4="Néant","Néant",IF(Effectif!$AF4&lt;&gt;"",VLOOKUP(TEXT(Effectif!$AF4,"@"),Paramètres!$E$21:$F$23,2,0)))</f>
        <v>44074</v>
      </c>
      <c r="AK4" s="97"/>
      <c r="AL4" s="97"/>
      <c r="AM4" s="97"/>
      <c r="AN4" s="97"/>
      <c r="AO4" s="106"/>
      <c r="AP4" s="106"/>
      <c r="AQ4" s="106"/>
      <c r="AR4" s="98"/>
      <c r="AS4" s="97"/>
      <c r="AT4" s="106"/>
      <c r="AU4" s="106"/>
      <c r="AV4" s="106"/>
      <c r="AW4" s="106"/>
      <c r="AX4" s="106"/>
      <c r="AY4" s="112"/>
      <c r="AZ4" s="106"/>
      <c r="BA4" s="103" t="str">
        <f t="shared" ca="1" si="2"/>
        <v>du renouvellement de la CMU</v>
      </c>
      <c r="BB4" s="111"/>
    </row>
    <row r="5" spans="1:61" s="14" customFormat="1" ht="15" customHeight="1" x14ac:dyDescent="0.25">
      <c r="A5" s="93"/>
      <c r="B5" s="94"/>
      <c r="C5" s="95" t="str">
        <f t="shared" si="0"/>
        <v xml:space="preserve"> </v>
      </c>
      <c r="D5" s="96" t="s">
        <v>254</v>
      </c>
      <c r="E5" s="97">
        <f ca="1">IF(Effectif!$D5&gt;0,IF(DATE(YEAR(TODAY()),MONTH(Effectif!$D5),DAY(Effectif!$D5))&lt;=TODAY(),YEAR(TODAY())-YEAR(Effectif!$D5),YEAR(TODAY())-YEAR(Effectif!$D5)-1),"Inconnu")</f>
        <v>16</v>
      </c>
      <c r="F5" s="97" t="str">
        <f ca="1">IF(Effectif!$D5&gt;0,(IF(DATEDIF(Effectif!$D5,TODAY(),"y")&gt;=18,"Majeur","Mineur")),"Inconnu")</f>
        <v>Mineur</v>
      </c>
      <c r="G5" s="97"/>
      <c r="H5" s="98"/>
      <c r="I5" s="239"/>
      <c r="J5" s="139"/>
      <c r="K5" s="99"/>
      <c r="L5" s="139">
        <f>IF(Effectif!$D5&gt;0,DATE(YEAR(Effectif!$D5)+18,MONTH(Effectif!$D5),DAY(Effectif!$D5)),"")</f>
        <v>44515</v>
      </c>
      <c r="M5" s="139"/>
      <c r="N5" s="99"/>
      <c r="O5" s="97"/>
      <c r="P5" s="96"/>
      <c r="Q5" s="97"/>
      <c r="R5" s="100"/>
      <c r="S5" s="97"/>
      <c r="T5" s="106"/>
      <c r="U5" s="102"/>
      <c r="V5" s="96"/>
      <c r="W5" s="139"/>
      <c r="X5" s="96"/>
      <c r="Y5" s="99"/>
      <c r="Z5" s="96"/>
      <c r="AA5" s="106"/>
      <c r="AB5" s="101"/>
      <c r="AC5" s="96"/>
      <c r="AD5" s="97"/>
      <c r="AE5" s="97"/>
      <c r="AF5" s="99" t="s">
        <v>237</v>
      </c>
      <c r="AG5" s="96"/>
      <c r="AH5" s="147">
        <v>15.45</v>
      </c>
      <c r="AI5" s="137" t="str">
        <f t="shared" si="1"/>
        <v>Erreur</v>
      </c>
      <c r="AJ5" s="139">
        <f ca="1">IF(Effectif!$AF5="Néant","Néant",IF(Effectif!$AF5&lt;&gt;"",VLOOKUP(TEXT(Effectif!$AF5,"@"),Paramètres!$E$21:$F$23,2,0)))</f>
        <v>44074</v>
      </c>
      <c r="AK5" s="97"/>
      <c r="AL5" s="97"/>
      <c r="AM5" s="106"/>
      <c r="AN5" s="97"/>
      <c r="AO5" s="97"/>
      <c r="AP5" s="97"/>
      <c r="AQ5" s="97"/>
      <c r="AR5" s="98"/>
      <c r="AS5" s="97"/>
      <c r="AT5" s="97"/>
      <c r="AU5" s="106"/>
      <c r="AV5" s="97"/>
      <c r="AW5" s="97"/>
      <c r="AX5" s="97"/>
      <c r="AY5" s="139"/>
      <c r="AZ5" s="97"/>
      <c r="BA5" s="103" t="str">
        <f t="shared" ca="1" si="2"/>
        <v>du renouvellement de la CMU</v>
      </c>
      <c r="BB5" s="104"/>
      <c r="BD5" s="97" t="s">
        <v>49</v>
      </c>
      <c r="BE5" s="97" t="s">
        <v>82</v>
      </c>
      <c r="BF5" s="97" t="s">
        <v>62</v>
      </c>
    </row>
    <row r="6" spans="1:61" s="14" customFormat="1" ht="15" customHeight="1" x14ac:dyDescent="0.25">
      <c r="A6" s="93"/>
      <c r="B6" s="94"/>
      <c r="C6" s="94" t="str">
        <f t="shared" si="0"/>
        <v xml:space="preserve"> </v>
      </c>
      <c r="D6" s="96">
        <v>38113</v>
      </c>
      <c r="E6" s="97">
        <f ca="1">IF(Effectif!$D6&gt;0,IF(DATE(YEAR(TODAY()),MONTH(Effectif!$D6),DAY(Effectif!$D6))&lt;=TODAY(),YEAR(TODAY())-YEAR(Effectif!$D6),YEAR(TODAY())-YEAR(Effectif!$D6)-1),"Inconnu")</f>
        <v>16</v>
      </c>
      <c r="F6" s="97" t="str">
        <f ca="1">IF(Effectif!$D6&gt;0,(IF(DATEDIF(Effectif!$D6,TODAY(),"y")&gt;=18,"Majeur","Mineur")),"Inconnu")</f>
        <v>Mineur</v>
      </c>
      <c r="G6" s="106"/>
      <c r="H6" s="98"/>
      <c r="I6" s="240"/>
      <c r="J6" s="139"/>
      <c r="K6" s="99"/>
      <c r="L6" s="139">
        <f>IF(Effectif!$D6&gt;0,DATE(YEAR(Effectif!$D6)+18,MONTH(Effectif!$D6),DAY(Effectif!$D6)),"")</f>
        <v>44687</v>
      </c>
      <c r="M6" s="139"/>
      <c r="N6" s="99"/>
      <c r="O6" s="97"/>
      <c r="P6" s="96"/>
      <c r="Q6" s="97"/>
      <c r="R6" s="100"/>
      <c r="S6" s="97"/>
      <c r="T6" s="97"/>
      <c r="U6" s="102"/>
      <c r="V6" s="96"/>
      <c r="W6" s="139"/>
      <c r="X6" s="96"/>
      <c r="Y6" s="99"/>
      <c r="Z6" s="96"/>
      <c r="AA6" s="106"/>
      <c r="AB6" s="101"/>
      <c r="AC6" s="96"/>
      <c r="AD6" s="97"/>
      <c r="AE6" s="97"/>
      <c r="AF6" s="99" t="s">
        <v>237</v>
      </c>
      <c r="AG6" s="96"/>
      <c r="AH6" s="147">
        <v>15.45</v>
      </c>
      <c r="AI6" s="137" t="str">
        <f t="shared" si="1"/>
        <v>Erreur</v>
      </c>
      <c r="AJ6" s="139">
        <f ca="1">IF(Effectif!$AF6="Néant","Néant",IF(Effectif!$AF6&lt;&gt;"",VLOOKUP(TEXT(Effectif!$AF6,"@"),Paramètres!$E$21:$F$23,2,0)))</f>
        <v>44074</v>
      </c>
      <c r="AK6" s="97"/>
      <c r="AL6" s="97"/>
      <c r="AM6" s="97"/>
      <c r="AN6" s="97"/>
      <c r="AO6" s="97"/>
      <c r="AP6" s="97"/>
      <c r="AQ6" s="97"/>
      <c r="AR6" s="98"/>
      <c r="AS6" s="97"/>
      <c r="AT6" s="97"/>
      <c r="AU6" s="97"/>
      <c r="AV6" s="97"/>
      <c r="AW6" s="97"/>
      <c r="AX6" s="97"/>
      <c r="AY6" s="139"/>
      <c r="AZ6" s="97"/>
      <c r="BA6" s="103" t="str">
        <f t="shared" ca="1" si="2"/>
        <v>du renouvellement de la CMU</v>
      </c>
      <c r="BB6" s="104"/>
      <c r="BD6" s="97"/>
      <c r="BE6" s="97"/>
      <c r="BF6" s="97"/>
    </row>
    <row r="7" spans="1:61" s="14" customFormat="1" ht="15" customHeight="1" x14ac:dyDescent="0.25">
      <c r="A7" s="93"/>
      <c r="B7" s="94"/>
      <c r="C7" s="94" t="str">
        <f t="shared" si="0"/>
        <v xml:space="preserve"> </v>
      </c>
      <c r="D7" s="96">
        <v>37690</v>
      </c>
      <c r="E7" s="97">
        <f ca="1">IF(Effectif!$D7&gt;0,IF(DATE(YEAR(TODAY()),MONTH(Effectif!$D7),DAY(Effectif!$D7))&lt;=TODAY(),YEAR(TODAY())-YEAR(Effectif!$D7),YEAR(TODAY())-YEAR(Effectif!$D7)-1),"Inconnu")</f>
        <v>17</v>
      </c>
      <c r="F7" s="97" t="str">
        <f ca="1">IF(Effectif!$D7&gt;0,(IF(DATEDIF(Effectif!$D7,TODAY(),"y")&gt;=18,"Majeur","Mineur")),"Inconnu")</f>
        <v>Mineur</v>
      </c>
      <c r="G7" s="106"/>
      <c r="H7" s="107"/>
      <c r="I7" s="237"/>
      <c r="J7" s="139"/>
      <c r="K7" s="99"/>
      <c r="L7" s="139">
        <f>IF(Effectif!$D7&gt;0,DATE(YEAR(Effectif!$D7)+18,MONTH(Effectif!$D7),DAY(Effectif!$D7)),"")</f>
        <v>44265</v>
      </c>
      <c r="M7" s="139"/>
      <c r="N7" s="99"/>
      <c r="O7" s="106"/>
      <c r="P7" s="105"/>
      <c r="Q7" s="97"/>
      <c r="R7" s="108"/>
      <c r="S7" s="106"/>
      <c r="T7" s="106"/>
      <c r="U7" s="102"/>
      <c r="V7" s="96"/>
      <c r="W7" s="112"/>
      <c r="X7" s="96"/>
      <c r="Y7" s="99"/>
      <c r="Z7" s="105"/>
      <c r="AA7" s="106"/>
      <c r="AB7" s="109"/>
      <c r="AC7" s="96"/>
      <c r="AD7" s="106"/>
      <c r="AE7" s="106"/>
      <c r="AF7" s="99" t="s">
        <v>237</v>
      </c>
      <c r="AG7" s="96"/>
      <c r="AH7" s="147">
        <v>15.45</v>
      </c>
      <c r="AI7" s="137" t="str">
        <f t="shared" si="1"/>
        <v>Erreur</v>
      </c>
      <c r="AJ7" s="139">
        <f ca="1">IF(Effectif!$AF7="Néant","Néant",IF(Effectif!$AF7&lt;&gt;"",VLOOKUP(TEXT(Effectif!$AF7,"@"),Paramètres!$E$21:$F$23,2,0)))</f>
        <v>44074</v>
      </c>
      <c r="AK7" s="97"/>
      <c r="AL7" s="97"/>
      <c r="AM7" s="97"/>
      <c r="AN7" s="106"/>
      <c r="AO7" s="106"/>
      <c r="AP7" s="106"/>
      <c r="AQ7" s="106"/>
      <c r="AR7" s="98"/>
      <c r="AS7" s="97"/>
      <c r="AT7" s="106"/>
      <c r="AU7" s="106"/>
      <c r="AV7" s="106"/>
      <c r="AW7" s="106"/>
      <c r="AX7" s="106"/>
      <c r="AY7" s="112"/>
      <c r="AZ7" s="106"/>
      <c r="BA7" s="103" t="str">
        <f t="shared" ca="1" si="2"/>
        <v>du renouvellement de la CMU</v>
      </c>
      <c r="BB7" s="111"/>
      <c r="BD7" s="106"/>
      <c r="BE7" s="106"/>
      <c r="BF7" s="106"/>
    </row>
    <row r="8" spans="1:61" s="14" customFormat="1" ht="15.75" x14ac:dyDescent="0.25">
      <c r="A8" s="93"/>
      <c r="B8" s="94"/>
      <c r="C8" s="95" t="str">
        <f t="shared" si="0"/>
        <v xml:space="preserve"> </v>
      </c>
      <c r="D8" s="96" t="s">
        <v>255</v>
      </c>
      <c r="E8" s="97">
        <f ca="1">IF(Effectif!$D8&gt;0,IF(DATE(YEAR(TODAY()),MONTH(Effectif!$D8),DAY(Effectif!$D8))&lt;=TODAY(),YEAR(TODAY())-YEAR(Effectif!$D8),YEAR(TODAY())-YEAR(Effectif!$D8)-1),"Inconnu")</f>
        <v>16</v>
      </c>
      <c r="F8" s="97" t="str">
        <f ca="1">IF(Effectif!$D8&gt;0,(IF(DATEDIF(Effectif!$D8,TODAY(),"y")&gt;=18,"Majeur","Mineur")),"Inconnu")</f>
        <v>Mineur</v>
      </c>
      <c r="G8" s="106"/>
      <c r="H8" s="107"/>
      <c r="I8" s="237"/>
      <c r="J8" s="139"/>
      <c r="K8" s="99"/>
      <c r="L8" s="139">
        <f>IF(Effectif!$D8&gt;0,DATE(YEAR(Effectif!$D8)+18,MONTH(Effectif!$D8),DAY(Effectif!$D8)),"")</f>
        <v>44449</v>
      </c>
      <c r="M8" s="139"/>
      <c r="N8" s="99"/>
      <c r="O8" s="106"/>
      <c r="P8" s="105"/>
      <c r="Q8" s="97"/>
      <c r="R8" s="108"/>
      <c r="S8" s="106"/>
      <c r="T8" s="106"/>
      <c r="U8" s="102"/>
      <c r="V8" s="96"/>
      <c r="W8" s="112"/>
      <c r="X8" s="96"/>
      <c r="Y8" s="99"/>
      <c r="Z8" s="105"/>
      <c r="AA8" s="106"/>
      <c r="AB8" s="109"/>
      <c r="AC8" s="96"/>
      <c r="AD8" s="106"/>
      <c r="AE8" s="106"/>
      <c r="AF8" s="99" t="s">
        <v>237</v>
      </c>
      <c r="AG8" s="96"/>
      <c r="AH8" s="147">
        <v>15.45</v>
      </c>
      <c r="AI8" s="137" t="str">
        <f t="shared" si="1"/>
        <v>Erreur</v>
      </c>
      <c r="AJ8" s="139">
        <f ca="1">IF(Effectif!$AF8="Néant","Néant",IF(Effectif!$AF8&lt;&gt;"",VLOOKUP(TEXT(Effectif!$AF8,"@"),Paramètres!$E$21:$F$23,2,0)))</f>
        <v>44074</v>
      </c>
      <c r="AK8" s="97"/>
      <c r="AL8" s="97"/>
      <c r="AM8" s="97"/>
      <c r="AN8" s="106"/>
      <c r="AO8" s="106"/>
      <c r="AP8" s="106"/>
      <c r="AQ8" s="106"/>
      <c r="AR8" s="98"/>
      <c r="AS8" s="97"/>
      <c r="AT8" s="106"/>
      <c r="AU8" s="106"/>
      <c r="AV8" s="106"/>
      <c r="AW8" s="106"/>
      <c r="AX8" s="106"/>
      <c r="AY8" s="112"/>
      <c r="AZ8" s="106"/>
      <c r="BA8" s="103" t="str">
        <f t="shared" ca="1" si="2"/>
        <v>du renouvellement de la CMU</v>
      </c>
      <c r="BB8" s="111"/>
      <c r="BD8" s="106"/>
      <c r="BE8" s="106"/>
      <c r="BF8" s="106"/>
    </row>
    <row r="9" spans="1:61" s="14" customFormat="1" ht="15" customHeight="1" x14ac:dyDescent="0.25">
      <c r="A9" s="93"/>
      <c r="B9" s="94"/>
      <c r="C9" s="94" t="str">
        <f t="shared" si="0"/>
        <v xml:space="preserve"> </v>
      </c>
      <c r="D9" s="96" t="s">
        <v>256</v>
      </c>
      <c r="E9" s="97">
        <f ca="1">IF(Effectif!$D9&gt;0,IF(DATE(YEAR(TODAY()),MONTH(Effectif!$D9),DAY(Effectif!$D9))&lt;=TODAY(),YEAR(TODAY())-YEAR(Effectif!$D9),YEAR(TODAY())-YEAR(Effectif!$D9)-1),"Inconnu")</f>
        <v>16</v>
      </c>
      <c r="F9" s="97" t="str">
        <f ca="1">IF(Effectif!$D9&gt;0,(IF(DATEDIF(Effectif!$D9,TODAY(),"y")&gt;=18,"Majeur","Mineur")),"Inconnu")</f>
        <v>Mineur</v>
      </c>
      <c r="G9" s="97"/>
      <c r="H9" s="107"/>
      <c r="I9" s="237"/>
      <c r="J9" s="139"/>
      <c r="K9" s="99"/>
      <c r="L9" s="139">
        <f>IF(Effectif!$D9&gt;0,DATE(YEAR(Effectif!$D9)+18,MONTH(Effectif!$D9),DAY(Effectif!$D9)),"")</f>
        <v>44499</v>
      </c>
      <c r="M9" s="139"/>
      <c r="N9" s="99"/>
      <c r="O9" s="106"/>
      <c r="P9" s="105"/>
      <c r="Q9" s="97"/>
      <c r="R9" s="108"/>
      <c r="S9" s="106"/>
      <c r="T9" s="106"/>
      <c r="U9" s="102"/>
      <c r="V9" s="96"/>
      <c r="W9" s="112"/>
      <c r="X9" s="96"/>
      <c r="Y9" s="99"/>
      <c r="Z9" s="105"/>
      <c r="AA9" s="106"/>
      <c r="AB9" s="109"/>
      <c r="AC9" s="96"/>
      <c r="AD9" s="106"/>
      <c r="AE9" s="106"/>
      <c r="AF9" s="99" t="s">
        <v>237</v>
      </c>
      <c r="AG9" s="96"/>
      <c r="AH9" s="147">
        <v>15.45</v>
      </c>
      <c r="AI9" s="137" t="str">
        <f t="shared" si="1"/>
        <v>Erreur</v>
      </c>
      <c r="AJ9" s="139">
        <f ca="1">IF(Effectif!$AF9="Néant","Néant",IF(Effectif!$AF9&lt;&gt;"",VLOOKUP(TEXT(Effectif!$AF9,"@"),Paramètres!$E$21:$F$23,2,0)))</f>
        <v>44074</v>
      </c>
      <c r="AK9" s="97"/>
      <c r="AL9" s="97"/>
      <c r="AM9" s="97"/>
      <c r="AN9" s="106"/>
      <c r="AO9" s="106"/>
      <c r="AP9" s="106"/>
      <c r="AQ9" s="106"/>
      <c r="AR9" s="98"/>
      <c r="AS9" s="97"/>
      <c r="AT9" s="106"/>
      <c r="AU9" s="106"/>
      <c r="AV9" s="106"/>
      <c r="AW9" s="106"/>
      <c r="AX9" s="106"/>
      <c r="AY9" s="112"/>
      <c r="AZ9" s="106"/>
      <c r="BA9" s="103" t="str">
        <f t="shared" ca="1" si="2"/>
        <v>du renouvellement de la CMU</v>
      </c>
      <c r="BB9" s="111"/>
      <c r="BD9" s="106" t="s">
        <v>49</v>
      </c>
      <c r="BE9" s="106" t="s">
        <v>82</v>
      </c>
      <c r="BF9" s="106" t="s">
        <v>62</v>
      </c>
    </row>
    <row r="10" spans="1:61" s="14" customFormat="1" ht="15" customHeight="1" x14ac:dyDescent="0.25">
      <c r="A10" s="93"/>
      <c r="B10" s="94"/>
      <c r="C10" s="94" t="str">
        <f t="shared" si="0"/>
        <v xml:space="preserve"> </v>
      </c>
      <c r="D10" s="96" t="s">
        <v>257</v>
      </c>
      <c r="E10" s="97">
        <f ca="1">IF(Effectif!$D10&gt;0,IF(DATE(YEAR(TODAY()),MONTH(Effectif!$D10),DAY(Effectif!$D10))&lt;=TODAY(),YEAR(TODAY())-YEAR(Effectif!$D10),YEAR(TODAY())-YEAR(Effectif!$D10)-1),"Inconnu")</f>
        <v>17</v>
      </c>
      <c r="F10" s="97" t="str">
        <f ca="1">IF(Effectif!$D10&gt;0,(IF(DATEDIF(Effectif!$D10,TODAY(),"y")&gt;=18,"Majeur","Mineur")),"Inconnu")</f>
        <v>Mineur</v>
      </c>
      <c r="G10" s="106"/>
      <c r="H10" s="98"/>
      <c r="I10" s="239"/>
      <c r="J10" s="139"/>
      <c r="K10" s="99"/>
      <c r="L10" s="139">
        <f>IF(Effectif!$D10&gt;0,DATE(YEAR(Effectif!$D10)+18,MONTH(Effectif!$D10),DAY(Effectif!$D10)),"")</f>
        <v>44301</v>
      </c>
      <c r="M10" s="139"/>
      <c r="N10" s="99"/>
      <c r="O10" s="97"/>
      <c r="P10" s="96"/>
      <c r="Q10" s="97"/>
      <c r="R10" s="100"/>
      <c r="S10" s="97"/>
      <c r="T10" s="97"/>
      <c r="U10" s="102"/>
      <c r="V10" s="96"/>
      <c r="W10" s="139"/>
      <c r="X10" s="96"/>
      <c r="Y10" s="99"/>
      <c r="Z10" s="96"/>
      <c r="AA10" s="106"/>
      <c r="AB10" s="101"/>
      <c r="AC10" s="96"/>
      <c r="AD10" s="97"/>
      <c r="AE10" s="97"/>
      <c r="AF10" s="99" t="s">
        <v>237</v>
      </c>
      <c r="AG10" s="96"/>
      <c r="AH10" s="147">
        <v>15.45</v>
      </c>
      <c r="AI10" s="137" t="str">
        <f t="shared" si="1"/>
        <v>Erreur</v>
      </c>
      <c r="AJ10" s="139">
        <f ca="1">IF(Effectif!$AF10="Néant","Néant",IF(Effectif!$AF10&lt;&gt;"",VLOOKUP(TEXT(Effectif!$AF10,"@"),Paramètres!$E$21:$F$23,2,0)))</f>
        <v>44074</v>
      </c>
      <c r="AK10" s="97"/>
      <c r="AL10" s="97"/>
      <c r="AM10" s="97"/>
      <c r="AN10" s="97"/>
      <c r="AO10" s="97"/>
      <c r="AP10" s="97"/>
      <c r="AQ10" s="97"/>
      <c r="AR10" s="98"/>
      <c r="AS10" s="97"/>
      <c r="AT10" s="97"/>
      <c r="AU10" s="97"/>
      <c r="AV10" s="97"/>
      <c r="AW10" s="97"/>
      <c r="AX10" s="97"/>
      <c r="AY10" s="139"/>
      <c r="AZ10" s="97"/>
      <c r="BA10" s="103" t="str">
        <f t="shared" ca="1" si="2"/>
        <v>du renouvellement de la CMU</v>
      </c>
      <c r="BB10" s="104"/>
      <c r="BD10" s="97" t="s">
        <v>49</v>
      </c>
      <c r="BE10" s="97" t="s">
        <v>83</v>
      </c>
      <c r="BF10" s="97" t="s">
        <v>62</v>
      </c>
    </row>
    <row r="11" spans="1:61" s="14" customFormat="1" ht="15" customHeight="1" x14ac:dyDescent="0.25">
      <c r="A11" s="93"/>
      <c r="B11" s="94"/>
      <c r="C11" s="94" t="str">
        <f t="shared" si="0"/>
        <v xml:space="preserve"> </v>
      </c>
      <c r="D11" s="96" t="s">
        <v>258</v>
      </c>
      <c r="E11" s="97">
        <f ca="1">IF(Effectif!$D11&gt;0,IF(DATE(YEAR(TODAY()),MONTH(Effectif!$D11),DAY(Effectif!$D11))&lt;=TODAY(),YEAR(TODAY())-YEAR(Effectif!$D11),YEAR(TODAY())-YEAR(Effectif!$D11)-1),"Inconnu")</f>
        <v>17</v>
      </c>
      <c r="F11" s="97" t="str">
        <f ca="1">IF(Effectif!$D11&gt;0,(IF(DATEDIF(Effectif!$D11,TODAY(),"y")&gt;=18,"Majeur","Mineur")),"Inconnu")</f>
        <v>Mineur</v>
      </c>
      <c r="G11" s="97"/>
      <c r="H11" s="98"/>
      <c r="I11" s="239"/>
      <c r="J11" s="139"/>
      <c r="K11" s="99"/>
      <c r="L11" s="139">
        <f>IF(Effectif!$D11&gt;0,DATE(YEAR(Effectif!$D11)+18,MONTH(Effectif!$D11),DAY(Effectif!$D11)),"")</f>
        <v>44329</v>
      </c>
      <c r="M11" s="139"/>
      <c r="N11" s="99"/>
      <c r="O11" s="97"/>
      <c r="P11" s="96"/>
      <c r="Q11" s="97"/>
      <c r="R11" s="100"/>
      <c r="S11" s="97"/>
      <c r="T11" s="97"/>
      <c r="U11" s="102"/>
      <c r="V11" s="96"/>
      <c r="W11" s="139"/>
      <c r="X11" s="96"/>
      <c r="Y11" s="99"/>
      <c r="Z11" s="96"/>
      <c r="AA11" s="106"/>
      <c r="AB11" s="101"/>
      <c r="AC11" s="96"/>
      <c r="AD11" s="97"/>
      <c r="AE11" s="97"/>
      <c r="AF11" s="99" t="s">
        <v>237</v>
      </c>
      <c r="AG11" s="96"/>
      <c r="AH11" s="147">
        <v>15.45</v>
      </c>
      <c r="AI11" s="137" t="str">
        <f t="shared" si="1"/>
        <v>Erreur</v>
      </c>
      <c r="AJ11" s="139">
        <f ca="1">IF(Effectif!$AF11="Néant","Néant",IF(Effectif!$AF11&lt;&gt;"",VLOOKUP(TEXT(Effectif!$AF11,"@"),Paramètres!$E$21:$F$23,2,0)))</f>
        <v>44074</v>
      </c>
      <c r="AK11" s="97"/>
      <c r="AL11" s="97"/>
      <c r="AM11" s="97"/>
      <c r="AN11" s="97"/>
      <c r="AO11" s="97"/>
      <c r="AP11" s="97"/>
      <c r="AQ11" s="97"/>
      <c r="AR11" s="98"/>
      <c r="AS11" s="97"/>
      <c r="AT11" s="97"/>
      <c r="AU11" s="97"/>
      <c r="AV11" s="97"/>
      <c r="AW11" s="97"/>
      <c r="AX11" s="97"/>
      <c r="AY11" s="139"/>
      <c r="AZ11" s="97"/>
      <c r="BA11" s="103" t="str">
        <f t="shared" ca="1" si="2"/>
        <v>du renouvellement de la CMU</v>
      </c>
      <c r="BB11" s="104"/>
      <c r="BD11" s="97" t="s">
        <v>49</v>
      </c>
      <c r="BE11" s="97" t="s">
        <v>83</v>
      </c>
      <c r="BF11" s="97" t="s">
        <v>62</v>
      </c>
    </row>
    <row r="12" spans="1:61" s="14" customFormat="1" ht="15" customHeight="1" x14ac:dyDescent="0.25">
      <c r="A12" s="93"/>
      <c r="B12" s="94"/>
      <c r="C12" s="94" t="str">
        <f t="shared" si="0"/>
        <v xml:space="preserve"> </v>
      </c>
      <c r="D12" s="96" t="s">
        <v>259</v>
      </c>
      <c r="E12" s="97">
        <f ca="1">IF(Effectif!$D12&gt;0,IF(DATE(YEAR(TODAY()),MONTH(Effectif!$D12),DAY(Effectif!$D12))&lt;=TODAY(),YEAR(TODAY())-YEAR(Effectif!$D12),YEAR(TODAY())-YEAR(Effectif!$D12)-1),"Inconnu")</f>
        <v>17</v>
      </c>
      <c r="F12" s="97" t="str">
        <f ca="1">IF(Effectif!$D12&gt;0,(IF(DATEDIF(Effectif!$D12,TODAY(),"y")&gt;=18,"Majeur","Mineur")),"Inconnu")</f>
        <v>Mineur</v>
      </c>
      <c r="G12" s="106"/>
      <c r="H12" s="98"/>
      <c r="I12" s="240"/>
      <c r="J12" s="139"/>
      <c r="K12" s="99"/>
      <c r="L12" s="139">
        <f>IF(Effectif!$D12&gt;0,DATE(YEAR(Effectif!$D12)+18,MONTH(Effectif!$D12),DAY(Effectif!$D12)),"")</f>
        <v>44158</v>
      </c>
      <c r="M12" s="139"/>
      <c r="N12" s="99"/>
      <c r="O12" s="97"/>
      <c r="P12" s="96"/>
      <c r="Q12" s="97"/>
      <c r="R12" s="100"/>
      <c r="S12" s="97"/>
      <c r="T12" s="97"/>
      <c r="U12" s="102"/>
      <c r="V12" s="96"/>
      <c r="W12" s="139"/>
      <c r="X12" s="96"/>
      <c r="Y12" s="99"/>
      <c r="Z12" s="96"/>
      <c r="AA12" s="106"/>
      <c r="AB12" s="101"/>
      <c r="AC12" s="96"/>
      <c r="AD12" s="97"/>
      <c r="AE12" s="97"/>
      <c r="AF12" s="99" t="s">
        <v>237</v>
      </c>
      <c r="AG12" s="96"/>
      <c r="AH12" s="147">
        <v>15.45</v>
      </c>
      <c r="AI12" s="137" t="str">
        <f t="shared" si="1"/>
        <v>Erreur</v>
      </c>
      <c r="AJ12" s="139">
        <f ca="1">IF(Effectif!$AF12="Néant","Néant",IF(Effectif!$AF12&lt;&gt;"",VLOOKUP(TEXT(Effectif!$AF12,"@"),Paramètres!$E$21:$F$23,2,0)))</f>
        <v>44074</v>
      </c>
      <c r="AK12" s="97"/>
      <c r="AL12" s="97"/>
      <c r="AM12" s="97"/>
      <c r="AN12" s="97"/>
      <c r="AO12" s="97"/>
      <c r="AP12" s="97"/>
      <c r="AQ12" s="97"/>
      <c r="AR12" s="98"/>
      <c r="AS12" s="97"/>
      <c r="AT12" s="97"/>
      <c r="AU12" s="97"/>
      <c r="AV12" s="97"/>
      <c r="AW12" s="97"/>
      <c r="AX12" s="97"/>
      <c r="AY12" s="139"/>
      <c r="AZ12" s="97"/>
      <c r="BA12" s="103" t="str">
        <f t="shared" ca="1" si="2"/>
        <v>du renouvellement de la CMU</v>
      </c>
      <c r="BB12" s="104"/>
      <c r="BD12" s="97"/>
      <c r="BE12" s="97"/>
      <c r="BF12" s="97"/>
    </row>
    <row r="13" spans="1:61" s="12" customFormat="1" ht="15" customHeight="1" x14ac:dyDescent="0.25">
      <c r="A13" s="93"/>
      <c r="B13" s="94"/>
      <c r="C13" s="94" t="str">
        <f t="shared" si="0"/>
        <v xml:space="preserve"> </v>
      </c>
      <c r="D13" s="96" t="s">
        <v>262</v>
      </c>
      <c r="E13" s="97">
        <f ca="1">IF(Effectif!$D13&gt;0,IF(DATE(YEAR(TODAY()),MONTH(Effectif!$D13),DAY(Effectif!$D13))&lt;=TODAY(),YEAR(TODAY())-YEAR(Effectif!$D13),YEAR(TODAY())-YEAR(Effectif!$D13)-1),"Inconnu")</f>
        <v>17</v>
      </c>
      <c r="F13" s="97" t="str">
        <f ca="1">IF(Effectif!$D13&gt;0,(IF(DATEDIF(Effectif!$D13,TODAY(),"y")&gt;=18,"Majeur","Mineur")),"Inconnu")</f>
        <v>Mineur</v>
      </c>
      <c r="G13" s="97"/>
      <c r="H13" s="98"/>
      <c r="I13" s="239"/>
      <c r="J13" s="139"/>
      <c r="K13" s="99"/>
      <c r="L13" s="139">
        <f>IF(Effectif!$D13&gt;0,DATE(YEAR(Effectif!$D13)+18,MONTH(Effectif!$D13),DAY(Effectif!$D13)),"")</f>
        <v>44180</v>
      </c>
      <c r="M13" s="139"/>
      <c r="N13" s="99"/>
      <c r="O13" s="97"/>
      <c r="P13" s="96"/>
      <c r="Q13" s="97"/>
      <c r="R13" s="100"/>
      <c r="S13" s="97"/>
      <c r="T13" s="97"/>
      <c r="U13" s="102"/>
      <c r="V13" s="96"/>
      <c r="W13" s="139"/>
      <c r="X13" s="96"/>
      <c r="Y13" s="99"/>
      <c r="Z13" s="96"/>
      <c r="AA13" s="97"/>
      <c r="AB13" s="101"/>
      <c r="AC13" s="96"/>
      <c r="AD13" s="97"/>
      <c r="AE13" s="97"/>
      <c r="AF13" s="99" t="s">
        <v>237</v>
      </c>
      <c r="AG13" s="96"/>
      <c r="AH13" s="147">
        <v>15.45</v>
      </c>
      <c r="AI13" s="137" t="str">
        <f t="shared" si="1"/>
        <v>Erreur</v>
      </c>
      <c r="AJ13" s="139">
        <f ca="1">IF(Effectif!$AF13="Néant","Néant",IF(Effectif!$AF13&lt;&gt;"",VLOOKUP(TEXT(Effectif!$AF13,"@"),Paramètres!$E$21:$F$23,2,0)))</f>
        <v>44074</v>
      </c>
      <c r="AK13" s="97"/>
      <c r="AL13" s="97"/>
      <c r="AM13" s="97"/>
      <c r="AN13" s="97"/>
      <c r="AO13" s="97"/>
      <c r="AP13" s="97"/>
      <c r="AQ13" s="97"/>
      <c r="AR13" s="98"/>
      <c r="AS13" s="97"/>
      <c r="AT13" s="97"/>
      <c r="AU13" s="97"/>
      <c r="AV13" s="97"/>
      <c r="AW13" s="97"/>
      <c r="AX13" s="97"/>
      <c r="AY13" s="139"/>
      <c r="AZ13" s="97"/>
      <c r="BA13" s="103" t="str">
        <f t="shared" ca="1" si="2"/>
        <v>du renouvellement de la CMU</v>
      </c>
      <c r="BB13" s="104"/>
      <c r="BC13" s="14"/>
      <c r="BD13" s="97" t="s">
        <v>49</v>
      </c>
      <c r="BE13" s="97" t="s">
        <v>82</v>
      </c>
      <c r="BF13" s="97" t="s">
        <v>62</v>
      </c>
      <c r="BG13" s="14"/>
      <c r="BH13" s="14"/>
      <c r="BI13" s="14"/>
    </row>
    <row r="14" spans="1:61" s="14" customFormat="1" ht="15" customHeight="1" x14ac:dyDescent="0.25">
      <c r="A14" s="93"/>
      <c r="B14" s="94"/>
      <c r="C14" s="94" t="str">
        <f t="shared" si="0"/>
        <v xml:space="preserve"> </v>
      </c>
      <c r="D14" s="96">
        <v>38346</v>
      </c>
      <c r="E14" s="97">
        <f ca="1">IF(Effectif!$D14&gt;0,IF(DATE(YEAR(TODAY()),MONTH(Effectif!$D14),DAY(Effectif!$D14))&lt;=TODAY(),YEAR(TODAY())-YEAR(Effectif!$D14),YEAR(TODAY())-YEAR(Effectif!$D14)-1),"Inconnu")</f>
        <v>15</v>
      </c>
      <c r="F14" s="97" t="str">
        <f ca="1">IF(Effectif!$D14&gt;0,(IF(DATEDIF(Effectif!$D14,TODAY(),"y")&gt;=18,"Majeur","Mineur")),"Inconnu")</f>
        <v>Mineur</v>
      </c>
      <c r="G14" s="97"/>
      <c r="H14" s="98"/>
      <c r="I14" s="240"/>
      <c r="J14" s="139"/>
      <c r="K14" s="99"/>
      <c r="L14" s="139">
        <f>IF(Effectif!$D14&gt;0,DATE(YEAR(Effectif!$D14)+18,MONTH(Effectif!$D14),DAY(Effectif!$D14)),"")</f>
        <v>44920</v>
      </c>
      <c r="M14" s="139"/>
      <c r="N14" s="99"/>
      <c r="O14" s="97"/>
      <c r="P14" s="96"/>
      <c r="Q14" s="97"/>
      <c r="R14" s="100"/>
      <c r="S14" s="97"/>
      <c r="T14" s="97"/>
      <c r="U14" s="102"/>
      <c r="V14" s="96"/>
      <c r="W14" s="139"/>
      <c r="X14" s="96"/>
      <c r="Y14" s="99"/>
      <c r="Z14" s="96"/>
      <c r="AA14" s="97"/>
      <c r="AB14" s="101"/>
      <c r="AC14" s="96"/>
      <c r="AD14" s="97"/>
      <c r="AE14" s="97"/>
      <c r="AF14" s="99" t="s">
        <v>237</v>
      </c>
      <c r="AG14" s="96"/>
      <c r="AH14" s="147">
        <v>15.45</v>
      </c>
      <c r="AI14" s="137" t="str">
        <f t="shared" si="1"/>
        <v>Erreur</v>
      </c>
      <c r="AJ14" s="139">
        <f ca="1">IF(Effectif!$AF14="Néant","Néant",IF(Effectif!$AF14&lt;&gt;"",VLOOKUP(TEXT(Effectif!$AF14,"@"),Paramètres!$E$21:$F$23,2,0)))</f>
        <v>44074</v>
      </c>
      <c r="AK14" s="97"/>
      <c r="AL14" s="97"/>
      <c r="AM14" s="97"/>
      <c r="AN14" s="97"/>
      <c r="AO14" s="97"/>
      <c r="AP14" s="97"/>
      <c r="AQ14" s="97"/>
      <c r="AR14" s="98"/>
      <c r="AS14" s="97"/>
      <c r="AT14" s="97"/>
      <c r="AU14" s="97"/>
      <c r="AV14" s="97"/>
      <c r="AW14" s="97"/>
      <c r="AX14" s="97"/>
      <c r="AY14" s="139"/>
      <c r="AZ14" s="97"/>
      <c r="BA14" s="103" t="str">
        <f t="shared" ca="1" si="2"/>
        <v>du renouvellement de la CMU</v>
      </c>
      <c r="BB14" s="210"/>
      <c r="BD14" s="97"/>
      <c r="BE14" s="97"/>
      <c r="BF14" s="97"/>
    </row>
    <row r="15" spans="1:61" s="14" customFormat="1" ht="15" customHeight="1" x14ac:dyDescent="0.25">
      <c r="A15" s="93"/>
      <c r="B15" s="94"/>
      <c r="C15" s="94" t="str">
        <f t="shared" si="0"/>
        <v xml:space="preserve"> </v>
      </c>
      <c r="D15" s="96">
        <v>37992</v>
      </c>
      <c r="E15" s="97">
        <f ca="1">IF(Effectif!$D15&gt;0,IF(DATE(YEAR(TODAY()),MONTH(Effectif!$D15),DAY(Effectif!$D15))&lt;=TODAY(),YEAR(TODAY())-YEAR(Effectif!$D15),YEAR(TODAY())-YEAR(Effectif!$D15)-1),"Inconnu")</f>
        <v>16</v>
      </c>
      <c r="F15" s="97" t="str">
        <f ca="1">IF(Effectif!$D15&gt;0,(IF(DATEDIF(Effectif!$D15,TODAY(),"y")&gt;=18,"Majeur","Mineur")),"Inconnu")</f>
        <v>Mineur</v>
      </c>
      <c r="G15" s="106"/>
      <c r="H15" s="107"/>
      <c r="I15" s="237"/>
      <c r="J15" s="139"/>
      <c r="K15" s="99"/>
      <c r="L15" s="139">
        <f>IF(Effectif!$D15&gt;0,DATE(YEAR(Effectif!$D15)+18,MONTH(Effectif!$D15),DAY(Effectif!$D15)),"")</f>
        <v>44567</v>
      </c>
      <c r="M15" s="139"/>
      <c r="N15" s="99"/>
      <c r="O15" s="106"/>
      <c r="P15" s="105"/>
      <c r="Q15" s="97"/>
      <c r="R15" s="108"/>
      <c r="S15" s="106"/>
      <c r="T15" s="106"/>
      <c r="U15" s="102"/>
      <c r="V15" s="96"/>
      <c r="W15" s="112"/>
      <c r="X15" s="96"/>
      <c r="Y15" s="99"/>
      <c r="Z15" s="105"/>
      <c r="AA15" s="106"/>
      <c r="AB15" s="109"/>
      <c r="AC15" s="96"/>
      <c r="AD15" s="106"/>
      <c r="AE15" s="106"/>
      <c r="AF15" s="99" t="s">
        <v>237</v>
      </c>
      <c r="AG15" s="96"/>
      <c r="AH15" s="147">
        <v>15.45</v>
      </c>
      <c r="AI15" s="137" t="str">
        <f t="shared" si="1"/>
        <v>Erreur</v>
      </c>
      <c r="AJ15" s="139">
        <f ca="1">IF(Effectif!$AF15="Néant","Néant",IF(Effectif!$AF15&lt;&gt;"",VLOOKUP(TEXT(Effectif!$AF15,"@"),Paramètres!$E$21:$F$23,2,0)))</f>
        <v>44074</v>
      </c>
      <c r="AK15" s="97"/>
      <c r="AL15" s="97"/>
      <c r="AM15" s="97"/>
      <c r="AN15" s="106"/>
      <c r="AO15" s="106"/>
      <c r="AP15" s="106"/>
      <c r="AQ15" s="106"/>
      <c r="AR15" s="98"/>
      <c r="AS15" s="97"/>
      <c r="AT15" s="106"/>
      <c r="AU15" s="106"/>
      <c r="AV15" s="106"/>
      <c r="AW15" s="106"/>
      <c r="AX15" s="106"/>
      <c r="AY15" s="112"/>
      <c r="AZ15" s="106"/>
      <c r="BA15" s="103" t="str">
        <f t="shared" ca="1" si="2"/>
        <v>du renouvellement de la CMU</v>
      </c>
      <c r="BB15" s="111"/>
      <c r="BD15" s="106" t="s">
        <v>49</v>
      </c>
      <c r="BE15" s="106" t="s">
        <v>82</v>
      </c>
      <c r="BF15" s="106" t="s">
        <v>62</v>
      </c>
    </row>
    <row r="16" spans="1:61" s="14" customFormat="1" ht="15" customHeight="1" x14ac:dyDescent="0.25">
      <c r="A16" s="93"/>
      <c r="B16" s="94"/>
      <c r="C16" s="94" t="str">
        <f t="shared" si="0"/>
        <v xml:space="preserve"> </v>
      </c>
      <c r="D16" s="96" t="s">
        <v>265</v>
      </c>
      <c r="E16" s="97">
        <f ca="1">IF(Effectif!$D16&gt;0,IF(DATE(YEAR(TODAY()),MONTH(Effectif!$D16),DAY(Effectif!$D16))&lt;=TODAY(),YEAR(TODAY())-YEAR(Effectif!$D16),YEAR(TODAY())-YEAR(Effectif!$D16)-1),"Inconnu")</f>
        <v>17</v>
      </c>
      <c r="F16" s="97" t="str">
        <f ca="1">IF(Effectif!$D16&gt;0,(IF(DATEDIF(Effectif!$D16,TODAY(),"y")&gt;=18,"Majeur","Mineur")),"Inconnu")</f>
        <v>Mineur</v>
      </c>
      <c r="G16" s="106"/>
      <c r="H16" s="107"/>
      <c r="I16" s="237"/>
      <c r="J16" s="139"/>
      <c r="K16" s="99"/>
      <c r="L16" s="139">
        <f>IF(Effectif!$D16&gt;0,DATE(YEAR(Effectif!$D16)+18,MONTH(Effectif!$D16),DAY(Effectif!$D16)),"")</f>
        <v>44114</v>
      </c>
      <c r="M16" s="139"/>
      <c r="N16" s="99"/>
      <c r="O16" s="106"/>
      <c r="P16" s="105"/>
      <c r="Q16" s="97"/>
      <c r="R16" s="108"/>
      <c r="S16" s="106"/>
      <c r="T16" s="106"/>
      <c r="U16" s="102"/>
      <c r="V16" s="96"/>
      <c r="W16" s="112"/>
      <c r="X16" s="96"/>
      <c r="Y16" s="99"/>
      <c r="Z16" s="105"/>
      <c r="AA16" s="106"/>
      <c r="AB16" s="109"/>
      <c r="AC16" s="96"/>
      <c r="AD16" s="106"/>
      <c r="AE16" s="106"/>
      <c r="AF16" s="99" t="s">
        <v>331</v>
      </c>
      <c r="AG16" s="96"/>
      <c r="AH16" s="147">
        <v>15.45</v>
      </c>
      <c r="AI16" s="137" t="str">
        <f t="shared" si="1"/>
        <v>Erreur</v>
      </c>
      <c r="AJ16" s="139" t="str">
        <f>IF(Effectif!$AF16="Néant","Néant",IF(Effectif!$AF16&lt;&gt;"",VLOOKUP(TEXT(Effectif!$AF16,"@"),Paramètres!$E$21:$F$23,2,0)))</f>
        <v>Néant</v>
      </c>
      <c r="AK16" s="97"/>
      <c r="AL16" s="97"/>
      <c r="AM16" s="97"/>
      <c r="AN16" s="106"/>
      <c r="AO16" s="97"/>
      <c r="AP16" s="106"/>
      <c r="AQ16" s="106"/>
      <c r="AR16" s="98"/>
      <c r="AS16" s="97"/>
      <c r="AT16" s="106"/>
      <c r="AU16" s="106"/>
      <c r="AV16" s="106"/>
      <c r="AW16" s="97"/>
      <c r="AX16" s="106"/>
      <c r="AY16" s="112"/>
      <c r="AZ16" s="106"/>
      <c r="BA16" s="103" t="str">
        <f t="shared" ca="1" si="2"/>
        <v>du renouvellement de la CMU</v>
      </c>
      <c r="BB16" s="111"/>
    </row>
    <row r="17" spans="1:58" s="14" customFormat="1" ht="15" customHeight="1" x14ac:dyDescent="0.25">
      <c r="A17" s="93"/>
      <c r="B17" s="94"/>
      <c r="C17" s="94" t="str">
        <f t="shared" si="0"/>
        <v xml:space="preserve"> </v>
      </c>
      <c r="D17" s="96" t="s">
        <v>266</v>
      </c>
      <c r="E17" s="97">
        <f ca="1">IF(Effectif!$D17&gt;0,IF(DATE(YEAR(TODAY()),MONTH(Effectif!$D17),DAY(Effectif!$D17))&lt;=TODAY(),YEAR(TODAY())-YEAR(Effectif!$D17),YEAR(TODAY())-YEAR(Effectif!$D17)-1),"Inconnu")</f>
        <v>16</v>
      </c>
      <c r="F17" s="97" t="str">
        <f ca="1">IF(Effectif!$D17&gt;0,(IF(DATEDIF(Effectif!$D17,TODAY(),"y")&gt;=18,"Majeur","Mineur")),"Inconnu")</f>
        <v>Mineur</v>
      </c>
      <c r="G17" s="97"/>
      <c r="H17" s="98"/>
      <c r="I17" s="239"/>
      <c r="J17" s="139"/>
      <c r="K17" s="99"/>
      <c r="L17" s="139">
        <f>IF(Effectif!$D17&gt;0,DATE(YEAR(Effectif!$D17)+18,MONTH(Effectif!$D17),DAY(Effectif!$D17)),"")</f>
        <v>44615</v>
      </c>
      <c r="M17" s="139"/>
      <c r="N17" s="99"/>
      <c r="O17" s="97"/>
      <c r="P17" s="96"/>
      <c r="Q17" s="97"/>
      <c r="R17" s="100"/>
      <c r="S17" s="97"/>
      <c r="T17" s="97"/>
      <c r="U17" s="102"/>
      <c r="V17" s="96"/>
      <c r="W17" s="139"/>
      <c r="X17" s="96"/>
      <c r="Y17" s="99"/>
      <c r="Z17" s="96"/>
      <c r="AA17" s="97"/>
      <c r="AB17" s="101"/>
      <c r="AC17" s="96"/>
      <c r="AD17" s="97"/>
      <c r="AE17" s="97"/>
      <c r="AF17" s="99" t="s">
        <v>237</v>
      </c>
      <c r="AG17" s="96"/>
      <c r="AH17" s="147">
        <v>10</v>
      </c>
      <c r="AI17" s="137" t="str">
        <f t="shared" si="1"/>
        <v>Erreur</v>
      </c>
      <c r="AJ17" s="139">
        <f ca="1">IF(Effectif!$AF17="Néant","Néant",IF(Effectif!$AF17&lt;&gt;"",VLOOKUP(TEXT(Effectif!$AF17,"@"),Paramètres!$E$21:$F$23,2,0)))</f>
        <v>44074</v>
      </c>
      <c r="AK17" s="97"/>
      <c r="AL17" s="97"/>
      <c r="AM17" s="106"/>
      <c r="AN17" s="97"/>
      <c r="AO17" s="97"/>
      <c r="AP17" s="97"/>
      <c r="AQ17" s="97"/>
      <c r="AR17" s="98"/>
      <c r="AS17" s="97"/>
      <c r="AT17" s="97"/>
      <c r="AU17" s="97"/>
      <c r="AV17" s="97"/>
      <c r="AW17" s="97"/>
      <c r="AX17" s="97"/>
      <c r="AY17" s="139"/>
      <c r="AZ17" s="97"/>
      <c r="BA17" s="103" t="str">
        <f t="shared" ca="1" si="2"/>
        <v>du renouvellement de la CMU</v>
      </c>
      <c r="BB17" s="104"/>
    </row>
    <row r="18" spans="1:58" s="14" customFormat="1" ht="15" customHeight="1" x14ac:dyDescent="0.25">
      <c r="A18" s="93"/>
      <c r="B18" s="94"/>
      <c r="C18" s="94" t="str">
        <f t="shared" si="0"/>
        <v xml:space="preserve"> </v>
      </c>
      <c r="D18" s="96">
        <v>38316</v>
      </c>
      <c r="E18" s="97">
        <f ca="1">IF(Effectif!$D18&gt;0,IF(DATE(YEAR(TODAY()),MONTH(Effectif!$D18),DAY(Effectif!$D18))&lt;=TODAY(),YEAR(TODAY())-YEAR(Effectif!$D18),YEAR(TODAY())-YEAR(Effectif!$D18)-1),"Inconnu")</f>
        <v>15</v>
      </c>
      <c r="F18" s="97" t="str">
        <f ca="1">IF(Effectif!$D18&gt;0,(IF(DATEDIF(Effectif!$D18,TODAY(),"y")&gt;=18,"Majeur","Mineur")),"Inconnu")</f>
        <v>Mineur</v>
      </c>
      <c r="G18" s="97"/>
      <c r="H18" s="107"/>
      <c r="I18" s="237"/>
      <c r="J18" s="139"/>
      <c r="K18" s="99"/>
      <c r="L18" s="139">
        <f>IF(Effectif!$D18&gt;0,DATE(YEAR(Effectif!$D18)+18,MONTH(Effectif!$D18),DAY(Effectif!$D18)),"")</f>
        <v>44890</v>
      </c>
      <c r="M18" s="139"/>
      <c r="N18" s="99"/>
      <c r="O18" s="106"/>
      <c r="P18" s="105"/>
      <c r="Q18" s="97"/>
      <c r="R18" s="108"/>
      <c r="S18" s="106"/>
      <c r="T18" s="106"/>
      <c r="U18" s="102"/>
      <c r="V18" s="96"/>
      <c r="W18" s="112"/>
      <c r="X18" s="96"/>
      <c r="Y18" s="99"/>
      <c r="Z18" s="105"/>
      <c r="AA18" s="106"/>
      <c r="AB18" s="109"/>
      <c r="AC18" s="96"/>
      <c r="AD18" s="106"/>
      <c r="AE18" s="106"/>
      <c r="AF18" s="99" t="s">
        <v>237</v>
      </c>
      <c r="AG18" s="96"/>
      <c r="AH18" s="147">
        <v>15.45</v>
      </c>
      <c r="AI18" s="137" t="str">
        <f t="shared" si="1"/>
        <v>Erreur</v>
      </c>
      <c r="AJ18" s="139">
        <f ca="1">IF(Effectif!$AF18="Néant","Néant",IF(Effectif!$AF18&lt;&gt;"",VLOOKUP(TEXT(Effectif!$AF18,"@"),Paramètres!$E$21:$F$23,2,0)))</f>
        <v>44074</v>
      </c>
      <c r="AK18" s="97"/>
      <c r="AL18" s="97"/>
      <c r="AM18" s="97"/>
      <c r="AN18" s="106"/>
      <c r="AO18" s="106"/>
      <c r="AP18" s="106"/>
      <c r="AQ18" s="106"/>
      <c r="AR18" s="98"/>
      <c r="AS18" s="97"/>
      <c r="AT18" s="106"/>
      <c r="AU18" s="106"/>
      <c r="AV18" s="106"/>
      <c r="AW18" s="97"/>
      <c r="AX18" s="106"/>
      <c r="AY18" s="112"/>
      <c r="AZ18" s="106"/>
      <c r="BA18" s="103" t="str">
        <f t="shared" ca="1" si="2"/>
        <v>du renouvellement de la CMU</v>
      </c>
      <c r="BB18" s="111"/>
      <c r="BD18" s="106" t="s">
        <v>49</v>
      </c>
      <c r="BE18" s="97" t="s">
        <v>81</v>
      </c>
      <c r="BF18" s="106" t="s">
        <v>62</v>
      </c>
    </row>
    <row r="19" spans="1:58" s="14" customFormat="1" ht="15" customHeight="1" x14ac:dyDescent="0.25">
      <c r="A19" s="93"/>
      <c r="B19" s="94"/>
      <c r="C19" s="94" t="str">
        <f t="shared" si="0"/>
        <v xml:space="preserve"> </v>
      </c>
      <c r="D19" s="96" t="s">
        <v>267</v>
      </c>
      <c r="E19" s="97">
        <f ca="1">IF(Effectif!$D19&gt;0,IF(DATE(YEAR(TODAY()),MONTH(Effectif!$D19),DAY(Effectif!$D19))&lt;=TODAY(),YEAR(TODAY())-YEAR(Effectif!$D19),YEAR(TODAY())-YEAR(Effectif!$D19)-1),"Inconnu")</f>
        <v>16</v>
      </c>
      <c r="F19" s="97" t="str">
        <f ca="1">IF(Effectif!$D19&gt;0,(IF(DATEDIF(Effectif!$D19,TODAY(),"y")&gt;=18,"Majeur","Mineur")),"Inconnu")</f>
        <v>Mineur</v>
      </c>
      <c r="G19" s="106"/>
      <c r="H19" s="98"/>
      <c r="I19" s="1"/>
      <c r="J19" s="139"/>
      <c r="K19" s="99"/>
      <c r="L19" s="139">
        <f>IF(Effectif!$D19&gt;0,DATE(YEAR(Effectif!$D19)+18,MONTH(Effectif!$D19),DAY(Effectif!$D19)),"")</f>
        <v>44514</v>
      </c>
      <c r="M19" s="139"/>
      <c r="N19" s="99"/>
      <c r="O19" s="97"/>
      <c r="P19" s="96"/>
      <c r="Q19" s="97"/>
      <c r="R19" s="100"/>
      <c r="S19" s="97"/>
      <c r="T19" s="97"/>
      <c r="U19" s="102"/>
      <c r="V19" s="96"/>
      <c r="W19" s="139"/>
      <c r="X19" s="96"/>
      <c r="Y19" s="99"/>
      <c r="Z19" s="96"/>
      <c r="AA19" s="97"/>
      <c r="AB19" s="101"/>
      <c r="AC19" s="96"/>
      <c r="AD19" s="97"/>
      <c r="AE19" s="97"/>
      <c r="AF19" s="99" t="s">
        <v>237</v>
      </c>
      <c r="AG19" s="96"/>
      <c r="AH19" s="147">
        <v>15.45</v>
      </c>
      <c r="AI19" s="137" t="str">
        <f t="shared" si="1"/>
        <v>Erreur</v>
      </c>
      <c r="AJ19" s="139">
        <f ca="1">IF(Effectif!$AF19="Néant","Néant",IF(Effectif!$AF19&lt;&gt;"",VLOOKUP(TEXT(Effectif!$AF19,"@"),Paramètres!$E$21:$F$23,2,0)))</f>
        <v>44074</v>
      </c>
      <c r="AK19" s="97"/>
      <c r="AL19" s="97"/>
      <c r="AM19" s="97"/>
      <c r="AN19" s="97"/>
      <c r="AO19" s="97"/>
      <c r="AP19" s="97"/>
      <c r="AQ19" s="97"/>
      <c r="AR19" s="98"/>
      <c r="AS19" s="97"/>
      <c r="AT19" s="97"/>
      <c r="AU19" s="97"/>
      <c r="AV19" s="97"/>
      <c r="AW19" s="97"/>
      <c r="AX19" s="97"/>
      <c r="AY19" s="139"/>
      <c r="AZ19" s="97"/>
      <c r="BA19" s="103" t="str">
        <f t="shared" ca="1" si="2"/>
        <v>du renouvellement de la CMU</v>
      </c>
      <c r="BB19" s="104"/>
    </row>
    <row r="20" spans="1:58" s="14" customFormat="1" ht="15" customHeight="1" x14ac:dyDescent="0.25">
      <c r="A20" s="93"/>
      <c r="B20" s="94"/>
      <c r="C20" s="94" t="str">
        <f t="shared" si="0"/>
        <v xml:space="preserve"> </v>
      </c>
      <c r="D20" s="96" t="s">
        <v>268</v>
      </c>
      <c r="E20" s="97">
        <f ca="1">IF(Effectif!$D20&gt;0,IF(DATE(YEAR(TODAY()),MONTH(Effectif!$D20),DAY(Effectif!$D20))&lt;=TODAY(),YEAR(TODAY())-YEAR(Effectif!$D20),YEAR(TODAY())-YEAR(Effectif!$D20)-1),"Inconnu")</f>
        <v>16</v>
      </c>
      <c r="F20" s="97" t="str">
        <f ca="1">IF(Effectif!$D20&gt;0,(IF(DATEDIF(Effectif!$D20,TODAY(),"y")&gt;=18,"Majeur","Mineur")),"Inconnu")</f>
        <v>Mineur</v>
      </c>
      <c r="G20" s="106"/>
      <c r="H20" s="107"/>
      <c r="I20" s="237"/>
      <c r="J20" s="139"/>
      <c r="K20" s="99"/>
      <c r="L20" s="139">
        <f>IF(Effectif!$D20&gt;0,DATE(YEAR(Effectif!$D20)+18,MONTH(Effectif!$D20),DAY(Effectif!$D20)),"")</f>
        <v>44540</v>
      </c>
      <c r="M20" s="139"/>
      <c r="N20" s="99"/>
      <c r="O20" s="106"/>
      <c r="P20" s="105"/>
      <c r="Q20" s="97"/>
      <c r="R20" s="108"/>
      <c r="S20" s="106"/>
      <c r="T20" s="106"/>
      <c r="U20" s="102"/>
      <c r="V20" s="96"/>
      <c r="W20" s="112"/>
      <c r="X20" s="96"/>
      <c r="Y20" s="99"/>
      <c r="Z20" s="105"/>
      <c r="AA20" s="106"/>
      <c r="AB20" s="109"/>
      <c r="AC20" s="96"/>
      <c r="AD20" s="106"/>
      <c r="AE20" s="106"/>
      <c r="AF20" s="99" t="s">
        <v>237</v>
      </c>
      <c r="AG20" s="96"/>
      <c r="AH20" s="147">
        <v>10</v>
      </c>
      <c r="AI20" s="137" t="str">
        <f t="shared" si="1"/>
        <v>Erreur</v>
      </c>
      <c r="AJ20" s="139">
        <f ca="1">IF(Effectif!$AF20="Néant","Néant",IF(Effectif!$AF20&lt;&gt;"",VLOOKUP(TEXT(Effectif!$AF20,"@"),Paramètres!$E$21:$F$23,2,0)))</f>
        <v>44074</v>
      </c>
      <c r="AK20" s="97"/>
      <c r="AL20" s="97"/>
      <c r="AM20" s="106"/>
      <c r="AN20" s="106"/>
      <c r="AO20" s="106"/>
      <c r="AP20" s="106"/>
      <c r="AQ20" s="106"/>
      <c r="AR20" s="98"/>
      <c r="AS20" s="97"/>
      <c r="AT20" s="106"/>
      <c r="AU20" s="106"/>
      <c r="AV20" s="106"/>
      <c r="AW20" s="106"/>
      <c r="AX20" s="106"/>
      <c r="AY20" s="112"/>
      <c r="AZ20" s="106"/>
      <c r="BA20" s="103" t="str">
        <f t="shared" ca="1" si="2"/>
        <v>du renouvellement de la CMU</v>
      </c>
      <c r="BB20" s="111"/>
    </row>
    <row r="21" spans="1:58" s="14" customFormat="1" ht="15" customHeight="1" x14ac:dyDescent="0.25">
      <c r="A21" s="93"/>
      <c r="B21" s="94"/>
      <c r="C21" s="94" t="str">
        <f t="shared" si="0"/>
        <v xml:space="preserve"> </v>
      </c>
      <c r="D21" s="96" t="s">
        <v>269</v>
      </c>
      <c r="E21" s="97">
        <f ca="1">IF(Effectif!$D21&gt;0,IF(DATE(YEAR(TODAY()),MONTH(Effectif!$D21),DAY(Effectif!$D21))&lt;=TODAY(),YEAR(TODAY())-YEAR(Effectif!$D21),YEAR(TODAY())-YEAR(Effectif!$D21)-1),"Inconnu")</f>
        <v>16</v>
      </c>
      <c r="F21" s="97" t="str">
        <f ca="1">IF(Effectif!$D21&gt;0,(IF(DATEDIF(Effectif!$D21,TODAY(),"y")&gt;=18,"Majeur","Mineur")),"Inconnu")</f>
        <v>Mineur</v>
      </c>
      <c r="G21" s="106"/>
      <c r="H21" s="98"/>
      <c r="I21" s="239"/>
      <c r="J21" s="139"/>
      <c r="K21" s="99"/>
      <c r="L21" s="139">
        <f>IF(Effectif!$D21&gt;0,DATE(YEAR(Effectif!$D21)+18,MONTH(Effectif!$D21),DAY(Effectif!$D21)),"")</f>
        <v>44562</v>
      </c>
      <c r="M21" s="139"/>
      <c r="N21" s="99"/>
      <c r="O21" s="97"/>
      <c r="P21" s="96"/>
      <c r="Q21" s="97"/>
      <c r="R21" s="100"/>
      <c r="S21" s="97"/>
      <c r="T21" s="97"/>
      <c r="U21" s="102"/>
      <c r="V21" s="96"/>
      <c r="W21" s="139"/>
      <c r="X21" s="96"/>
      <c r="Y21" s="99"/>
      <c r="Z21" s="96"/>
      <c r="AA21" s="97"/>
      <c r="AB21" s="101"/>
      <c r="AC21" s="96"/>
      <c r="AD21" s="97"/>
      <c r="AE21" s="97"/>
      <c r="AF21" s="99" t="s">
        <v>237</v>
      </c>
      <c r="AG21" s="96"/>
      <c r="AH21" s="147">
        <v>15.45</v>
      </c>
      <c r="AI21" s="137" t="str">
        <f t="shared" si="1"/>
        <v>Erreur</v>
      </c>
      <c r="AJ21" s="139">
        <f ca="1">IF(Effectif!$AF21="Néant","Néant",IF(Effectif!$AF21&lt;&gt;"",VLOOKUP(TEXT(Effectif!$AF21,"@"),Paramètres!$E$21:$F$23,2,0)))</f>
        <v>44074</v>
      </c>
      <c r="AK21" s="97"/>
      <c r="AL21" s="97"/>
      <c r="AM21" s="97"/>
      <c r="AN21" s="97"/>
      <c r="AO21" s="97"/>
      <c r="AP21" s="97"/>
      <c r="AQ21" s="97"/>
      <c r="AR21" s="98"/>
      <c r="AS21" s="97"/>
      <c r="AT21" s="97"/>
      <c r="AU21" s="97"/>
      <c r="AV21" s="97"/>
      <c r="AW21" s="97"/>
      <c r="AX21" s="97"/>
      <c r="AY21" s="139"/>
      <c r="AZ21" s="97"/>
      <c r="BA21" s="103" t="str">
        <f t="shared" ca="1" si="2"/>
        <v>du renouvellement de la CMU</v>
      </c>
      <c r="BB21" s="104"/>
    </row>
    <row r="22" spans="1:58" s="14" customFormat="1" ht="15" customHeight="1" x14ac:dyDescent="0.25">
      <c r="A22" s="93"/>
      <c r="B22" s="94"/>
      <c r="C22" s="94" t="str">
        <f t="shared" si="0"/>
        <v xml:space="preserve"> </v>
      </c>
      <c r="D22" s="96" t="s">
        <v>270</v>
      </c>
      <c r="E22" s="97">
        <f ca="1">IF(Effectif!$D22&gt;0,IF(DATE(YEAR(TODAY()),MONTH(Effectif!$D22),DAY(Effectif!$D22))&lt;=TODAY(),YEAR(TODAY())-YEAR(Effectif!$D22),YEAR(TODAY())-YEAR(Effectif!$D22)-1),"Inconnu")</f>
        <v>16</v>
      </c>
      <c r="F22" s="97" t="str">
        <f ca="1">IF(Effectif!$D22&gt;0,(IF(DATEDIF(Effectif!$D22,TODAY(),"y")&gt;=18,"Majeur","Mineur")),"Inconnu")</f>
        <v>Mineur</v>
      </c>
      <c r="G22" s="97"/>
      <c r="H22" s="107"/>
      <c r="I22" s="237"/>
      <c r="J22" s="139"/>
      <c r="K22" s="99"/>
      <c r="L22" s="139">
        <f>IF(Effectif!$D22&gt;0,DATE(YEAR(Effectif!$D22)+18,MONTH(Effectif!$D22),DAY(Effectif!$D22)),"")</f>
        <v>44443</v>
      </c>
      <c r="M22" s="139"/>
      <c r="N22" s="99"/>
      <c r="O22" s="106"/>
      <c r="P22" s="105"/>
      <c r="Q22" s="97"/>
      <c r="R22" s="108"/>
      <c r="S22" s="106"/>
      <c r="T22" s="106"/>
      <c r="U22" s="102"/>
      <c r="V22" s="96"/>
      <c r="W22" s="112"/>
      <c r="X22" s="96"/>
      <c r="Y22" s="99"/>
      <c r="Z22" s="105"/>
      <c r="AA22" s="106"/>
      <c r="AB22" s="109"/>
      <c r="AC22" s="96"/>
      <c r="AD22" s="106"/>
      <c r="AE22" s="106"/>
      <c r="AF22" s="99" t="s">
        <v>237</v>
      </c>
      <c r="AG22" s="96"/>
      <c r="AH22" s="147">
        <v>10</v>
      </c>
      <c r="AI22" s="137" t="str">
        <f t="shared" si="1"/>
        <v>Erreur</v>
      </c>
      <c r="AJ22" s="139">
        <f ca="1">IF(Effectif!$AF22="Néant","Néant",IF(Effectif!$AF22&lt;&gt;"",VLOOKUP(TEXT(Effectif!$AF22,"@"),Paramètres!$E$21:$F$23,2,0)))</f>
        <v>44074</v>
      </c>
      <c r="AK22" s="97"/>
      <c r="AL22" s="97"/>
      <c r="AM22" s="97"/>
      <c r="AN22" s="106"/>
      <c r="AO22" s="106"/>
      <c r="AP22" s="106"/>
      <c r="AQ22" s="106"/>
      <c r="AR22" s="98"/>
      <c r="AS22" s="97"/>
      <c r="AT22" s="106"/>
      <c r="AU22" s="106"/>
      <c r="AV22" s="106"/>
      <c r="AW22" s="106"/>
      <c r="AX22" s="106"/>
      <c r="AY22" s="112"/>
      <c r="AZ22" s="106"/>
      <c r="BA22" s="103" t="str">
        <f t="shared" ca="1" si="2"/>
        <v>du renouvellement de la CMU</v>
      </c>
      <c r="BB22" s="111"/>
    </row>
    <row r="23" spans="1:58" s="14" customFormat="1" ht="15" customHeight="1" x14ac:dyDescent="0.25">
      <c r="A23" s="93"/>
      <c r="B23" s="94"/>
      <c r="C23" s="94" t="str">
        <f t="shared" si="0"/>
        <v xml:space="preserve"> </v>
      </c>
      <c r="D23" s="96" t="s">
        <v>271</v>
      </c>
      <c r="E23" s="97">
        <f ca="1">IF(Effectif!$D23&gt;0,IF(DATE(YEAR(TODAY()),MONTH(Effectif!$D23),DAY(Effectif!$D23))&lt;=TODAY(),YEAR(TODAY())-YEAR(Effectif!$D23),YEAR(TODAY())-YEAR(Effectif!$D23)-1),"Inconnu")</f>
        <v>17</v>
      </c>
      <c r="F23" s="97" t="str">
        <f ca="1">IF(Effectif!$D23&gt;0,(IF(DATEDIF(Effectif!$D23,TODAY(),"y")&gt;=18,"Majeur","Mineur")),"Inconnu")</f>
        <v>Mineur</v>
      </c>
      <c r="G23" s="97"/>
      <c r="H23" s="107"/>
      <c r="I23" s="237"/>
      <c r="J23" s="139"/>
      <c r="K23" s="99"/>
      <c r="L23" s="139">
        <f>IF(Effectif!$D23&gt;0,DATE(YEAR(Effectif!$D23)+18,MONTH(Effectif!$D23),DAY(Effectif!$D23)),"")</f>
        <v>44196</v>
      </c>
      <c r="M23" s="139"/>
      <c r="N23" s="99"/>
      <c r="O23" s="106"/>
      <c r="P23" s="105"/>
      <c r="Q23" s="97"/>
      <c r="R23" s="108"/>
      <c r="S23" s="106"/>
      <c r="T23" s="106"/>
      <c r="U23" s="102"/>
      <c r="V23" s="96"/>
      <c r="W23" s="112"/>
      <c r="X23" s="96"/>
      <c r="Y23" s="99"/>
      <c r="Z23" s="105"/>
      <c r="AA23" s="106"/>
      <c r="AB23" s="109"/>
      <c r="AC23" s="96"/>
      <c r="AD23" s="106"/>
      <c r="AE23" s="106"/>
      <c r="AF23" s="99" t="s">
        <v>237</v>
      </c>
      <c r="AG23" s="96"/>
      <c r="AH23" s="147">
        <v>10</v>
      </c>
      <c r="AI23" s="137" t="str">
        <f t="shared" si="1"/>
        <v>Erreur</v>
      </c>
      <c r="AJ23" s="139">
        <f ca="1">IF(Effectif!$AF23="Néant","Néant",IF(Effectif!$AF23&lt;&gt;"",VLOOKUP(TEXT(Effectif!$AF23,"@"),Paramètres!$E$21:$F$23,2,0)))</f>
        <v>44074</v>
      </c>
      <c r="AK23" s="97"/>
      <c r="AL23" s="97"/>
      <c r="AM23" s="97"/>
      <c r="AN23" s="106"/>
      <c r="AO23" s="106"/>
      <c r="AP23" s="106"/>
      <c r="AQ23" s="106"/>
      <c r="AR23" s="98"/>
      <c r="AS23" s="97"/>
      <c r="AT23" s="106"/>
      <c r="AU23" s="106"/>
      <c r="AV23" s="106"/>
      <c r="AW23" s="106"/>
      <c r="AX23" s="106"/>
      <c r="AY23" s="112"/>
      <c r="AZ23" s="106"/>
      <c r="BA23" s="103" t="str">
        <f t="shared" ca="1" si="2"/>
        <v>du renouvellement de la CMU</v>
      </c>
      <c r="BB23" s="111"/>
    </row>
    <row r="24" spans="1:58" s="14" customFormat="1" ht="15" customHeight="1" x14ac:dyDescent="0.25">
      <c r="A24" s="93"/>
      <c r="B24" s="94"/>
      <c r="C24" s="94" t="str">
        <f t="shared" si="0"/>
        <v xml:space="preserve"> </v>
      </c>
      <c r="D24" s="96">
        <v>37803</v>
      </c>
      <c r="E24" s="97">
        <f ca="1">IF(Effectif!$D24&gt;0,IF(DATE(YEAR(TODAY()),MONTH(Effectif!$D24),DAY(Effectif!$D24))&lt;=TODAY(),YEAR(TODAY())-YEAR(Effectif!$D24),YEAR(TODAY())-YEAR(Effectif!$D24)-1),"Inconnu")</f>
        <v>17</v>
      </c>
      <c r="F24" s="97" t="str">
        <f ca="1">IF(Effectif!$D24&gt;0,(IF(DATEDIF(Effectif!$D24,TODAY(),"y")&gt;=18,"Majeur","Mineur")),"Inconnu")</f>
        <v>Mineur</v>
      </c>
      <c r="G24" s="97"/>
      <c r="H24" s="98"/>
      <c r="I24" s="239"/>
      <c r="J24" s="139"/>
      <c r="K24" s="99"/>
      <c r="L24" s="139">
        <f>IF(Effectif!$D24&gt;0,DATE(YEAR(Effectif!$D24)+18,MONTH(Effectif!$D24),DAY(Effectif!$D24)),"")</f>
        <v>44378</v>
      </c>
      <c r="M24" s="139"/>
      <c r="N24" s="99"/>
      <c r="O24" s="97"/>
      <c r="P24" s="96"/>
      <c r="Q24" s="97"/>
      <c r="R24" s="100"/>
      <c r="S24" s="97"/>
      <c r="T24" s="97"/>
      <c r="U24" s="102"/>
      <c r="V24" s="96"/>
      <c r="W24" s="139"/>
      <c r="X24" s="96"/>
      <c r="Y24" s="99"/>
      <c r="Z24" s="96"/>
      <c r="AA24" s="97"/>
      <c r="AB24" s="101"/>
      <c r="AC24" s="96"/>
      <c r="AD24" s="97"/>
      <c r="AE24" s="97"/>
      <c r="AF24" s="99" t="s">
        <v>237</v>
      </c>
      <c r="AG24" s="96"/>
      <c r="AH24" s="147">
        <v>15.45</v>
      </c>
      <c r="AI24" s="137" t="str">
        <f t="shared" si="1"/>
        <v>Erreur</v>
      </c>
      <c r="AJ24" s="139">
        <f ca="1">IF(Effectif!$AF24="Néant","Néant",IF(Effectif!$AF24&lt;&gt;"",VLOOKUP(TEXT(Effectif!$AF24,"@"),Paramètres!$E$21:$F$23,2,0)))</f>
        <v>44074</v>
      </c>
      <c r="AK24" s="97"/>
      <c r="AL24" s="97"/>
      <c r="AM24" s="97"/>
      <c r="AN24" s="97"/>
      <c r="AO24" s="97"/>
      <c r="AP24" s="97"/>
      <c r="AQ24" s="97"/>
      <c r="AR24" s="98"/>
      <c r="AS24" s="97"/>
      <c r="AT24" s="97"/>
      <c r="AU24" s="97"/>
      <c r="AV24" s="97"/>
      <c r="AW24" s="97"/>
      <c r="AX24" s="97"/>
      <c r="AY24" s="139"/>
      <c r="AZ24" s="97"/>
      <c r="BA24" s="103" t="str">
        <f t="shared" ca="1" si="2"/>
        <v>du renouvellement de la CMU</v>
      </c>
      <c r="BB24" s="104"/>
    </row>
    <row r="25" spans="1:58" s="14" customFormat="1" ht="15" customHeight="1" x14ac:dyDescent="0.25">
      <c r="A25" s="93"/>
      <c r="B25" s="94"/>
      <c r="C25" s="94" t="str">
        <f t="shared" si="0"/>
        <v xml:space="preserve"> </v>
      </c>
      <c r="D25" s="96" t="s">
        <v>272</v>
      </c>
      <c r="E25" s="97">
        <f ca="1">IF(Effectif!$D25&gt;0,IF(DATE(YEAR(TODAY()),MONTH(Effectif!$D25),DAY(Effectif!$D25))&lt;=TODAY(),YEAR(TODAY())-YEAR(Effectif!$D25),YEAR(TODAY())-YEAR(Effectif!$D25)-1),"Inconnu")</f>
        <v>18</v>
      </c>
      <c r="F25" s="97" t="str">
        <f ca="1">IF(Effectif!$D25&gt;0,(IF(DATEDIF(Effectif!$D25,TODAY(),"y")&gt;=18,"Majeur","Mineur")),"Inconnu")</f>
        <v>Majeur</v>
      </c>
      <c r="G25" s="97"/>
      <c r="H25" s="107"/>
      <c r="I25" s="240"/>
      <c r="J25" s="139"/>
      <c r="K25" s="99"/>
      <c r="L25" s="139">
        <f>IF(Effectif!$D25&gt;0,DATE(YEAR(Effectif!$D25)+18,MONTH(Effectif!$D25),DAY(Effectif!$D25)),"")</f>
        <v>43768</v>
      </c>
      <c r="M25" s="139"/>
      <c r="N25" s="99"/>
      <c r="O25" s="106"/>
      <c r="P25" s="105"/>
      <c r="Q25" s="97"/>
      <c r="R25" s="108"/>
      <c r="S25" s="106"/>
      <c r="T25" s="106"/>
      <c r="U25" s="102"/>
      <c r="V25" s="96"/>
      <c r="W25" s="112"/>
      <c r="X25" s="96"/>
      <c r="Y25" s="99"/>
      <c r="Z25" s="105"/>
      <c r="AA25" s="106"/>
      <c r="AB25" s="109"/>
      <c r="AC25" s="96"/>
      <c r="AD25" s="106"/>
      <c r="AE25" s="106"/>
      <c r="AF25" s="99" t="s">
        <v>237</v>
      </c>
      <c r="AG25" s="96"/>
      <c r="AH25" s="147">
        <v>10</v>
      </c>
      <c r="AI25" s="137" t="str">
        <f t="shared" si="1"/>
        <v>Erreur</v>
      </c>
      <c r="AJ25" s="139">
        <f ca="1">IF(Effectif!$AF25="Néant","Néant",IF(Effectif!$AF25&lt;&gt;"",VLOOKUP(TEXT(Effectif!$AF25,"@"),Paramètres!$E$21:$F$23,2,0)))</f>
        <v>44074</v>
      </c>
      <c r="AK25" s="97"/>
      <c r="AL25" s="97"/>
      <c r="AM25" s="97"/>
      <c r="AN25" s="106"/>
      <c r="AO25" s="97"/>
      <c r="AP25" s="106"/>
      <c r="AQ25" s="106"/>
      <c r="AR25" s="98"/>
      <c r="AS25" s="97"/>
      <c r="AT25" s="106"/>
      <c r="AU25" s="106"/>
      <c r="AV25" s="106"/>
      <c r="AW25" s="106"/>
      <c r="AX25" s="106"/>
      <c r="AY25" s="112"/>
      <c r="AZ25" s="106"/>
      <c r="BA25" s="103" t="str">
        <f t="shared" ca="1" si="2"/>
        <v>du renouvellement de la CMU</v>
      </c>
      <c r="BB25" s="111"/>
    </row>
    <row r="26" spans="1:58" s="14" customFormat="1" ht="15" customHeight="1" x14ac:dyDescent="0.25">
      <c r="A26" s="93"/>
      <c r="B26" s="94"/>
      <c r="C26" s="94" t="str">
        <f t="shared" si="0"/>
        <v xml:space="preserve"> </v>
      </c>
      <c r="D26" s="96" t="s">
        <v>273</v>
      </c>
      <c r="E26" s="97">
        <f ca="1">IF(Effectif!$D26&gt;0,IF(DATE(YEAR(TODAY()),MONTH(Effectif!$D26),DAY(Effectif!$D26))&lt;=TODAY(),YEAR(TODAY())-YEAR(Effectif!$D26),YEAR(TODAY())-YEAR(Effectif!$D26)-1),"Inconnu")</f>
        <v>18</v>
      </c>
      <c r="F26" s="97" t="str">
        <f ca="1">IF(Effectif!$D26&gt;0,(IF(DATEDIF(Effectif!$D26,TODAY(),"y")&gt;=18,"Majeur","Mineur")),"Inconnu")</f>
        <v>Majeur</v>
      </c>
      <c r="G26" s="106"/>
      <c r="H26" s="98"/>
      <c r="I26" s="239"/>
      <c r="J26" s="139"/>
      <c r="K26" s="99"/>
      <c r="L26" s="139">
        <f>IF(Effectif!$D26&gt;0,DATE(YEAR(Effectif!$D26)+18,MONTH(Effectif!$D26),DAY(Effectif!$D26)),"")</f>
        <v>43910</v>
      </c>
      <c r="M26" s="139"/>
      <c r="N26" s="99"/>
      <c r="O26" s="97"/>
      <c r="P26" s="105"/>
      <c r="Q26" s="97"/>
      <c r="R26" s="100"/>
      <c r="S26" s="97"/>
      <c r="T26" s="97"/>
      <c r="U26" s="102"/>
      <c r="V26" s="96"/>
      <c r="W26" s="139"/>
      <c r="X26" s="96"/>
      <c r="Y26" s="99"/>
      <c r="Z26" s="96"/>
      <c r="AA26" s="97"/>
      <c r="AB26" s="101"/>
      <c r="AC26" s="96"/>
      <c r="AD26" s="106"/>
      <c r="AE26" s="97"/>
      <c r="AF26" s="99" t="s">
        <v>237</v>
      </c>
      <c r="AG26" s="96"/>
      <c r="AH26" s="147">
        <v>15.45</v>
      </c>
      <c r="AI26" s="137" t="str">
        <f t="shared" si="1"/>
        <v>Erreur</v>
      </c>
      <c r="AJ26" s="139">
        <f ca="1">IF(Effectif!$AF26="Néant","Néant",IF(Effectif!$AF26&lt;&gt;"",VLOOKUP(TEXT(Effectif!$AF26,"@"),Paramètres!$E$21:$F$23,2,0)))</f>
        <v>44074</v>
      </c>
      <c r="AK26" s="97"/>
      <c r="AL26" s="97"/>
      <c r="AM26" s="97"/>
      <c r="AN26" s="97"/>
      <c r="AO26" s="97"/>
      <c r="AP26" s="97"/>
      <c r="AQ26" s="97"/>
      <c r="AR26" s="98"/>
      <c r="AS26" s="97"/>
      <c r="AT26" s="97"/>
      <c r="AU26" s="97"/>
      <c r="AV26" s="97"/>
      <c r="AW26" s="97"/>
      <c r="AX26" s="97"/>
      <c r="AY26" s="139"/>
      <c r="AZ26" s="97"/>
      <c r="BA26" s="103" t="str">
        <f t="shared" ca="1" si="2"/>
        <v>du renouvellement de la CMU</v>
      </c>
      <c r="BB26" s="104"/>
    </row>
    <row r="27" spans="1:58" s="14" customFormat="1" ht="15" customHeight="1" x14ac:dyDescent="0.25">
      <c r="A27" s="93"/>
      <c r="B27" s="94"/>
      <c r="C27" s="94" t="str">
        <f t="shared" si="0"/>
        <v xml:space="preserve"> </v>
      </c>
      <c r="D27" s="96">
        <v>38260</v>
      </c>
      <c r="E27" s="97">
        <f ca="1">IF(Effectif!$D27&gt;0,IF(DATE(YEAR(TODAY()),MONTH(Effectif!$D27),DAY(Effectif!$D27))&lt;=TODAY(),YEAR(TODAY())-YEAR(Effectif!$D27),YEAR(TODAY())-YEAR(Effectif!$D27)-1),"Inconnu")</f>
        <v>15</v>
      </c>
      <c r="F27" s="97" t="str">
        <f ca="1">IF(Effectif!$D27&gt;0,(IF(DATEDIF(Effectif!$D27,TODAY(),"y")&gt;=18,"Majeur","Mineur")),"Inconnu")</f>
        <v>Mineur</v>
      </c>
      <c r="G27" s="97"/>
      <c r="H27" s="98"/>
      <c r="I27" s="239"/>
      <c r="J27" s="139"/>
      <c r="K27" s="99"/>
      <c r="L27" s="139">
        <f>IF(Effectif!$D27&gt;0,DATE(YEAR(Effectif!$D27)+18,MONTH(Effectif!$D27),DAY(Effectif!$D27)),"")</f>
        <v>44834</v>
      </c>
      <c r="M27" s="139"/>
      <c r="N27" s="99"/>
      <c r="O27" s="97"/>
      <c r="P27" s="96"/>
      <c r="Q27" s="97"/>
      <c r="R27" s="100"/>
      <c r="S27" s="97"/>
      <c r="T27" s="97"/>
      <c r="U27" s="102"/>
      <c r="V27" s="96"/>
      <c r="W27" s="139"/>
      <c r="X27" s="96"/>
      <c r="Y27" s="99"/>
      <c r="Z27" s="96"/>
      <c r="AA27" s="97"/>
      <c r="AB27" s="101"/>
      <c r="AC27" s="96"/>
      <c r="AD27" s="97"/>
      <c r="AE27" s="97"/>
      <c r="AF27" s="99" t="s">
        <v>237</v>
      </c>
      <c r="AG27" s="96"/>
      <c r="AH27" s="147">
        <v>25</v>
      </c>
      <c r="AI27" s="137" t="str">
        <f t="shared" si="1"/>
        <v>Erreur</v>
      </c>
      <c r="AJ27" s="139">
        <f ca="1">IF(Effectif!$AF27="Néant","Néant",IF(Effectif!$AF27&lt;&gt;"",VLOOKUP(TEXT(Effectif!$AF27,"@"),Paramètres!$E$21:$F$23,2,0)))</f>
        <v>44074</v>
      </c>
      <c r="AK27" s="97"/>
      <c r="AL27" s="97"/>
      <c r="AM27" s="97"/>
      <c r="AN27" s="97"/>
      <c r="AO27" s="97"/>
      <c r="AP27" s="97"/>
      <c r="AQ27" s="97"/>
      <c r="AR27" s="98"/>
      <c r="AS27" s="97"/>
      <c r="AT27" s="97"/>
      <c r="AU27" s="97"/>
      <c r="AV27" s="97"/>
      <c r="AW27" s="97"/>
      <c r="AX27" s="97"/>
      <c r="AY27" s="139"/>
      <c r="AZ27" s="97"/>
      <c r="BA27" s="103" t="str">
        <f t="shared" ca="1" si="2"/>
        <v>du renouvellement de la CMU</v>
      </c>
      <c r="BB27" s="104"/>
    </row>
    <row r="28" spans="1:58" s="14" customFormat="1" ht="15" customHeight="1" x14ac:dyDescent="0.25">
      <c r="A28" s="93"/>
      <c r="B28" s="94"/>
      <c r="C28" s="94" t="str">
        <f t="shared" si="0"/>
        <v xml:space="preserve"> </v>
      </c>
      <c r="D28" s="96" t="s">
        <v>274</v>
      </c>
      <c r="E28" s="97">
        <f ca="1">IF(Effectif!$D28&gt;0,IF(DATE(YEAR(TODAY()),MONTH(Effectif!$D28),DAY(Effectif!$D28))&lt;=TODAY(),YEAR(TODAY())-YEAR(Effectif!$D28),YEAR(TODAY())-YEAR(Effectif!$D28)-1),"Inconnu")</f>
        <v>15</v>
      </c>
      <c r="F28" s="97" t="str">
        <f ca="1">IF(Effectif!$D28&gt;0,(IF(DATEDIF(Effectif!$D28,TODAY(),"y")&gt;=18,"Majeur","Mineur")),"Inconnu")</f>
        <v>Mineur</v>
      </c>
      <c r="G28" s="106"/>
      <c r="H28" s="107"/>
      <c r="I28" s="237"/>
      <c r="J28" s="139"/>
      <c r="K28" s="99"/>
      <c r="L28" s="139">
        <f>IF(Effectif!$D28&gt;0,DATE(YEAR(Effectif!$D28)+18,MONTH(Effectif!$D28),DAY(Effectif!$D28)),"")</f>
        <v>44882</v>
      </c>
      <c r="M28" s="139"/>
      <c r="N28" s="99"/>
      <c r="O28" s="106"/>
      <c r="P28" s="105"/>
      <c r="Q28" s="97"/>
      <c r="R28" s="108"/>
      <c r="S28" s="106"/>
      <c r="T28" s="106"/>
      <c r="U28" s="102"/>
      <c r="V28" s="96"/>
      <c r="W28" s="112"/>
      <c r="X28" s="96"/>
      <c r="Y28" s="99"/>
      <c r="Z28" s="105"/>
      <c r="AA28" s="106"/>
      <c r="AB28" s="109"/>
      <c r="AC28" s="96"/>
      <c r="AD28" s="106"/>
      <c r="AE28" s="106"/>
      <c r="AF28" s="99" t="s">
        <v>237</v>
      </c>
      <c r="AG28" s="96"/>
      <c r="AH28" s="147">
        <v>25</v>
      </c>
      <c r="AI28" s="137" t="str">
        <f t="shared" si="1"/>
        <v>Erreur</v>
      </c>
      <c r="AJ28" s="139">
        <f ca="1">IF(Effectif!$AF28="Néant","Néant",IF(Effectif!$AF28&lt;&gt;"",VLOOKUP(TEXT(Effectif!$AF28,"@"),Paramètres!$E$21:$F$23,2,0)))</f>
        <v>44074</v>
      </c>
      <c r="AK28" s="97"/>
      <c r="AL28" s="97"/>
      <c r="AM28" s="106"/>
      <c r="AN28" s="106"/>
      <c r="AO28" s="106"/>
      <c r="AP28" s="106"/>
      <c r="AQ28" s="106"/>
      <c r="AR28" s="98"/>
      <c r="AS28" s="97"/>
      <c r="AT28" s="106"/>
      <c r="AU28" s="106"/>
      <c r="AV28" s="106"/>
      <c r="AW28" s="106"/>
      <c r="AX28" s="106"/>
      <c r="AY28" s="112"/>
      <c r="AZ28" s="106"/>
      <c r="BA28" s="103" t="str">
        <f t="shared" ca="1" si="2"/>
        <v>du renouvellement de la CMU</v>
      </c>
      <c r="BB28" s="111"/>
    </row>
    <row r="29" spans="1:58" s="14" customFormat="1" ht="15" customHeight="1" x14ac:dyDescent="0.25">
      <c r="A29" s="93"/>
      <c r="B29" s="94"/>
      <c r="C29" s="94" t="str">
        <f t="shared" si="0"/>
        <v xml:space="preserve"> </v>
      </c>
      <c r="D29" s="96" t="s">
        <v>277</v>
      </c>
      <c r="E29" s="97">
        <f ca="1">IF(Effectif!$D29&gt;0,IF(DATE(YEAR(TODAY()),MONTH(Effectif!$D29),DAY(Effectif!$D29))&lt;=TODAY(),YEAR(TODAY())-YEAR(Effectif!$D29),YEAR(TODAY())-YEAR(Effectif!$D29)-1),"Inconnu")</f>
        <v>16</v>
      </c>
      <c r="F29" s="97" t="str">
        <f ca="1">IF(Effectif!$D29&gt;0,(IF(DATEDIF(Effectif!$D29,TODAY(),"y")&gt;=18,"Majeur","Mineur")),"Inconnu")</f>
        <v>Mineur</v>
      </c>
      <c r="G29" s="106"/>
      <c r="H29" s="107"/>
      <c r="I29" s="237"/>
      <c r="J29" s="139"/>
      <c r="K29" s="99"/>
      <c r="L29" s="139">
        <f>IF(Effectif!$D29&gt;0,DATE(YEAR(Effectif!$D29)+18,MONTH(Effectif!$D29),DAY(Effectif!$D29)),"")</f>
        <v>44769</v>
      </c>
      <c r="M29" s="139"/>
      <c r="N29" s="99"/>
      <c r="O29" s="105"/>
      <c r="P29" s="105"/>
      <c r="Q29" s="97"/>
      <c r="R29" s="108"/>
      <c r="S29" s="106"/>
      <c r="T29" s="106"/>
      <c r="U29" s="102"/>
      <c r="V29" s="96"/>
      <c r="W29" s="112"/>
      <c r="X29" s="96"/>
      <c r="Y29" s="99"/>
      <c r="Z29" s="105"/>
      <c r="AA29" s="106"/>
      <c r="AB29" s="109"/>
      <c r="AC29" s="96"/>
      <c r="AD29" s="105"/>
      <c r="AE29" s="106"/>
      <c r="AF29" s="99" t="s">
        <v>237</v>
      </c>
      <c r="AG29" s="96"/>
      <c r="AH29" s="147">
        <v>15.45</v>
      </c>
      <c r="AI29" s="137" t="str">
        <f t="shared" si="1"/>
        <v>Erreur</v>
      </c>
      <c r="AJ29" s="139">
        <f ca="1">IF(Effectif!$AF29="Néant","Néant",IF(Effectif!$AF29&lt;&gt;"",VLOOKUP(TEXT(Effectif!$AF29,"@"),Paramètres!$E$21:$F$23,2,0)))</f>
        <v>44074</v>
      </c>
      <c r="AK29" s="97"/>
      <c r="AL29" s="97"/>
      <c r="AM29" s="97"/>
      <c r="AN29" s="106"/>
      <c r="AO29" s="97"/>
      <c r="AP29" s="97"/>
      <c r="AQ29" s="106"/>
      <c r="AR29" s="98"/>
      <c r="AS29" s="97"/>
      <c r="AT29" s="106"/>
      <c r="AU29" s="106"/>
      <c r="AV29" s="106"/>
      <c r="AW29" s="106"/>
      <c r="AX29" s="106"/>
      <c r="AY29" s="112"/>
      <c r="AZ29" s="105"/>
      <c r="BA29" s="103" t="str">
        <f t="shared" ca="1" si="2"/>
        <v>du renouvellement de la CMU</v>
      </c>
      <c r="BB29" s="111"/>
    </row>
    <row r="30" spans="1:58" s="14" customFormat="1" ht="15" customHeight="1" x14ac:dyDescent="0.25">
      <c r="A30" s="93"/>
      <c r="B30" s="94"/>
      <c r="C30" s="94" t="str">
        <f t="shared" si="0"/>
        <v xml:space="preserve"> </v>
      </c>
      <c r="D30" s="96" t="s">
        <v>278</v>
      </c>
      <c r="E30" s="97">
        <f ca="1">IF(Effectif!$D30&gt;0,IF(DATE(YEAR(TODAY()),MONTH(Effectif!$D30),DAY(Effectif!$D30))&lt;=TODAY(),YEAR(TODAY())-YEAR(Effectif!$D30),YEAR(TODAY())-YEAR(Effectif!$D30)-1),"Inconnu")</f>
        <v>16</v>
      </c>
      <c r="F30" s="97" t="str">
        <f ca="1">IF(Effectif!$D30&gt;0,(IF(DATEDIF(Effectif!$D30,TODAY(),"y")&gt;=18,"Majeur","Mineur")),"Inconnu")</f>
        <v>Mineur</v>
      </c>
      <c r="G30" s="97"/>
      <c r="H30" s="98"/>
      <c r="I30" s="239"/>
      <c r="J30" s="139"/>
      <c r="K30" s="99"/>
      <c r="L30" s="139">
        <f>IF(Effectif!$D30&gt;0,DATE(YEAR(Effectif!$D30)+18,MONTH(Effectif!$D30),DAY(Effectif!$D30)),"")</f>
        <v>44659</v>
      </c>
      <c r="M30" s="139"/>
      <c r="N30" s="99"/>
      <c r="O30" s="97"/>
      <c r="P30" s="96"/>
      <c r="Q30" s="97"/>
      <c r="R30" s="100"/>
      <c r="S30" s="97"/>
      <c r="T30" s="97"/>
      <c r="U30" s="102"/>
      <c r="V30" s="96"/>
      <c r="W30" s="139"/>
      <c r="X30" s="96"/>
      <c r="Y30" s="99"/>
      <c r="Z30" s="96"/>
      <c r="AA30" s="97"/>
      <c r="AB30" s="101"/>
      <c r="AC30" s="96"/>
      <c r="AD30" s="97"/>
      <c r="AE30" s="97"/>
      <c r="AF30" s="99" t="s">
        <v>237</v>
      </c>
      <c r="AG30" s="96"/>
      <c r="AH30" s="147">
        <v>15.45</v>
      </c>
      <c r="AI30" s="137" t="str">
        <f t="shared" si="1"/>
        <v>Erreur</v>
      </c>
      <c r="AJ30" s="139">
        <f ca="1">IF(Effectif!$AF30="Néant","Néant",IF(Effectif!$AF30&lt;&gt;"",VLOOKUP(TEXT(Effectif!$AF30,"@"),Paramètres!$E$21:$F$23,2,0)))</f>
        <v>44074</v>
      </c>
      <c r="AK30" s="97"/>
      <c r="AL30" s="97"/>
      <c r="AM30" s="97"/>
      <c r="AN30" s="97"/>
      <c r="AO30" s="97"/>
      <c r="AP30" s="97"/>
      <c r="AQ30" s="97"/>
      <c r="AR30" s="98"/>
      <c r="AS30" s="97"/>
      <c r="AT30" s="97"/>
      <c r="AU30" s="97"/>
      <c r="AV30" s="97"/>
      <c r="AW30" s="97"/>
      <c r="AX30" s="97"/>
      <c r="AY30" s="139"/>
      <c r="AZ30" s="97"/>
      <c r="BA30" s="103" t="str">
        <f t="shared" ca="1" si="2"/>
        <v>du renouvellement de la CMU</v>
      </c>
      <c r="BB30" s="104"/>
    </row>
    <row r="31" spans="1:58" s="14" customFormat="1" ht="15" customHeight="1" x14ac:dyDescent="0.25">
      <c r="A31" s="93"/>
      <c r="B31" s="94"/>
      <c r="C31" s="94" t="str">
        <f t="shared" si="0"/>
        <v xml:space="preserve"> </v>
      </c>
      <c r="D31" s="96" t="s">
        <v>261</v>
      </c>
      <c r="E31" s="97">
        <f ca="1">IF(Effectif!$D31&gt;0,IF(DATE(YEAR(TODAY()),MONTH(Effectif!$D31),DAY(Effectif!$D31))&lt;=TODAY(),YEAR(TODAY())-YEAR(Effectif!$D31),YEAR(TODAY())-YEAR(Effectif!$D31)-1),"Inconnu")</f>
        <v>16</v>
      </c>
      <c r="F31" s="97" t="str">
        <f ca="1">IF(Effectif!$D31&gt;0,(IF(DATEDIF(Effectif!$D31,TODAY(),"y")&gt;=18,"Majeur","Mineur")),"Inconnu")</f>
        <v>Mineur</v>
      </c>
      <c r="G31" s="106"/>
      <c r="H31" s="107"/>
      <c r="I31" s="237"/>
      <c r="J31" s="139"/>
      <c r="K31" s="99"/>
      <c r="L31" s="139">
        <f>IF(Effectif!$D31&gt;0,DATE(YEAR(Effectif!$D31)+18,MONTH(Effectif!$D31),DAY(Effectif!$D31)),"")</f>
        <v>44586</v>
      </c>
      <c r="M31" s="139"/>
      <c r="N31" s="99"/>
      <c r="O31" s="106"/>
      <c r="P31" s="105"/>
      <c r="Q31" s="97"/>
      <c r="R31" s="108"/>
      <c r="S31" s="106"/>
      <c r="T31" s="106"/>
      <c r="U31" s="102"/>
      <c r="V31" s="96"/>
      <c r="W31" s="112"/>
      <c r="X31" s="96"/>
      <c r="Y31" s="99"/>
      <c r="Z31" s="105"/>
      <c r="AA31" s="106"/>
      <c r="AB31" s="109"/>
      <c r="AC31" s="96"/>
      <c r="AD31" s="106"/>
      <c r="AE31" s="106"/>
      <c r="AF31" s="99" t="s">
        <v>237</v>
      </c>
      <c r="AG31" s="96"/>
      <c r="AH31" s="147">
        <v>15.45</v>
      </c>
      <c r="AI31" s="137" t="str">
        <f t="shared" si="1"/>
        <v>Erreur</v>
      </c>
      <c r="AJ31" s="139">
        <f ca="1">IF(Effectif!$AF31="Néant","Néant",IF(Effectif!$AF31&lt;&gt;"",VLOOKUP(TEXT(Effectif!$AF31,"@"),Paramètres!$E$21:$F$23,2,0)))</f>
        <v>44074</v>
      </c>
      <c r="AK31" s="97"/>
      <c r="AL31" s="97"/>
      <c r="AM31" s="97"/>
      <c r="AN31" s="106"/>
      <c r="AO31" s="106"/>
      <c r="AP31" s="106"/>
      <c r="AQ31" s="106"/>
      <c r="AR31" s="98"/>
      <c r="AS31" s="97"/>
      <c r="AT31" s="106"/>
      <c r="AU31" s="106"/>
      <c r="AV31" s="106"/>
      <c r="AW31" s="106"/>
      <c r="AX31" s="106"/>
      <c r="AY31" s="112"/>
      <c r="AZ31" s="106"/>
      <c r="BA31" s="103" t="str">
        <f t="shared" ca="1" si="2"/>
        <v>du renouvellement de la CMU</v>
      </c>
      <c r="BB31" s="111"/>
    </row>
    <row r="32" spans="1:58" s="14" customFormat="1" ht="15" customHeight="1" x14ac:dyDescent="0.25">
      <c r="A32" s="93"/>
      <c r="B32" s="94"/>
      <c r="C32" s="94" t="str">
        <f t="shared" si="0"/>
        <v xml:space="preserve"> </v>
      </c>
      <c r="D32" s="96" t="s">
        <v>279</v>
      </c>
      <c r="E32" s="97">
        <f ca="1">IF(Effectif!$D32&gt;0,IF(DATE(YEAR(TODAY()),MONTH(Effectif!$D32),DAY(Effectif!$D32))&lt;=TODAY(),YEAR(TODAY())-YEAR(Effectif!$D32),YEAR(TODAY())-YEAR(Effectif!$D32)-1),"Inconnu")</f>
        <v>18</v>
      </c>
      <c r="F32" s="97" t="str">
        <f ca="1">IF(Effectif!$D32&gt;0,(IF(DATEDIF(Effectif!$D32,TODAY(),"y")&gt;=18,"Majeur","Mineur")),"Inconnu")</f>
        <v>Majeur</v>
      </c>
      <c r="G32" s="97"/>
      <c r="H32" s="107"/>
      <c r="I32" s="237"/>
      <c r="J32" s="139"/>
      <c r="K32" s="99"/>
      <c r="L32" s="139">
        <f>IF(Effectif!$D32&gt;0,DATE(YEAR(Effectif!$D32)+18,MONTH(Effectif!$D32),DAY(Effectif!$D32)),"")</f>
        <v>43896</v>
      </c>
      <c r="M32" s="139"/>
      <c r="N32" s="99"/>
      <c r="O32" s="106"/>
      <c r="P32" s="105"/>
      <c r="Q32" s="97"/>
      <c r="R32" s="108"/>
      <c r="S32" s="106"/>
      <c r="T32" s="106"/>
      <c r="U32" s="102"/>
      <c r="V32" s="96"/>
      <c r="W32" s="112"/>
      <c r="X32" s="96"/>
      <c r="Y32" s="99"/>
      <c r="Z32" s="105"/>
      <c r="AA32" s="106"/>
      <c r="AB32" s="109"/>
      <c r="AC32" s="96"/>
      <c r="AD32" s="106"/>
      <c r="AE32" s="106"/>
      <c r="AF32" s="99" t="s">
        <v>237</v>
      </c>
      <c r="AG32" s="96"/>
      <c r="AH32" s="147">
        <v>10</v>
      </c>
      <c r="AI32" s="137" t="str">
        <f t="shared" si="1"/>
        <v>Erreur</v>
      </c>
      <c r="AJ32" s="139">
        <f ca="1">IF(Effectif!$AF32="Néant","Néant",IF(Effectif!$AF32&lt;&gt;"",VLOOKUP(TEXT(Effectif!$AF32,"@"),Paramètres!$E$21:$F$23,2,0)))</f>
        <v>44074</v>
      </c>
      <c r="AK32" s="97"/>
      <c r="AL32" s="97"/>
      <c r="AM32" s="97"/>
      <c r="AN32" s="106"/>
      <c r="AO32" s="97"/>
      <c r="AP32" s="106"/>
      <c r="AQ32" s="106"/>
      <c r="AR32" s="98"/>
      <c r="AS32" s="97"/>
      <c r="AT32" s="106"/>
      <c r="AU32" s="106"/>
      <c r="AV32" s="106"/>
      <c r="AW32" s="106"/>
      <c r="AX32" s="106"/>
      <c r="AY32" s="112"/>
      <c r="AZ32" s="106"/>
      <c r="BA32" s="103" t="str">
        <f t="shared" ca="1" si="2"/>
        <v>du renouvellement de la CMU</v>
      </c>
      <c r="BB32" s="110"/>
    </row>
    <row r="33" spans="1:58" s="14" customFormat="1" ht="15" customHeight="1" x14ac:dyDescent="0.25">
      <c r="A33" s="93"/>
      <c r="B33" s="94"/>
      <c r="C33" s="94" t="str">
        <f t="shared" si="0"/>
        <v xml:space="preserve"> </v>
      </c>
      <c r="D33" s="96" t="s">
        <v>280</v>
      </c>
      <c r="E33" s="97">
        <f ca="1">IF(Effectif!$D33&gt;0,IF(DATE(YEAR(TODAY()),MONTH(Effectif!$D33),DAY(Effectif!$D33))&lt;=TODAY(),YEAR(TODAY())-YEAR(Effectif!$D33),YEAR(TODAY())-YEAR(Effectif!$D33)-1),"Inconnu")</f>
        <v>18</v>
      </c>
      <c r="F33" s="97" t="str">
        <f ca="1">IF(Effectif!$D33&gt;0,(IF(DATEDIF(Effectif!$D33,TODAY(),"y")&gt;=18,"Majeur","Mineur")),"Inconnu")</f>
        <v>Majeur</v>
      </c>
      <c r="G33" s="106"/>
      <c r="H33" s="107"/>
      <c r="I33" s="237"/>
      <c r="J33" s="139"/>
      <c r="K33" s="99"/>
      <c r="L33" s="139">
        <f>IF(Effectif!$D33&gt;0,DATE(YEAR(Effectif!$D33)+18,MONTH(Effectif!$D33),DAY(Effectif!$D33)),"")</f>
        <v>43952</v>
      </c>
      <c r="M33" s="139"/>
      <c r="N33" s="99"/>
      <c r="O33" s="106"/>
      <c r="P33" s="105"/>
      <c r="Q33" s="97"/>
      <c r="R33" s="108"/>
      <c r="S33" s="106"/>
      <c r="T33" s="106"/>
      <c r="U33" s="102"/>
      <c r="V33" s="96"/>
      <c r="W33" s="112"/>
      <c r="X33" s="96"/>
      <c r="Y33" s="99"/>
      <c r="Z33" s="105"/>
      <c r="AA33" s="106"/>
      <c r="AB33" s="109"/>
      <c r="AC33" s="96"/>
      <c r="AD33" s="106"/>
      <c r="AE33" s="106"/>
      <c r="AF33" s="99" t="s">
        <v>331</v>
      </c>
      <c r="AG33" s="96"/>
      <c r="AH33" s="147">
        <v>0</v>
      </c>
      <c r="AI33" s="137" t="str">
        <f t="shared" si="1"/>
        <v>Erreur</v>
      </c>
      <c r="AJ33" s="139" t="str">
        <f>IF(Effectif!$AF33="Néant","Néant",IF(Effectif!$AF33&lt;&gt;"",VLOOKUP(TEXT(Effectif!$AF33,"@"),Paramètres!$E$21:$F$23,2,0)))</f>
        <v>Néant</v>
      </c>
      <c r="AK33" s="97"/>
      <c r="AL33" s="97"/>
      <c r="AM33" s="97"/>
      <c r="AN33" s="97"/>
      <c r="AO33" s="97"/>
      <c r="AP33" s="97"/>
      <c r="AQ33" s="106"/>
      <c r="AR33" s="98"/>
      <c r="AS33" s="97"/>
      <c r="AT33" s="106"/>
      <c r="AU33" s="106"/>
      <c r="AV33" s="106"/>
      <c r="AW33" s="106"/>
      <c r="AX33" s="106"/>
      <c r="AY33" s="112"/>
      <c r="AZ33" s="106"/>
      <c r="BA33" s="103" t="str">
        <f t="shared" ca="1" si="2"/>
        <v>du renouvellement de la CMU</v>
      </c>
      <c r="BB33" s="110"/>
    </row>
    <row r="34" spans="1:58" s="14" customFormat="1" ht="15" customHeight="1" x14ac:dyDescent="0.25">
      <c r="A34" s="93"/>
      <c r="B34" s="94"/>
      <c r="C34" s="94" t="str">
        <f t="shared" ref="C34:C65" si="3">CONCATENATE(A34," ",B34)</f>
        <v xml:space="preserve"> </v>
      </c>
      <c r="D34" s="96" t="s">
        <v>282</v>
      </c>
      <c r="E34" s="97">
        <f ca="1">IF(Effectif!$D34&gt;0,IF(DATE(YEAR(TODAY()),MONTH(Effectif!$D34),DAY(Effectif!$D34))&lt;=TODAY(),YEAR(TODAY())-YEAR(Effectif!$D34),YEAR(TODAY())-YEAR(Effectif!$D34)-1),"Inconnu")</f>
        <v>18</v>
      </c>
      <c r="F34" s="97" t="str">
        <f ca="1">IF(Effectif!$D34&gt;0,(IF(DATEDIF(Effectif!$D34,TODAY(),"y")&gt;=18,"Majeur","Mineur")),"Inconnu")</f>
        <v>Majeur</v>
      </c>
      <c r="G34" s="106"/>
      <c r="H34" s="107"/>
      <c r="I34" s="237"/>
      <c r="J34" s="139"/>
      <c r="K34" s="99"/>
      <c r="L34" s="139">
        <f>IF(Effectif!$D34&gt;0,DATE(YEAR(Effectif!$D34)+18,MONTH(Effectif!$D34),DAY(Effectif!$D34)),"")</f>
        <v>43809</v>
      </c>
      <c r="M34" s="139"/>
      <c r="N34" s="99"/>
      <c r="O34" s="106"/>
      <c r="P34" s="105"/>
      <c r="Q34" s="97"/>
      <c r="R34" s="108"/>
      <c r="S34" s="106"/>
      <c r="T34" s="106"/>
      <c r="U34" s="102"/>
      <c r="V34" s="96"/>
      <c r="W34" s="112"/>
      <c r="X34" s="96"/>
      <c r="Y34" s="99"/>
      <c r="Z34" s="105"/>
      <c r="AA34" s="106"/>
      <c r="AB34" s="109"/>
      <c r="AC34" s="96"/>
      <c r="AD34" s="106"/>
      <c r="AE34" s="106"/>
      <c r="AF34" s="99" t="s">
        <v>237</v>
      </c>
      <c r="AG34" s="96"/>
      <c r="AH34" s="147">
        <v>10</v>
      </c>
      <c r="AI34" s="137" t="str">
        <f t="shared" si="1"/>
        <v>Erreur</v>
      </c>
      <c r="AJ34" s="139">
        <f ca="1">IF(Effectif!$AF34="Néant","Néant",IF(Effectif!$AF34&lt;&gt;"",VLOOKUP(TEXT(Effectif!$AF34,"@"),Paramètres!$E$21:$F$23,2,0)))</f>
        <v>44074</v>
      </c>
      <c r="AK34" s="97"/>
      <c r="AL34" s="97"/>
      <c r="AM34" s="97"/>
      <c r="AN34" s="106"/>
      <c r="AO34" s="97"/>
      <c r="AP34" s="106"/>
      <c r="AQ34" s="106"/>
      <c r="AR34" s="98"/>
      <c r="AS34" s="97"/>
      <c r="AT34" s="106"/>
      <c r="AU34" s="106"/>
      <c r="AV34" s="106"/>
      <c r="AW34" s="106"/>
      <c r="AX34" s="106"/>
      <c r="AY34" s="112"/>
      <c r="AZ34" s="106"/>
      <c r="BA34" s="103" t="str">
        <f t="shared" ca="1" si="2"/>
        <v>du renouvellement de la CMU</v>
      </c>
      <c r="BB34" s="111"/>
    </row>
    <row r="35" spans="1:58" s="14" customFormat="1" ht="15" customHeight="1" x14ac:dyDescent="0.25">
      <c r="A35" s="93"/>
      <c r="B35" s="94"/>
      <c r="C35" s="94" t="str">
        <f t="shared" si="3"/>
        <v xml:space="preserve"> </v>
      </c>
      <c r="D35" s="96" t="s">
        <v>283</v>
      </c>
      <c r="E35" s="97">
        <f ca="1">IF(Effectif!$D35&gt;0,IF(DATE(YEAR(TODAY()),MONTH(Effectif!$D35),DAY(Effectif!$D35))&lt;=TODAY(),YEAR(TODAY())-YEAR(Effectif!$D35),YEAR(TODAY())-YEAR(Effectif!$D35)-1),"Inconnu")</f>
        <v>16</v>
      </c>
      <c r="F35" s="97" t="str">
        <f ca="1">IF(Effectif!$D35&gt;0,(IF(DATEDIF(Effectif!$D35,TODAY(),"y")&gt;=18,"Majeur","Mineur")),"Inconnu")</f>
        <v>Mineur</v>
      </c>
      <c r="G35" s="97"/>
      <c r="H35" s="98"/>
      <c r="I35" s="239"/>
      <c r="J35" s="139"/>
      <c r="K35" s="99"/>
      <c r="L35" s="139">
        <f>IF(Effectif!$D35&gt;0,DATE(YEAR(Effectif!$D35)+18,MONTH(Effectif!$D35),DAY(Effectif!$D35)),"")</f>
        <v>44561</v>
      </c>
      <c r="M35" s="139"/>
      <c r="N35" s="99"/>
      <c r="O35" s="97"/>
      <c r="P35" s="96"/>
      <c r="Q35" s="97"/>
      <c r="R35" s="100"/>
      <c r="S35" s="97"/>
      <c r="T35" s="97"/>
      <c r="U35" s="102"/>
      <c r="V35" s="96"/>
      <c r="W35" s="139"/>
      <c r="X35" s="96"/>
      <c r="Y35" s="99"/>
      <c r="Z35" s="96"/>
      <c r="AA35" s="97"/>
      <c r="AB35" s="101"/>
      <c r="AC35" s="96"/>
      <c r="AD35" s="97"/>
      <c r="AE35" s="97"/>
      <c r="AF35" s="99" t="s">
        <v>237</v>
      </c>
      <c r="AG35" s="96"/>
      <c r="AH35" s="147">
        <v>15.45</v>
      </c>
      <c r="AI35" s="137" t="str">
        <f t="shared" si="1"/>
        <v>Erreur</v>
      </c>
      <c r="AJ35" s="139">
        <f ca="1">IF(Effectif!$AF35="Néant","Néant",IF(Effectif!$AF35&lt;&gt;"",VLOOKUP(TEXT(Effectif!$AF35,"@"),Paramètres!$E$21:$F$23,2,0)))</f>
        <v>44074</v>
      </c>
      <c r="AK35" s="97"/>
      <c r="AL35" s="97"/>
      <c r="AM35" s="106"/>
      <c r="AN35" s="97"/>
      <c r="AO35" s="97"/>
      <c r="AP35" s="97"/>
      <c r="AQ35" s="97"/>
      <c r="AR35" s="98"/>
      <c r="AS35" s="97"/>
      <c r="AT35" s="97"/>
      <c r="AU35" s="97"/>
      <c r="AV35" s="97"/>
      <c r="AW35" s="97"/>
      <c r="AX35" s="97"/>
      <c r="AY35" s="139"/>
      <c r="AZ35" s="97"/>
      <c r="BA35" s="103" t="str">
        <f t="shared" ca="1" si="2"/>
        <v>du renouvellement de la CMU</v>
      </c>
      <c r="BB35" s="104"/>
    </row>
    <row r="36" spans="1:58" s="14" customFormat="1" ht="15" customHeight="1" x14ac:dyDescent="0.25">
      <c r="A36" s="93"/>
      <c r="B36" s="94"/>
      <c r="C36" s="94" t="str">
        <f t="shared" si="3"/>
        <v xml:space="preserve"> </v>
      </c>
      <c r="D36" s="96" t="s">
        <v>284</v>
      </c>
      <c r="E36" s="97">
        <f ca="1">IF(Effectif!$D36&gt;0,IF(DATE(YEAR(TODAY()),MONTH(Effectif!$D36),DAY(Effectif!$D36))&lt;=TODAY(),YEAR(TODAY())-YEAR(Effectif!$D36),YEAR(TODAY())-YEAR(Effectif!$D36)-1),"Inconnu")</f>
        <v>16</v>
      </c>
      <c r="F36" s="97" t="str">
        <f ca="1">IF(Effectif!$D36&gt;0,(IF(DATEDIF(Effectif!$D36,TODAY(),"y")&gt;=18,"Majeur","Mineur")),"Inconnu")</f>
        <v>Mineur</v>
      </c>
      <c r="G36" s="106"/>
      <c r="H36" s="98"/>
      <c r="I36" s="239"/>
      <c r="J36" s="139"/>
      <c r="K36" s="99"/>
      <c r="L36" s="139">
        <f>IF(Effectif!$D36&gt;0,DATE(YEAR(Effectif!$D36)+18,MONTH(Effectif!$D36),DAY(Effectif!$D36)),"")</f>
        <v>44454</v>
      </c>
      <c r="M36" s="139"/>
      <c r="N36" s="99"/>
      <c r="O36" s="97"/>
      <c r="P36" s="96"/>
      <c r="Q36" s="97"/>
      <c r="R36" s="100"/>
      <c r="S36" s="97"/>
      <c r="T36" s="97"/>
      <c r="U36" s="102"/>
      <c r="V36" s="96"/>
      <c r="W36" s="139"/>
      <c r="X36" s="96"/>
      <c r="Y36" s="99"/>
      <c r="Z36" s="96"/>
      <c r="AA36" s="97"/>
      <c r="AB36" s="101"/>
      <c r="AC36" s="96"/>
      <c r="AD36" s="97"/>
      <c r="AE36" s="97"/>
      <c r="AF36" s="99" t="s">
        <v>237</v>
      </c>
      <c r="AG36" s="96"/>
      <c r="AH36" s="147">
        <v>15.45</v>
      </c>
      <c r="AI36" s="137" t="str">
        <f t="shared" si="1"/>
        <v>Erreur</v>
      </c>
      <c r="AJ36" s="139">
        <f ca="1">IF(Effectif!$AF36="Néant","Néant",IF(Effectif!$AF36&lt;&gt;"",VLOOKUP(TEXT(Effectif!$AF36,"@"),Paramètres!$E$21:$F$23,2,0)))</f>
        <v>44074</v>
      </c>
      <c r="AK36" s="97"/>
      <c r="AL36" s="97"/>
      <c r="AM36" s="97"/>
      <c r="AN36" s="97"/>
      <c r="AO36" s="97"/>
      <c r="AP36" s="97"/>
      <c r="AQ36" s="97"/>
      <c r="AR36" s="98"/>
      <c r="AS36" s="97"/>
      <c r="AT36" s="97"/>
      <c r="AU36" s="97"/>
      <c r="AV36" s="97"/>
      <c r="AW36" s="97"/>
      <c r="AX36" s="97"/>
      <c r="AY36" s="139"/>
      <c r="AZ36" s="97"/>
      <c r="BA36" s="103" t="str">
        <f t="shared" ca="1" si="2"/>
        <v>du renouvellement de la CMU</v>
      </c>
      <c r="BB36" s="104"/>
      <c r="BD36" s="97" t="s">
        <v>49</v>
      </c>
      <c r="BE36" s="97" t="s">
        <v>82</v>
      </c>
      <c r="BF36" s="97" t="s">
        <v>62</v>
      </c>
    </row>
    <row r="37" spans="1:58" s="14" customFormat="1" ht="15" customHeight="1" x14ac:dyDescent="0.25">
      <c r="A37" s="93"/>
      <c r="B37" s="94"/>
      <c r="C37" s="94" t="str">
        <f t="shared" si="3"/>
        <v xml:space="preserve"> </v>
      </c>
      <c r="D37" s="96" t="s">
        <v>285</v>
      </c>
      <c r="E37" s="97">
        <f ca="1">IF(Effectif!$D37&gt;0,IF(DATE(YEAR(TODAY()),MONTH(Effectif!$D37),DAY(Effectif!$D37))&lt;=TODAY(),YEAR(TODAY())-YEAR(Effectif!$D37),YEAR(TODAY())-YEAR(Effectif!$D37)-1),"Inconnu")</f>
        <v>16</v>
      </c>
      <c r="F37" s="97" t="str">
        <f ca="1">IF(Effectif!$D37&gt;0,(IF(DATEDIF(Effectif!$D37,TODAY(),"y")&gt;=18,"Majeur","Mineur")),"Inconnu")</f>
        <v>Mineur</v>
      </c>
      <c r="G37" s="97"/>
      <c r="H37" s="107"/>
      <c r="I37" s="237"/>
      <c r="J37" s="139"/>
      <c r="K37" s="99"/>
      <c r="L37" s="139">
        <f>IF(Effectif!$D37&gt;0,DATE(YEAR(Effectif!$D37)+18,MONTH(Effectif!$D37),DAY(Effectif!$D37)),"")</f>
        <v>44731</v>
      </c>
      <c r="M37" s="139"/>
      <c r="N37" s="99"/>
      <c r="O37" s="106"/>
      <c r="P37" s="105"/>
      <c r="Q37" s="97"/>
      <c r="R37" s="108"/>
      <c r="S37" s="106"/>
      <c r="T37" s="106"/>
      <c r="U37" s="102"/>
      <c r="V37" s="96"/>
      <c r="W37" s="112"/>
      <c r="X37" s="96"/>
      <c r="Y37" s="99"/>
      <c r="Z37" s="105"/>
      <c r="AA37" s="106"/>
      <c r="AB37" s="109"/>
      <c r="AC37" s="96"/>
      <c r="AD37" s="106"/>
      <c r="AE37" s="106"/>
      <c r="AF37" s="99" t="s">
        <v>237</v>
      </c>
      <c r="AG37" s="96"/>
      <c r="AH37" s="147">
        <v>15.45</v>
      </c>
      <c r="AI37" s="137" t="str">
        <f t="shared" si="1"/>
        <v>Erreur</v>
      </c>
      <c r="AJ37" s="139">
        <f ca="1">IF(Effectif!$AF37="Néant","Néant",IF(Effectif!$AF37&lt;&gt;"",VLOOKUP(TEXT(Effectif!$AF37,"@"),Paramètres!$E$21:$F$23,2,0)))</f>
        <v>44074</v>
      </c>
      <c r="AK37" s="97"/>
      <c r="AL37" s="97"/>
      <c r="AM37" s="106"/>
      <c r="AN37" s="106"/>
      <c r="AO37" s="106"/>
      <c r="AP37" s="106"/>
      <c r="AQ37" s="106"/>
      <c r="AR37" s="98"/>
      <c r="AS37" s="97"/>
      <c r="AT37" s="106"/>
      <c r="AU37" s="106"/>
      <c r="AV37" s="106"/>
      <c r="AW37" s="106"/>
      <c r="AX37" s="106"/>
      <c r="AY37" s="112"/>
      <c r="AZ37" s="106"/>
      <c r="BA37" s="103" t="str">
        <f t="shared" ca="1" si="2"/>
        <v>du renouvellement de la CMU</v>
      </c>
      <c r="BB37" s="111"/>
      <c r="BD37" s="106" t="s">
        <v>49</v>
      </c>
      <c r="BE37" s="106" t="s">
        <v>82</v>
      </c>
      <c r="BF37" s="106" t="s">
        <v>62</v>
      </c>
    </row>
    <row r="38" spans="1:58" s="14" customFormat="1" ht="15" customHeight="1" x14ac:dyDescent="0.25">
      <c r="A38" s="93"/>
      <c r="B38" s="94"/>
      <c r="C38" s="94" t="str">
        <f t="shared" si="3"/>
        <v xml:space="preserve"> </v>
      </c>
      <c r="D38" s="96">
        <v>37683</v>
      </c>
      <c r="E38" s="97">
        <f ca="1">IF(Effectif!$D38&gt;0,IF(DATE(YEAR(TODAY()),MONTH(Effectif!$D38),DAY(Effectif!$D38))&lt;=TODAY(),YEAR(TODAY())-YEAR(Effectif!$D38),YEAR(TODAY())-YEAR(Effectif!$D38)-1),"Inconnu")</f>
        <v>17</v>
      </c>
      <c r="F38" s="97" t="str">
        <f ca="1">IF(Effectif!$D38&gt;0,(IF(DATEDIF(Effectif!$D38,TODAY(),"y")&gt;=18,"Majeur","Mineur")),"Inconnu")</f>
        <v>Mineur</v>
      </c>
      <c r="G38" s="106"/>
      <c r="H38" s="98"/>
      <c r="I38" s="239"/>
      <c r="J38" s="139"/>
      <c r="K38" s="99"/>
      <c r="L38" s="139">
        <f>IF(Effectif!$D38&gt;0,DATE(YEAR(Effectif!$D38)+18,MONTH(Effectif!$D38),DAY(Effectif!$D38)),"")</f>
        <v>44258</v>
      </c>
      <c r="M38" s="139"/>
      <c r="N38" s="99"/>
      <c r="O38" s="97"/>
      <c r="P38" s="96"/>
      <c r="Q38" s="97"/>
      <c r="R38" s="100"/>
      <c r="S38" s="97"/>
      <c r="T38" s="97"/>
      <c r="U38" s="102"/>
      <c r="V38" s="96"/>
      <c r="W38" s="139"/>
      <c r="X38" s="96"/>
      <c r="Y38" s="99"/>
      <c r="Z38" s="96"/>
      <c r="AA38" s="97"/>
      <c r="AB38" s="101"/>
      <c r="AC38" s="96"/>
      <c r="AD38" s="97"/>
      <c r="AE38" s="97"/>
      <c r="AF38" s="99" t="s">
        <v>237</v>
      </c>
      <c r="AG38" s="96"/>
      <c r="AH38" s="147">
        <v>15.45</v>
      </c>
      <c r="AI38" s="137" t="str">
        <f t="shared" si="1"/>
        <v>Erreur</v>
      </c>
      <c r="AJ38" s="139">
        <f ca="1">IF(Effectif!$AF38="Néant","Néant",IF(Effectif!$AF38&lt;&gt;"",VLOOKUP(TEXT(Effectif!$AF38,"@"),Paramètres!$E$21:$F$23,2,0)))</f>
        <v>44074</v>
      </c>
      <c r="AK38" s="97"/>
      <c r="AL38" s="97"/>
      <c r="AM38" s="97"/>
      <c r="AN38" s="97"/>
      <c r="AO38" s="97"/>
      <c r="AP38" s="97"/>
      <c r="AQ38" s="97"/>
      <c r="AR38" s="98"/>
      <c r="AS38" s="97"/>
      <c r="AT38" s="97"/>
      <c r="AU38" s="97"/>
      <c r="AV38" s="97"/>
      <c r="AW38" s="97"/>
      <c r="AX38" s="97"/>
      <c r="AY38" s="139"/>
      <c r="AZ38" s="97"/>
      <c r="BA38" s="103" t="str">
        <f t="shared" ca="1" si="2"/>
        <v>du renouvellement de la CMU</v>
      </c>
      <c r="BB38" s="104"/>
    </row>
    <row r="39" spans="1:58" s="14" customFormat="1" ht="15" customHeight="1" x14ac:dyDescent="0.25">
      <c r="A39" s="93"/>
      <c r="B39" s="94"/>
      <c r="C39" s="94" t="str">
        <f t="shared" si="3"/>
        <v xml:space="preserve"> </v>
      </c>
      <c r="D39" s="96" t="s">
        <v>286</v>
      </c>
      <c r="E39" s="97">
        <f ca="1">IF(Effectif!$D39&gt;0,IF(DATE(YEAR(TODAY()),MONTH(Effectif!$D39),DAY(Effectif!$D39))&lt;=TODAY(),YEAR(TODAY())-YEAR(Effectif!$D39),YEAR(TODAY())-YEAR(Effectif!$D39)-1),"Inconnu")</f>
        <v>15</v>
      </c>
      <c r="F39" s="97" t="str">
        <f ca="1">IF(Effectif!$D39&gt;0,(IF(DATEDIF(Effectif!$D39,TODAY(),"y")&gt;=18,"Majeur","Mineur")),"Inconnu")</f>
        <v>Mineur</v>
      </c>
      <c r="G39" s="97"/>
      <c r="H39" s="107"/>
      <c r="I39" s="237"/>
      <c r="J39" s="139"/>
      <c r="K39" s="99"/>
      <c r="L39" s="139">
        <f>IF(Effectif!$D39&gt;0,DATE(YEAR(Effectif!$D39)+18,MONTH(Effectif!$D39),DAY(Effectif!$D39)),"")</f>
        <v>44802</v>
      </c>
      <c r="M39" s="139"/>
      <c r="N39" s="99"/>
      <c r="O39" s="106"/>
      <c r="P39" s="105"/>
      <c r="Q39" s="97"/>
      <c r="R39" s="108"/>
      <c r="S39" s="106"/>
      <c r="T39" s="106"/>
      <c r="U39" s="102"/>
      <c r="V39" s="96"/>
      <c r="W39" s="112"/>
      <c r="X39" s="96"/>
      <c r="Y39" s="99"/>
      <c r="Z39" s="105"/>
      <c r="AA39" s="106"/>
      <c r="AB39" s="109"/>
      <c r="AC39" s="96"/>
      <c r="AD39" s="106"/>
      <c r="AE39" s="106"/>
      <c r="AF39" s="99" t="s">
        <v>237</v>
      </c>
      <c r="AG39" s="96"/>
      <c r="AH39" s="147">
        <v>15.45</v>
      </c>
      <c r="AI39" s="137" t="str">
        <f t="shared" si="1"/>
        <v>Erreur</v>
      </c>
      <c r="AJ39" s="139">
        <f ca="1">IF(Effectif!$AF39="Néant","Néant",IF(Effectif!$AF39&lt;&gt;"",VLOOKUP(TEXT(Effectif!$AF39,"@"),Paramètres!$E$21:$F$23,2,0)))</f>
        <v>44074</v>
      </c>
      <c r="AK39" s="97"/>
      <c r="AL39" s="97"/>
      <c r="AM39" s="97"/>
      <c r="AN39" s="106"/>
      <c r="AO39" s="106"/>
      <c r="AP39" s="106"/>
      <c r="AQ39" s="106"/>
      <c r="AR39" s="98"/>
      <c r="AS39" s="97"/>
      <c r="AT39" s="106"/>
      <c r="AU39" s="106"/>
      <c r="AV39" s="106"/>
      <c r="AW39" s="106"/>
      <c r="AX39" s="106"/>
      <c r="AY39" s="112"/>
      <c r="AZ39" s="106"/>
      <c r="BA39" s="103" t="str">
        <f t="shared" ca="1" si="2"/>
        <v>du renouvellement de la CMU</v>
      </c>
      <c r="BB39" s="111"/>
    </row>
    <row r="40" spans="1:58" s="14" customFormat="1" ht="15" customHeight="1" x14ac:dyDescent="0.25">
      <c r="A40" s="93"/>
      <c r="B40" s="94"/>
      <c r="C40" s="94" t="str">
        <f t="shared" si="3"/>
        <v xml:space="preserve"> </v>
      </c>
      <c r="D40" s="96" t="s">
        <v>287</v>
      </c>
      <c r="E40" s="97">
        <f ca="1">IF(Effectif!$D40&gt;0,IF(DATE(YEAR(TODAY()),MONTH(Effectif!$D40),DAY(Effectif!$D40))&lt;=TODAY(),YEAR(TODAY())-YEAR(Effectif!$D40),YEAR(TODAY())-YEAR(Effectif!$D40)-1),"Inconnu")</f>
        <v>17</v>
      </c>
      <c r="F40" s="97" t="str">
        <f ca="1">IF(Effectif!$D40&gt;0,(IF(DATEDIF(Effectif!$D40,TODAY(),"y")&gt;=18,"Majeur","Mineur")),"Inconnu")</f>
        <v>Mineur</v>
      </c>
      <c r="G40" s="106"/>
      <c r="H40" s="98"/>
      <c r="I40" s="239"/>
      <c r="J40" s="139"/>
      <c r="K40" s="99"/>
      <c r="L40" s="139">
        <f>IF(Effectif!$D40&gt;0,DATE(YEAR(Effectif!$D40)+18,MONTH(Effectif!$D40),DAY(Effectif!$D40)),"")</f>
        <v>44188</v>
      </c>
      <c r="M40" s="139"/>
      <c r="N40" s="99"/>
      <c r="O40" s="97"/>
      <c r="P40" s="96"/>
      <c r="Q40" s="97"/>
      <c r="R40" s="100"/>
      <c r="S40" s="97"/>
      <c r="T40" s="97"/>
      <c r="U40" s="102"/>
      <c r="V40" s="96"/>
      <c r="W40" s="139"/>
      <c r="X40" s="96"/>
      <c r="Y40" s="99"/>
      <c r="Z40" s="96"/>
      <c r="AA40" s="97"/>
      <c r="AB40" s="101"/>
      <c r="AC40" s="96"/>
      <c r="AD40" s="97"/>
      <c r="AE40" s="97"/>
      <c r="AF40" s="99" t="s">
        <v>237</v>
      </c>
      <c r="AG40" s="96"/>
      <c r="AH40" s="147">
        <v>15.45</v>
      </c>
      <c r="AI40" s="137" t="str">
        <f t="shared" si="1"/>
        <v>Erreur</v>
      </c>
      <c r="AJ40" s="139">
        <f ca="1">IF(Effectif!$AF40="Néant","Néant",IF(Effectif!$AF40&lt;&gt;"",VLOOKUP(TEXT(Effectif!$AF40,"@"),Paramètres!$E$21:$F$23,2,0)))</f>
        <v>44074</v>
      </c>
      <c r="AK40" s="97"/>
      <c r="AL40" s="97"/>
      <c r="AM40" s="97"/>
      <c r="AN40" s="97"/>
      <c r="AO40" s="97"/>
      <c r="AP40" s="97"/>
      <c r="AQ40" s="97"/>
      <c r="AR40" s="98"/>
      <c r="AS40" s="97"/>
      <c r="AT40" s="97"/>
      <c r="AU40" s="97"/>
      <c r="AV40" s="97"/>
      <c r="AW40" s="97"/>
      <c r="AX40" s="97"/>
      <c r="AY40" s="139"/>
      <c r="AZ40" s="97"/>
      <c r="BA40" s="103" t="str">
        <f t="shared" ca="1" si="2"/>
        <v>du renouvellement de la CMU</v>
      </c>
      <c r="BB40" s="104"/>
    </row>
    <row r="41" spans="1:58" s="14" customFormat="1" ht="15" customHeight="1" x14ac:dyDescent="0.25">
      <c r="A41" s="93"/>
      <c r="B41" s="94"/>
      <c r="C41" s="94" t="str">
        <f t="shared" si="3"/>
        <v xml:space="preserve"> </v>
      </c>
      <c r="D41" s="96" t="s">
        <v>288</v>
      </c>
      <c r="E41" s="97">
        <f ca="1">IF(Effectif!$D41&gt;0,IF(DATE(YEAR(TODAY()),MONTH(Effectif!$D41),DAY(Effectif!$D41))&lt;=TODAY(),YEAR(TODAY())-YEAR(Effectif!$D41),YEAR(TODAY())-YEAR(Effectif!$D41)-1),"Inconnu")</f>
        <v>17</v>
      </c>
      <c r="F41" s="97" t="str">
        <f ca="1">IF(Effectif!$D41&gt;0,(IF(DATEDIF(Effectif!$D41,TODAY(),"y")&gt;=18,"Majeur","Mineur")),"Inconnu")</f>
        <v>Mineur</v>
      </c>
      <c r="G41" s="97"/>
      <c r="H41" s="107"/>
      <c r="I41" s="237"/>
      <c r="J41" s="139"/>
      <c r="K41" s="99"/>
      <c r="L41" s="139">
        <f>IF(Effectif!$D41&gt;0,DATE(YEAR(Effectif!$D41)+18,MONTH(Effectif!$D41),DAY(Effectif!$D41)),"")</f>
        <v>44393</v>
      </c>
      <c r="M41" s="139"/>
      <c r="N41" s="99"/>
      <c r="O41" s="106"/>
      <c r="P41" s="105"/>
      <c r="Q41" s="97"/>
      <c r="R41" s="108"/>
      <c r="S41" s="106"/>
      <c r="T41" s="106"/>
      <c r="U41" s="102"/>
      <c r="V41" s="96"/>
      <c r="W41" s="112"/>
      <c r="X41" s="96"/>
      <c r="Y41" s="99"/>
      <c r="Z41" s="105"/>
      <c r="AA41" s="106"/>
      <c r="AB41" s="109"/>
      <c r="AC41" s="96"/>
      <c r="AD41" s="106"/>
      <c r="AE41" s="106"/>
      <c r="AF41" s="99" t="s">
        <v>237</v>
      </c>
      <c r="AG41" s="96"/>
      <c r="AH41" s="147">
        <v>15.45</v>
      </c>
      <c r="AI41" s="137" t="str">
        <f t="shared" si="1"/>
        <v>Erreur</v>
      </c>
      <c r="AJ41" s="139">
        <f ca="1">IF(Effectif!$AF41="Néant","Néant",IF(Effectif!$AF41&lt;&gt;"",VLOOKUP(TEXT(Effectif!$AF41,"@"),Paramètres!$E$21:$F$23,2,0)))</f>
        <v>44074</v>
      </c>
      <c r="AK41" s="97"/>
      <c r="AL41" s="97"/>
      <c r="AM41" s="106"/>
      <c r="AN41" s="106"/>
      <c r="AO41" s="106"/>
      <c r="AP41" s="106"/>
      <c r="AQ41" s="106"/>
      <c r="AR41" s="98"/>
      <c r="AS41" s="97"/>
      <c r="AT41" s="106"/>
      <c r="AU41" s="106"/>
      <c r="AV41" s="106"/>
      <c r="AW41" s="106"/>
      <c r="AX41" s="106"/>
      <c r="AY41" s="112"/>
      <c r="AZ41" s="106"/>
      <c r="BA41" s="103" t="str">
        <f t="shared" ca="1" si="2"/>
        <v>du renouvellement de la CMU</v>
      </c>
      <c r="BB41" s="110"/>
    </row>
    <row r="42" spans="1:58" s="14" customFormat="1" ht="15" customHeight="1" x14ac:dyDescent="0.25">
      <c r="A42" s="93"/>
      <c r="B42" s="94"/>
      <c r="C42" s="94" t="str">
        <f t="shared" si="3"/>
        <v xml:space="preserve"> </v>
      </c>
      <c r="D42" s="96" t="s">
        <v>290</v>
      </c>
      <c r="E42" s="97">
        <f ca="1">IF(Effectif!$D42&gt;0,IF(DATE(YEAR(TODAY()),MONTH(Effectif!$D42),DAY(Effectif!$D42))&lt;=TODAY(),YEAR(TODAY())-YEAR(Effectif!$D42),YEAR(TODAY())-YEAR(Effectif!$D42)-1),"Inconnu")</f>
        <v>18</v>
      </c>
      <c r="F42" s="97" t="str">
        <f ca="1">IF(Effectif!$D42&gt;0,(IF(DATEDIF(Effectif!$D42,TODAY(),"y")&gt;=18,"Majeur","Mineur")),"Inconnu")</f>
        <v>Majeur</v>
      </c>
      <c r="G42" s="97"/>
      <c r="H42" s="98"/>
      <c r="I42" s="239"/>
      <c r="J42" s="139"/>
      <c r="K42" s="99"/>
      <c r="L42" s="139">
        <f>IF(Effectif!$D42&gt;0,DATE(YEAR(Effectif!$D42)+18,MONTH(Effectif!$D42),DAY(Effectif!$D42)),"")</f>
        <v>44002</v>
      </c>
      <c r="M42" s="139"/>
      <c r="N42" s="99"/>
      <c r="O42" s="97"/>
      <c r="P42" s="105"/>
      <c r="Q42" s="97"/>
      <c r="R42" s="100"/>
      <c r="S42" s="97"/>
      <c r="T42" s="97"/>
      <c r="U42" s="102"/>
      <c r="V42" s="96"/>
      <c r="W42" s="139"/>
      <c r="X42" s="96"/>
      <c r="Y42" s="99"/>
      <c r="Z42" s="96"/>
      <c r="AA42" s="97"/>
      <c r="AB42" s="101"/>
      <c r="AC42" s="96"/>
      <c r="AD42" s="97"/>
      <c r="AE42" s="97"/>
      <c r="AF42" s="99" t="s">
        <v>237</v>
      </c>
      <c r="AG42" s="96"/>
      <c r="AH42" s="147">
        <v>15.45</v>
      </c>
      <c r="AI42" s="137" t="str">
        <f t="shared" si="1"/>
        <v>Erreur</v>
      </c>
      <c r="AJ42" s="139">
        <f ca="1">IF(Effectif!$AF42="Néant","Néant",IF(Effectif!$AF42&lt;&gt;"",VLOOKUP(TEXT(Effectif!$AF42,"@"),Paramètres!$E$21:$F$23,2,0)))</f>
        <v>44074</v>
      </c>
      <c r="AK42" s="97"/>
      <c r="AL42" s="97"/>
      <c r="AM42" s="97"/>
      <c r="AN42" s="97"/>
      <c r="AO42" s="97"/>
      <c r="AP42" s="97"/>
      <c r="AQ42" s="97"/>
      <c r="AR42" s="98"/>
      <c r="AS42" s="97"/>
      <c r="AT42" s="97"/>
      <c r="AU42" s="97"/>
      <c r="AV42" s="97"/>
      <c r="AW42" s="97"/>
      <c r="AX42" s="97"/>
      <c r="AY42" s="139"/>
      <c r="AZ42" s="97"/>
      <c r="BA42" s="103" t="str">
        <f t="shared" ca="1" si="2"/>
        <v>du renouvellement de la CMU</v>
      </c>
      <c r="BB42" s="104"/>
    </row>
    <row r="43" spans="1:58" s="14" customFormat="1" ht="15" customHeight="1" x14ac:dyDescent="0.25">
      <c r="A43" s="93"/>
      <c r="B43" s="94"/>
      <c r="C43" s="94" t="str">
        <f t="shared" si="3"/>
        <v xml:space="preserve"> </v>
      </c>
      <c r="D43" s="96" t="s">
        <v>291</v>
      </c>
      <c r="E43" s="97">
        <f ca="1">IF(Effectif!$D43&gt;0,IF(DATE(YEAR(TODAY()),MONTH(Effectif!$D43),DAY(Effectif!$D43))&lt;=TODAY(),YEAR(TODAY())-YEAR(Effectif!$D43),YEAR(TODAY())-YEAR(Effectif!$D43)-1),"Inconnu")</f>
        <v>17</v>
      </c>
      <c r="F43" s="97" t="str">
        <f ca="1">IF(Effectif!$D43&gt;0,(IF(DATEDIF(Effectif!$D43,TODAY(),"y")&gt;=18,"Majeur","Mineur")),"Inconnu")</f>
        <v>Mineur</v>
      </c>
      <c r="G43" s="106"/>
      <c r="H43" s="98"/>
      <c r="I43" s="239"/>
      <c r="J43" s="139"/>
      <c r="K43" s="99"/>
      <c r="L43" s="139">
        <f>IF(Effectif!$D43&gt;0,DATE(YEAR(Effectif!$D43)+18,MONTH(Effectif!$D43),DAY(Effectif!$D43)),"")</f>
        <v>44240</v>
      </c>
      <c r="M43" s="139"/>
      <c r="N43" s="99"/>
      <c r="O43" s="97"/>
      <c r="P43" s="96"/>
      <c r="Q43" s="97"/>
      <c r="R43" s="100"/>
      <c r="S43" s="97"/>
      <c r="T43" s="97"/>
      <c r="U43" s="102"/>
      <c r="V43" s="96"/>
      <c r="W43" s="139"/>
      <c r="X43" s="96"/>
      <c r="Y43" s="99"/>
      <c r="Z43" s="96"/>
      <c r="AA43" s="97"/>
      <c r="AB43" s="101"/>
      <c r="AC43" s="96"/>
      <c r="AD43" s="97"/>
      <c r="AE43" s="97"/>
      <c r="AF43" s="99" t="s">
        <v>237</v>
      </c>
      <c r="AG43" s="96"/>
      <c r="AH43" s="147">
        <v>15.45</v>
      </c>
      <c r="AI43" s="137" t="str">
        <f t="shared" si="1"/>
        <v>Erreur</v>
      </c>
      <c r="AJ43" s="139">
        <f ca="1">IF(Effectif!$AF43="Néant","Néant",IF(Effectif!$AF43&lt;&gt;"",VLOOKUP(TEXT(Effectif!$AF43,"@"),Paramètres!$E$21:$F$23,2,0)))</f>
        <v>44074</v>
      </c>
      <c r="AK43" s="97"/>
      <c r="AL43" s="97"/>
      <c r="AM43" s="97"/>
      <c r="AN43" s="97"/>
      <c r="AO43" s="97"/>
      <c r="AP43" s="97"/>
      <c r="AQ43" s="113"/>
      <c r="AR43" s="98"/>
      <c r="AS43" s="97"/>
      <c r="AT43" s="97"/>
      <c r="AU43" s="97"/>
      <c r="AV43" s="97"/>
      <c r="AW43" s="97"/>
      <c r="AX43" s="97"/>
      <c r="AY43" s="139"/>
      <c r="AZ43" s="97"/>
      <c r="BA43" s="103" t="str">
        <f t="shared" ca="1" si="2"/>
        <v>du renouvellement de la CMU</v>
      </c>
      <c r="BB43" s="114"/>
      <c r="BD43" s="97" t="s">
        <v>49</v>
      </c>
      <c r="BE43" s="97" t="s">
        <v>82</v>
      </c>
      <c r="BF43" s="97" t="s">
        <v>62</v>
      </c>
    </row>
    <row r="44" spans="1:58" s="14" customFormat="1" ht="15" customHeight="1" x14ac:dyDescent="0.25">
      <c r="A44" s="93"/>
      <c r="B44" s="94"/>
      <c r="C44" s="94" t="str">
        <f t="shared" si="3"/>
        <v xml:space="preserve"> </v>
      </c>
      <c r="D44" s="96" t="s">
        <v>292</v>
      </c>
      <c r="E44" s="97">
        <f ca="1">IF(Effectif!$D44&gt;0,IF(DATE(YEAR(TODAY()),MONTH(Effectif!$D44),DAY(Effectif!$D44))&lt;=TODAY(),YEAR(TODAY())-YEAR(Effectif!$D44),YEAR(TODAY())-YEAR(Effectif!$D44)-1),"Inconnu")</f>
        <v>18</v>
      </c>
      <c r="F44" s="97" t="str">
        <f ca="1">IF(Effectif!$D44&gt;0,(IF(DATEDIF(Effectif!$D44,TODAY(),"y")&gt;=18,"Majeur","Mineur")),"Inconnu")</f>
        <v>Majeur</v>
      </c>
      <c r="G44" s="97"/>
      <c r="H44" s="107"/>
      <c r="I44" s="237"/>
      <c r="J44" s="139"/>
      <c r="K44" s="99"/>
      <c r="L44" s="139">
        <f>IF(Effectif!$D44&gt;0,DATE(YEAR(Effectif!$D44)+18,MONTH(Effectif!$D44),DAY(Effectif!$D44)),"")</f>
        <v>43784</v>
      </c>
      <c r="M44" s="139"/>
      <c r="N44" s="99"/>
      <c r="O44" s="106"/>
      <c r="P44" s="105"/>
      <c r="Q44" s="97"/>
      <c r="R44" s="108"/>
      <c r="S44" s="106"/>
      <c r="T44" s="106"/>
      <c r="U44" s="102"/>
      <c r="V44" s="96"/>
      <c r="W44" s="112"/>
      <c r="X44" s="96"/>
      <c r="Y44" s="99"/>
      <c r="Z44" s="105"/>
      <c r="AA44" s="106"/>
      <c r="AB44" s="109"/>
      <c r="AC44" s="96"/>
      <c r="AD44" s="106"/>
      <c r="AE44" s="106"/>
      <c r="AF44" s="99" t="s">
        <v>237</v>
      </c>
      <c r="AG44" s="96"/>
      <c r="AH44" s="147">
        <v>10</v>
      </c>
      <c r="AI44" s="137" t="str">
        <f t="shared" si="1"/>
        <v>Erreur</v>
      </c>
      <c r="AJ44" s="139">
        <f ca="1">IF(Effectif!$AF44="Néant","Néant",IF(Effectif!$AF44&lt;&gt;"",VLOOKUP(TEXT(Effectif!$AF44,"@"),Paramètres!$E$21:$F$23,2,0)))</f>
        <v>44074</v>
      </c>
      <c r="AK44" s="97"/>
      <c r="AL44" s="97"/>
      <c r="AM44" s="97"/>
      <c r="AN44" s="106"/>
      <c r="AO44" s="106"/>
      <c r="AP44" s="106"/>
      <c r="AQ44" s="106"/>
      <c r="AR44" s="98"/>
      <c r="AS44" s="97"/>
      <c r="AT44" s="106"/>
      <c r="AU44" s="106"/>
      <c r="AV44" s="106"/>
      <c r="AW44" s="106"/>
      <c r="AX44" s="106"/>
      <c r="AY44" s="112"/>
      <c r="AZ44" s="106"/>
      <c r="BA44" s="103" t="str">
        <f t="shared" ca="1" si="2"/>
        <v>du renouvellement de la CMU</v>
      </c>
      <c r="BB44" s="111"/>
    </row>
    <row r="45" spans="1:58" s="14" customFormat="1" ht="15" customHeight="1" x14ac:dyDescent="0.25">
      <c r="A45" s="93"/>
      <c r="B45" s="94"/>
      <c r="C45" s="94" t="str">
        <f t="shared" si="3"/>
        <v xml:space="preserve"> </v>
      </c>
      <c r="D45" s="96" t="s">
        <v>293</v>
      </c>
      <c r="E45" s="97">
        <f ca="1">IF(Effectif!$D45&gt;0,IF(DATE(YEAR(TODAY()),MONTH(Effectif!$D45),DAY(Effectif!$D45))&lt;=TODAY(),YEAR(TODAY())-YEAR(Effectif!$D45),YEAR(TODAY())-YEAR(Effectif!$D45)-1),"Inconnu")</f>
        <v>18</v>
      </c>
      <c r="F45" s="97" t="str">
        <f ca="1">IF(Effectif!$D45&gt;0,(IF(DATEDIF(Effectif!$D45,TODAY(),"y")&gt;=18,"Majeur","Mineur")),"Inconnu")</f>
        <v>Majeur</v>
      </c>
      <c r="G45" s="106"/>
      <c r="H45" s="141"/>
      <c r="I45" s="239"/>
      <c r="J45" s="139"/>
      <c r="K45" s="99"/>
      <c r="L45" s="139">
        <f>IF(Effectif!$D45&gt;0,DATE(YEAR(Effectif!$D45)+18,MONTH(Effectif!$D45),DAY(Effectif!$D45)),"")</f>
        <v>43723</v>
      </c>
      <c r="M45" s="139"/>
      <c r="N45" s="99"/>
      <c r="O45" s="97"/>
      <c r="P45" s="96"/>
      <c r="Q45" s="97"/>
      <c r="R45" s="100"/>
      <c r="S45" s="97"/>
      <c r="T45" s="106"/>
      <c r="U45" s="102"/>
      <c r="V45" s="96"/>
      <c r="W45" s="139"/>
      <c r="X45" s="96"/>
      <c r="Y45" s="99"/>
      <c r="Z45" s="96"/>
      <c r="AA45" s="97"/>
      <c r="AB45" s="101"/>
      <c r="AC45" s="96"/>
      <c r="AD45" s="97"/>
      <c r="AE45" s="97"/>
      <c r="AF45" s="99" t="s">
        <v>237</v>
      </c>
      <c r="AG45" s="96"/>
      <c r="AH45" s="147">
        <v>10</v>
      </c>
      <c r="AI45" s="137" t="str">
        <f t="shared" si="1"/>
        <v>Erreur</v>
      </c>
      <c r="AJ45" s="139">
        <f ca="1">IF(Effectif!$AF45="Néant","Néant",IF(Effectif!$AF45&lt;&gt;"",VLOOKUP(TEXT(Effectif!$AF45,"@"),Paramètres!$E$21:$F$23,2,0)))</f>
        <v>44074</v>
      </c>
      <c r="AK45" s="97"/>
      <c r="AL45" s="97"/>
      <c r="AM45" s="97"/>
      <c r="AN45" s="97"/>
      <c r="AO45" s="97"/>
      <c r="AP45" s="97"/>
      <c r="AQ45" s="97"/>
      <c r="AR45" s="98"/>
      <c r="AS45" s="97"/>
      <c r="AT45" s="97"/>
      <c r="AU45" s="97"/>
      <c r="AV45" s="97"/>
      <c r="AW45" s="97"/>
      <c r="AX45" s="97"/>
      <c r="AY45" s="139"/>
      <c r="AZ45" s="97"/>
      <c r="BA45" s="103" t="str">
        <f t="shared" ca="1" si="2"/>
        <v>du renouvellement de la CMU</v>
      </c>
      <c r="BB45" s="104"/>
    </row>
    <row r="46" spans="1:58" s="14" customFormat="1" ht="15" customHeight="1" x14ac:dyDescent="0.25">
      <c r="A46" s="93"/>
      <c r="B46" s="94"/>
      <c r="C46" s="94" t="str">
        <f t="shared" si="3"/>
        <v xml:space="preserve"> </v>
      </c>
      <c r="D46" s="96">
        <v>38155</v>
      </c>
      <c r="E46" s="97">
        <f ca="1">IF(Effectif!$D46&gt;0,IF(DATE(YEAR(TODAY()),MONTH(Effectif!$D46),DAY(Effectif!$D46))&lt;=TODAY(),YEAR(TODAY())-YEAR(Effectif!$D46),YEAR(TODAY())-YEAR(Effectif!$D46)-1),"Inconnu")</f>
        <v>16</v>
      </c>
      <c r="F46" s="97" t="str">
        <f ca="1">IF(Effectif!$D46&gt;0,(IF(DATEDIF(Effectif!$D46,TODAY(),"y")&gt;=18,"Majeur","Mineur")),"Inconnu")</f>
        <v>Mineur</v>
      </c>
      <c r="G46" s="106"/>
      <c r="H46" s="141"/>
      <c r="I46" s="239"/>
      <c r="J46" s="139"/>
      <c r="K46" s="99"/>
      <c r="L46" s="139">
        <f>IF(Effectif!$D46&gt;0,DATE(YEAR(Effectif!$D46)+18,MONTH(Effectif!$D46),DAY(Effectif!$D46)),"")</f>
        <v>44729</v>
      </c>
      <c r="M46" s="139"/>
      <c r="N46" s="99"/>
      <c r="O46" s="97"/>
      <c r="P46" s="96"/>
      <c r="Q46" s="97"/>
      <c r="R46" s="100"/>
      <c r="S46" s="97"/>
      <c r="T46" s="106"/>
      <c r="U46" s="102"/>
      <c r="V46" s="96"/>
      <c r="W46" s="139"/>
      <c r="X46" s="96"/>
      <c r="Y46" s="99"/>
      <c r="Z46" s="96"/>
      <c r="AA46" s="97"/>
      <c r="AB46" s="101"/>
      <c r="AC46" s="96"/>
      <c r="AD46" s="97"/>
      <c r="AE46" s="97"/>
      <c r="AF46" s="99" t="s">
        <v>237</v>
      </c>
      <c r="AG46" s="96"/>
      <c r="AH46" s="147">
        <v>25</v>
      </c>
      <c r="AI46" s="137" t="str">
        <f t="shared" si="1"/>
        <v>Erreur</v>
      </c>
      <c r="AJ46" s="139"/>
      <c r="AK46" s="97"/>
      <c r="AL46" s="97"/>
      <c r="AM46" s="97"/>
      <c r="AN46" s="97"/>
      <c r="AO46" s="97"/>
      <c r="AP46" s="97"/>
      <c r="AQ46" s="97"/>
      <c r="AR46" s="98"/>
      <c r="AS46" s="97"/>
      <c r="AT46" s="97"/>
      <c r="AU46" s="97"/>
      <c r="AV46" s="97"/>
      <c r="AW46" s="97"/>
      <c r="AX46" s="97"/>
      <c r="AY46" s="139"/>
      <c r="AZ46" s="97"/>
      <c r="BA46" s="103"/>
      <c r="BB46" s="104"/>
    </row>
    <row r="47" spans="1:58" s="14" customFormat="1" ht="15" customHeight="1" x14ac:dyDescent="0.25">
      <c r="A47" s="93"/>
      <c r="B47" s="94"/>
      <c r="C47" s="94" t="str">
        <f t="shared" si="3"/>
        <v xml:space="preserve"> </v>
      </c>
      <c r="D47" s="96" t="s">
        <v>283</v>
      </c>
      <c r="E47" s="97">
        <f ca="1">IF(Effectif!$D47&gt;0,IF(DATE(YEAR(TODAY()),MONTH(Effectif!$D47),DAY(Effectif!$D47))&lt;=TODAY(),YEAR(TODAY())-YEAR(Effectif!$D47),YEAR(TODAY())-YEAR(Effectif!$D47)-1),"Inconnu")</f>
        <v>16</v>
      </c>
      <c r="F47" s="97" t="str">
        <f ca="1">IF(Effectif!$D47&gt;0,(IF(DATEDIF(Effectif!$D47,TODAY(),"y")&gt;=18,"Majeur","Mineur")),"Inconnu")</f>
        <v>Mineur</v>
      </c>
      <c r="G47" s="97"/>
      <c r="H47" s="98"/>
      <c r="I47" s="239"/>
      <c r="J47" s="139"/>
      <c r="K47" s="99"/>
      <c r="L47" s="139">
        <f>IF(Effectif!$D47&gt;0,DATE(YEAR(Effectif!$D47)+18,MONTH(Effectif!$D47),DAY(Effectif!$D47)),"")</f>
        <v>44561</v>
      </c>
      <c r="M47" s="139"/>
      <c r="N47" s="99"/>
      <c r="O47" s="97"/>
      <c r="P47" s="96"/>
      <c r="Q47" s="97"/>
      <c r="R47" s="100"/>
      <c r="S47" s="97"/>
      <c r="T47" s="97"/>
      <c r="U47" s="102"/>
      <c r="V47" s="96"/>
      <c r="W47" s="139"/>
      <c r="X47" s="96"/>
      <c r="Y47" s="99"/>
      <c r="Z47" s="96"/>
      <c r="AA47" s="97"/>
      <c r="AB47" s="101"/>
      <c r="AC47" s="96"/>
      <c r="AD47" s="97"/>
      <c r="AE47" s="97"/>
      <c r="AF47" s="99" t="s">
        <v>237</v>
      </c>
      <c r="AG47" s="96"/>
      <c r="AH47" s="147">
        <v>10</v>
      </c>
      <c r="AI47" s="137" t="str">
        <f t="shared" si="1"/>
        <v>Erreur</v>
      </c>
      <c r="AJ47" s="139">
        <f ca="1">IF(Effectif!$AF47="Néant","Néant",IF(Effectif!$AF47&lt;&gt;"",VLOOKUP(TEXT(Effectif!$AF47,"@"),Paramètres!$E$21:$F$23,2,0)))</f>
        <v>44074</v>
      </c>
      <c r="AK47" s="97"/>
      <c r="AL47" s="97"/>
      <c r="AM47" s="97"/>
      <c r="AN47" s="97"/>
      <c r="AO47" s="97"/>
      <c r="AP47" s="97"/>
      <c r="AQ47" s="97"/>
      <c r="AR47" s="98"/>
      <c r="AS47" s="97"/>
      <c r="AT47" s="97"/>
      <c r="AU47" s="97"/>
      <c r="AV47" s="97"/>
      <c r="AW47" s="97"/>
      <c r="AX47" s="97"/>
      <c r="AY47" s="139"/>
      <c r="AZ47" s="97"/>
      <c r="BA47" s="103" t="str">
        <f t="shared" ca="1" si="2"/>
        <v>du renouvellement de la CMU</v>
      </c>
      <c r="BB47" s="104"/>
    </row>
    <row r="48" spans="1:58" s="14" customFormat="1" ht="15" customHeight="1" x14ac:dyDescent="0.25">
      <c r="A48" s="93"/>
      <c r="B48" s="94"/>
      <c r="C48" s="94" t="str">
        <f t="shared" si="3"/>
        <v xml:space="preserve"> </v>
      </c>
      <c r="D48" s="96" t="s">
        <v>271</v>
      </c>
      <c r="E48" s="97">
        <f ca="1">IF(Effectif!$D48&gt;0,IF(DATE(YEAR(TODAY()),MONTH(Effectif!$D48),DAY(Effectif!$D48))&lt;=TODAY(),YEAR(TODAY())-YEAR(Effectif!$D48),YEAR(TODAY())-YEAR(Effectif!$D48)-1),"Inconnu")</f>
        <v>17</v>
      </c>
      <c r="F48" s="97" t="str">
        <f ca="1">IF(Effectif!$D48&gt;0,(IF(DATEDIF(Effectif!$D48,TODAY(),"y")&gt;=18,"Majeur","Mineur")),"Inconnu")</f>
        <v>Mineur</v>
      </c>
      <c r="G48" s="106"/>
      <c r="H48" s="107"/>
      <c r="I48" s="237"/>
      <c r="J48" s="139"/>
      <c r="K48" s="99"/>
      <c r="L48" s="139">
        <f>IF(Effectif!$D48&gt;0,DATE(YEAR(Effectif!$D48)+18,MONTH(Effectif!$D48),DAY(Effectif!$D48)),"")</f>
        <v>44196</v>
      </c>
      <c r="M48" s="139"/>
      <c r="N48" s="99"/>
      <c r="O48" s="106"/>
      <c r="P48" s="105"/>
      <c r="Q48" s="97"/>
      <c r="R48" s="108"/>
      <c r="S48" s="106"/>
      <c r="T48" s="106"/>
      <c r="U48" s="102"/>
      <c r="V48" s="96"/>
      <c r="W48" s="112"/>
      <c r="X48" s="96"/>
      <c r="Y48" s="99"/>
      <c r="Z48" s="105"/>
      <c r="AA48" s="106"/>
      <c r="AB48" s="109"/>
      <c r="AC48" s="96"/>
      <c r="AD48" s="106"/>
      <c r="AE48" s="106"/>
      <c r="AF48" s="99" t="s">
        <v>237</v>
      </c>
      <c r="AG48" s="96"/>
      <c r="AH48" s="147">
        <v>15.45</v>
      </c>
      <c r="AI48" s="137" t="str">
        <f t="shared" si="1"/>
        <v>Erreur</v>
      </c>
      <c r="AJ48" s="139">
        <f ca="1">IF(Effectif!$AF48="Néant","Néant",IF(Effectif!$AF48&lt;&gt;"",VLOOKUP(TEXT(Effectif!$AF48,"@"),Paramètres!$E$21:$F$23,2,0)))</f>
        <v>44074</v>
      </c>
      <c r="AK48" s="97"/>
      <c r="AL48" s="97"/>
      <c r="AM48" s="97"/>
      <c r="AN48" s="106"/>
      <c r="AO48" s="97"/>
      <c r="AP48" s="106"/>
      <c r="AQ48" s="106"/>
      <c r="AR48" s="98"/>
      <c r="AS48" s="97"/>
      <c r="AT48" s="106"/>
      <c r="AU48" s="106"/>
      <c r="AV48" s="106"/>
      <c r="AW48" s="106"/>
      <c r="AX48" s="106"/>
      <c r="AY48" s="112"/>
      <c r="AZ48" s="106"/>
      <c r="BA48" s="103" t="str">
        <f t="shared" ca="1" si="2"/>
        <v>du renouvellement de la CMU</v>
      </c>
      <c r="BB48" s="110"/>
    </row>
    <row r="49" spans="1:58" s="14" customFormat="1" ht="15" customHeight="1" x14ac:dyDescent="0.25">
      <c r="A49" s="93"/>
      <c r="B49" s="94"/>
      <c r="C49" s="94" t="str">
        <f t="shared" si="3"/>
        <v xml:space="preserve"> </v>
      </c>
      <c r="D49" s="96" t="s">
        <v>260</v>
      </c>
      <c r="E49" s="97">
        <f ca="1">IF(Effectif!$D49&gt;0,IF(DATE(YEAR(TODAY()),MONTH(Effectif!$D49),DAY(Effectif!$D49))&lt;=TODAY(),YEAR(TODAY())-YEAR(Effectif!$D49),YEAR(TODAY())-YEAR(Effectif!$D49)-1),"Inconnu")</f>
        <v>18</v>
      </c>
      <c r="F49" s="97" t="str">
        <f ca="1">IF(Effectif!$D49&gt;0,(IF(DATEDIF(Effectif!$D49,TODAY(),"y")&gt;=18,"Majeur","Mineur")),"Inconnu")</f>
        <v>Majeur</v>
      </c>
      <c r="G49" s="97"/>
      <c r="H49" s="98"/>
      <c r="I49" s="239"/>
      <c r="J49" s="139"/>
      <c r="K49" s="99"/>
      <c r="L49" s="139">
        <f>IF(Effectif!$D49&gt;0,DATE(YEAR(Effectif!$D49)+18,MONTH(Effectif!$D49),DAY(Effectif!$D49)),"")</f>
        <v>44028</v>
      </c>
      <c r="M49" s="139"/>
      <c r="N49" s="99"/>
      <c r="O49" s="97"/>
      <c r="P49" s="96"/>
      <c r="Q49" s="97"/>
      <c r="R49" s="100"/>
      <c r="S49" s="97"/>
      <c r="T49" s="97"/>
      <c r="U49" s="102"/>
      <c r="V49" s="96"/>
      <c r="W49" s="139"/>
      <c r="X49" s="96"/>
      <c r="Y49" s="99"/>
      <c r="Z49" s="96"/>
      <c r="AA49" s="97"/>
      <c r="AB49" s="101"/>
      <c r="AC49" s="96"/>
      <c r="AD49" s="97"/>
      <c r="AE49" s="97"/>
      <c r="AF49" s="99" t="s">
        <v>237</v>
      </c>
      <c r="AG49" s="96"/>
      <c r="AH49" s="147">
        <v>25</v>
      </c>
      <c r="AI49" s="137" t="str">
        <f t="shared" si="1"/>
        <v>Erreur</v>
      </c>
      <c r="AJ49" s="139">
        <f ca="1">IF(Effectif!$AF49="Néant","Néant",IF(Effectif!$AF49&lt;&gt;"",VLOOKUP(TEXT(Effectif!$AF49,"@"),Paramètres!$E$21:$F$23,2,0)))</f>
        <v>44074</v>
      </c>
      <c r="AK49" s="97"/>
      <c r="AL49" s="97"/>
      <c r="AM49" s="97"/>
      <c r="AN49" s="97"/>
      <c r="AO49" s="97"/>
      <c r="AP49" s="97"/>
      <c r="AQ49" s="97"/>
      <c r="AR49" s="98"/>
      <c r="AS49" s="97"/>
      <c r="AT49" s="97"/>
      <c r="AU49" s="97"/>
      <c r="AV49" s="97"/>
      <c r="AW49" s="97"/>
      <c r="AX49" s="97"/>
      <c r="AY49" s="139"/>
      <c r="AZ49" s="97"/>
      <c r="BA49" s="103" t="str">
        <f t="shared" ca="1" si="2"/>
        <v>du renouvellement de la CMU</v>
      </c>
      <c r="BB49" s="104"/>
    </row>
    <row r="50" spans="1:58" s="14" customFormat="1" ht="15" customHeight="1" x14ac:dyDescent="0.25">
      <c r="A50" s="93"/>
      <c r="B50" s="94"/>
      <c r="C50" s="94" t="str">
        <f t="shared" si="3"/>
        <v xml:space="preserve"> </v>
      </c>
      <c r="D50" s="96" t="s">
        <v>268</v>
      </c>
      <c r="E50" s="97">
        <f ca="1">IF(Effectif!$D50&gt;0,IF(DATE(YEAR(TODAY()),MONTH(Effectif!$D50),DAY(Effectif!$D50))&lt;=TODAY(),YEAR(TODAY())-YEAR(Effectif!$D50),YEAR(TODAY())-YEAR(Effectif!$D50)-1),"Inconnu")</f>
        <v>16</v>
      </c>
      <c r="F50" s="97" t="str">
        <f ca="1">IF(Effectif!$D50&gt;0,(IF(DATEDIF(Effectif!$D50,TODAY(),"y")&gt;=18,"Majeur","Mineur")),"Inconnu")</f>
        <v>Mineur</v>
      </c>
      <c r="G50" s="97"/>
      <c r="H50" s="98"/>
      <c r="I50" s="240"/>
      <c r="J50" s="139"/>
      <c r="K50" s="99"/>
      <c r="L50" s="139">
        <f>IF(Effectif!$D50&gt;0,DATE(YEAR(Effectif!$D50)+18,MONTH(Effectif!$D50),DAY(Effectif!$D50)),"")</f>
        <v>44540</v>
      </c>
      <c r="M50" s="139"/>
      <c r="N50" s="99"/>
      <c r="O50" s="97"/>
      <c r="P50" s="96"/>
      <c r="Q50" s="97"/>
      <c r="R50" s="100"/>
      <c r="S50" s="97"/>
      <c r="T50" s="97"/>
      <c r="U50" s="102"/>
      <c r="V50" s="96"/>
      <c r="W50" s="139"/>
      <c r="X50" s="96"/>
      <c r="Y50" s="99"/>
      <c r="Z50" s="96"/>
      <c r="AA50" s="97"/>
      <c r="AB50" s="101"/>
      <c r="AC50" s="96"/>
      <c r="AD50" s="97"/>
      <c r="AE50" s="97"/>
      <c r="AF50" s="99" t="s">
        <v>237</v>
      </c>
      <c r="AG50" s="96"/>
      <c r="AH50" s="147">
        <v>15.45</v>
      </c>
      <c r="AI50" s="137" t="str">
        <f t="shared" si="1"/>
        <v>Erreur</v>
      </c>
      <c r="AJ50" s="139">
        <f ca="1">IF(Effectif!$AF50="Néant","Néant",IF(Effectif!$AF50&lt;&gt;"",VLOOKUP(TEXT(Effectif!$AF50,"@"),Paramètres!$E$21:$F$23,2,0)))</f>
        <v>44074</v>
      </c>
      <c r="AK50" s="97"/>
      <c r="AL50" s="97"/>
      <c r="AM50" s="97"/>
      <c r="AN50" s="97"/>
      <c r="AO50" s="97"/>
      <c r="AP50" s="97"/>
      <c r="AQ50" s="97"/>
      <c r="AR50" s="98"/>
      <c r="AS50" s="97"/>
      <c r="AT50" s="97"/>
      <c r="AU50" s="97"/>
      <c r="AV50" s="97"/>
      <c r="AW50" s="97"/>
      <c r="AX50" s="97"/>
      <c r="AY50" s="139"/>
      <c r="AZ50" s="97"/>
      <c r="BA50" s="103" t="str">
        <f t="shared" ca="1" si="2"/>
        <v>du renouvellement de la CMU</v>
      </c>
      <c r="BB50" s="104"/>
      <c r="BD50" s="97" t="s">
        <v>49</v>
      </c>
      <c r="BE50" s="97" t="s">
        <v>82</v>
      </c>
      <c r="BF50" s="97" t="s">
        <v>62</v>
      </c>
    </row>
    <row r="51" spans="1:58" s="14" customFormat="1" ht="15" customHeight="1" x14ac:dyDescent="0.25">
      <c r="A51" s="93"/>
      <c r="B51" s="94"/>
      <c r="C51" s="94" t="str">
        <f t="shared" si="3"/>
        <v xml:space="preserve"> </v>
      </c>
      <c r="D51" s="96" t="s">
        <v>294</v>
      </c>
      <c r="E51" s="97">
        <f ca="1">IF(Effectif!$D51&gt;0,IF(DATE(YEAR(TODAY()),MONTH(Effectif!$D51),DAY(Effectif!$D51))&lt;=TODAY(),YEAR(TODAY())-YEAR(Effectif!$D51),YEAR(TODAY())-YEAR(Effectif!$D51)-1),"Inconnu")</f>
        <v>17</v>
      </c>
      <c r="F51" s="97" t="str">
        <f ca="1">IF(Effectif!$D51&gt;0,(IF(DATEDIF(Effectif!$D51,TODAY(),"y")&gt;=18,"Majeur","Mineur")),"Inconnu")</f>
        <v>Mineur</v>
      </c>
      <c r="G51" s="97"/>
      <c r="H51" s="107"/>
      <c r="I51" s="237"/>
      <c r="J51" s="139"/>
      <c r="K51" s="99"/>
      <c r="L51" s="139">
        <f>IF(Effectif!$D51&gt;0,DATE(YEAR(Effectif!$D51)+18,MONTH(Effectif!$D51),DAY(Effectif!$D51)),"")</f>
        <v>44349</v>
      </c>
      <c r="M51" s="139"/>
      <c r="N51" s="99"/>
      <c r="O51" s="106"/>
      <c r="P51" s="105"/>
      <c r="Q51" s="97"/>
      <c r="R51" s="108"/>
      <c r="S51" s="106"/>
      <c r="T51" s="106"/>
      <c r="U51" s="102"/>
      <c r="V51" s="96"/>
      <c r="W51" s="112"/>
      <c r="X51" s="96"/>
      <c r="Y51" s="99"/>
      <c r="Z51" s="105"/>
      <c r="AA51" s="106"/>
      <c r="AB51" s="109"/>
      <c r="AC51" s="96"/>
      <c r="AD51" s="106"/>
      <c r="AE51" s="106"/>
      <c r="AF51" s="99" t="s">
        <v>237</v>
      </c>
      <c r="AG51" s="109"/>
      <c r="AH51" s="147">
        <v>25</v>
      </c>
      <c r="AI51" s="137" t="str">
        <f t="shared" si="1"/>
        <v>Erreur</v>
      </c>
      <c r="AJ51" s="139">
        <f ca="1">IF(Effectif!$AF51="Néant","Néant",IF(Effectif!$AF51&lt;&gt;"",VLOOKUP(TEXT(Effectif!$AF51,"@"),Paramètres!$E$21:$F$23,2,0)))</f>
        <v>44074</v>
      </c>
      <c r="AK51" s="97"/>
      <c r="AL51" s="97"/>
      <c r="AM51" s="106"/>
      <c r="AN51" s="106"/>
      <c r="AO51" s="106"/>
      <c r="AP51" s="106"/>
      <c r="AQ51" s="106"/>
      <c r="AR51" s="98"/>
      <c r="AS51" s="97"/>
      <c r="AT51" s="106"/>
      <c r="AU51" s="106"/>
      <c r="AV51" s="106"/>
      <c r="AW51" s="106"/>
      <c r="AX51" s="106"/>
      <c r="AY51" s="112"/>
      <c r="AZ51" s="106"/>
      <c r="BA51" s="103" t="str">
        <f t="shared" ca="1" si="2"/>
        <v>du renouvellement de la CMU</v>
      </c>
      <c r="BB51" s="111"/>
    </row>
    <row r="52" spans="1:58" s="14" customFormat="1" ht="15" customHeight="1" x14ac:dyDescent="0.25">
      <c r="A52" s="93"/>
      <c r="B52" s="94"/>
      <c r="C52" s="94" t="str">
        <f t="shared" si="3"/>
        <v xml:space="preserve"> </v>
      </c>
      <c r="D52" s="96">
        <v>37258</v>
      </c>
      <c r="E52" s="97">
        <f ca="1">IF(Effectif!$D52&gt;0,IF(DATE(YEAR(TODAY()),MONTH(Effectif!$D52),DAY(Effectif!$D52))&lt;=TODAY(),YEAR(TODAY())-YEAR(Effectif!$D52),YEAR(TODAY())-YEAR(Effectif!$D52)-1),"Inconnu")</f>
        <v>18</v>
      </c>
      <c r="F52" s="97" t="str">
        <f ca="1">IF(Effectif!$D52&gt;0,(IF(DATEDIF(Effectif!$D52,TODAY(),"y")&gt;=18,"Majeur","Mineur")),"Inconnu")</f>
        <v>Majeur</v>
      </c>
      <c r="G52" s="106"/>
      <c r="H52" s="107"/>
      <c r="I52" s="237"/>
      <c r="J52" s="139"/>
      <c r="K52" s="99"/>
      <c r="L52" s="139">
        <f>IF(Effectif!$D52&gt;0,DATE(YEAR(Effectif!$D52)+18,MONTH(Effectif!$D52),DAY(Effectif!$D52)),"")</f>
        <v>43832</v>
      </c>
      <c r="M52" s="139"/>
      <c r="N52" s="99"/>
      <c r="O52" s="106"/>
      <c r="P52" s="105"/>
      <c r="Q52" s="97"/>
      <c r="R52" s="108"/>
      <c r="S52" s="195"/>
      <c r="T52" s="106"/>
      <c r="U52" s="102"/>
      <c r="V52" s="96"/>
      <c r="W52" s="112"/>
      <c r="X52" s="96"/>
      <c r="Y52" s="99"/>
      <c r="Z52" s="105"/>
      <c r="AA52" s="106"/>
      <c r="AB52" s="109"/>
      <c r="AC52" s="96"/>
      <c r="AD52" s="106"/>
      <c r="AE52" s="106"/>
      <c r="AF52" s="99" t="s">
        <v>237</v>
      </c>
      <c r="AG52" s="96"/>
      <c r="AH52" s="147">
        <v>10</v>
      </c>
      <c r="AI52" s="137" t="str">
        <f t="shared" si="1"/>
        <v>Erreur</v>
      </c>
      <c r="AJ52" s="139">
        <f ca="1">IF(Effectif!$AF52="Néant","Néant",IF(Effectif!$AF52&lt;&gt;"",VLOOKUP(TEXT(Effectif!$AF52,"@"),Paramètres!$E$21:$F$23,2,0)))</f>
        <v>44074</v>
      </c>
      <c r="AK52" s="97"/>
      <c r="AL52" s="97"/>
      <c r="AM52" s="97"/>
      <c r="AN52" s="106"/>
      <c r="AO52" s="97"/>
      <c r="AP52" s="106"/>
      <c r="AQ52" s="106"/>
      <c r="AR52" s="98"/>
      <c r="AS52" s="97"/>
      <c r="AT52" s="106"/>
      <c r="AU52" s="106"/>
      <c r="AV52" s="106"/>
      <c r="AW52" s="106"/>
      <c r="AX52" s="106"/>
      <c r="AY52" s="112"/>
      <c r="AZ52" s="106"/>
      <c r="BA52" s="103" t="str">
        <f t="shared" ca="1" si="2"/>
        <v>du renouvellement de la CMU</v>
      </c>
      <c r="BB52" s="111"/>
    </row>
    <row r="53" spans="1:58" s="14" customFormat="1" ht="15" customHeight="1" x14ac:dyDescent="0.25">
      <c r="A53" s="93"/>
      <c r="B53" s="94"/>
      <c r="C53" s="94" t="str">
        <f t="shared" si="3"/>
        <v xml:space="preserve"> </v>
      </c>
      <c r="D53" s="96" t="s">
        <v>271</v>
      </c>
      <c r="E53" s="97">
        <f ca="1">IF(Effectif!$D53&gt;0,IF(DATE(YEAR(TODAY()),MONTH(Effectif!$D53),DAY(Effectif!$D53))&lt;=TODAY(),YEAR(TODAY())-YEAR(Effectif!$D53),YEAR(TODAY())-YEAR(Effectif!$D53)-1),"Inconnu")</f>
        <v>17</v>
      </c>
      <c r="F53" s="97" t="str">
        <f ca="1">IF(Effectif!$D53&gt;0,(IF(DATEDIF(Effectif!$D53,TODAY(),"y")&gt;=18,"Majeur","Mineur")),"Inconnu")</f>
        <v>Mineur</v>
      </c>
      <c r="G53" s="97"/>
      <c r="H53" s="98"/>
      <c r="I53" s="239"/>
      <c r="J53" s="139"/>
      <c r="K53" s="99"/>
      <c r="L53" s="139">
        <f>IF(Effectif!$D53&gt;0,DATE(YEAR(Effectif!$D53)+18,MONTH(Effectif!$D53),DAY(Effectif!$D53)),"")</f>
        <v>44196</v>
      </c>
      <c r="M53" s="139"/>
      <c r="N53" s="99"/>
      <c r="O53" s="97"/>
      <c r="P53" s="96"/>
      <c r="Q53" s="97"/>
      <c r="R53" s="100"/>
      <c r="S53" s="97"/>
      <c r="T53" s="97"/>
      <c r="U53" s="102"/>
      <c r="V53" s="96"/>
      <c r="W53" s="139"/>
      <c r="X53" s="96"/>
      <c r="Y53" s="99"/>
      <c r="Z53" s="96"/>
      <c r="AA53" s="97"/>
      <c r="AB53" s="101"/>
      <c r="AC53" s="96"/>
      <c r="AD53" s="97"/>
      <c r="AE53" s="97"/>
      <c r="AF53" s="99" t="s">
        <v>237</v>
      </c>
      <c r="AG53" s="96"/>
      <c r="AH53" s="147">
        <v>10</v>
      </c>
      <c r="AI53" s="137" t="str">
        <f t="shared" si="1"/>
        <v>Erreur</v>
      </c>
      <c r="AJ53" s="139">
        <f ca="1">IF(Effectif!$AF53="Néant","Néant",IF(Effectif!$AF53&lt;&gt;"",VLOOKUP(TEXT(Effectif!$AF53,"@"),Paramètres!$E$21:$F$23,2,0)))</f>
        <v>44074</v>
      </c>
      <c r="AK53" s="97"/>
      <c r="AL53" s="97"/>
      <c r="AM53" s="97"/>
      <c r="AN53" s="97"/>
      <c r="AO53" s="97"/>
      <c r="AP53" s="97"/>
      <c r="AQ53" s="97"/>
      <c r="AR53" s="98"/>
      <c r="AS53" s="97"/>
      <c r="AT53" s="97"/>
      <c r="AU53" s="97"/>
      <c r="AV53" s="97"/>
      <c r="AW53" s="97"/>
      <c r="AX53" s="97"/>
      <c r="AY53" s="139"/>
      <c r="AZ53" s="97"/>
      <c r="BA53" s="103" t="str">
        <f t="shared" ca="1" si="2"/>
        <v>du renouvellement de la CMU</v>
      </c>
      <c r="BB53" s="104"/>
    </row>
    <row r="54" spans="1:58" s="14" customFormat="1" ht="15" customHeight="1" x14ac:dyDescent="0.25">
      <c r="A54" s="93"/>
      <c r="B54" s="94"/>
      <c r="C54" s="94" t="str">
        <f t="shared" si="3"/>
        <v xml:space="preserve"> </v>
      </c>
      <c r="D54" s="96" t="s">
        <v>295</v>
      </c>
      <c r="E54" s="97">
        <f ca="1">IF(Effectif!$D54&gt;0,IF(DATE(YEAR(TODAY()),MONTH(Effectif!$D54),DAY(Effectif!$D54))&lt;=TODAY(),YEAR(TODAY())-YEAR(Effectif!$D54),YEAR(TODAY())-YEAR(Effectif!$D54)-1),"Inconnu")</f>
        <v>17</v>
      </c>
      <c r="F54" s="97" t="str">
        <f ca="1">IF(Effectif!$D54&gt;0,(IF(DATEDIF(Effectif!$D54,TODAY(),"y")&gt;=18,"Majeur","Mineur")),"Inconnu")</f>
        <v>Mineur</v>
      </c>
      <c r="G54" s="106"/>
      <c r="H54" s="107"/>
      <c r="I54" s="237"/>
      <c r="J54" s="139"/>
      <c r="K54" s="99"/>
      <c r="L54" s="139">
        <f>IF(Effectif!$D54&gt;0,DATE(YEAR(Effectif!$D54)+18,MONTH(Effectif!$D54),DAY(Effectif!$D54)),"")</f>
        <v>44197</v>
      </c>
      <c r="M54" s="139"/>
      <c r="N54" s="99"/>
      <c r="O54" s="106"/>
      <c r="P54" s="105"/>
      <c r="Q54" s="97"/>
      <c r="R54" s="108"/>
      <c r="S54" s="106"/>
      <c r="T54" s="106"/>
      <c r="U54" s="102"/>
      <c r="V54" s="96"/>
      <c r="W54" s="112"/>
      <c r="X54" s="96"/>
      <c r="Y54" s="99"/>
      <c r="Z54" s="105"/>
      <c r="AA54" s="106"/>
      <c r="AB54" s="109"/>
      <c r="AC54" s="96"/>
      <c r="AD54" s="106"/>
      <c r="AE54" s="106"/>
      <c r="AF54" s="99" t="s">
        <v>237</v>
      </c>
      <c r="AG54" s="96"/>
      <c r="AH54" s="147">
        <v>10</v>
      </c>
      <c r="AI54" s="137" t="str">
        <f t="shared" si="1"/>
        <v>Erreur</v>
      </c>
      <c r="AJ54" s="139">
        <f ca="1">IF(Effectif!$AF54="Néant","Néant",IF(Effectif!$AF54&lt;&gt;"",VLOOKUP(TEXT(Effectif!$AF54,"@"),Paramètres!$E$21:$F$23,2,0)))</f>
        <v>44074</v>
      </c>
      <c r="AK54" s="97"/>
      <c r="AL54" s="97"/>
      <c r="AM54" s="97"/>
      <c r="AN54" s="106"/>
      <c r="AO54" s="97"/>
      <c r="AP54" s="106"/>
      <c r="AQ54" s="106"/>
      <c r="AR54" s="98"/>
      <c r="AS54" s="97"/>
      <c r="AT54" s="106"/>
      <c r="AU54" s="106"/>
      <c r="AV54" s="106"/>
      <c r="AW54" s="106"/>
      <c r="AX54" s="106"/>
      <c r="AY54" s="112"/>
      <c r="AZ54" s="106"/>
      <c r="BA54" s="103" t="str">
        <f t="shared" ca="1" si="2"/>
        <v>du renouvellement de la CMU</v>
      </c>
      <c r="BB54" s="111"/>
    </row>
    <row r="55" spans="1:58" s="14" customFormat="1" ht="15" customHeight="1" x14ac:dyDescent="0.25">
      <c r="A55" s="93"/>
      <c r="B55" s="94"/>
      <c r="C55" s="94" t="str">
        <f t="shared" si="3"/>
        <v xml:space="preserve"> </v>
      </c>
      <c r="D55" s="96">
        <v>37895</v>
      </c>
      <c r="E55" s="97">
        <f ca="1">IF(Effectif!$D55&gt;0,IF(DATE(YEAR(TODAY()),MONTH(Effectif!$D55),DAY(Effectif!$D55))&lt;=TODAY(),YEAR(TODAY())-YEAR(Effectif!$D55),YEAR(TODAY())-YEAR(Effectif!$D55)-1),"Inconnu")</f>
        <v>16</v>
      </c>
      <c r="F55" s="97" t="str">
        <f ca="1">IF(Effectif!$D55&gt;0,(IF(DATEDIF(Effectif!$D55,TODAY(),"y")&gt;=18,"Majeur","Mineur")),"Inconnu")</f>
        <v>Mineur</v>
      </c>
      <c r="G55" s="97"/>
      <c r="H55" s="98"/>
      <c r="I55" s="239"/>
      <c r="J55" s="139"/>
      <c r="K55" s="99"/>
      <c r="L55" s="139">
        <f>IF(Effectif!$D55&gt;0,DATE(YEAR(Effectif!$D55)+18,MONTH(Effectif!$D55),DAY(Effectif!$D55)),"")</f>
        <v>44470</v>
      </c>
      <c r="M55" s="139"/>
      <c r="N55" s="99"/>
      <c r="O55" s="97"/>
      <c r="P55" s="96"/>
      <c r="Q55" s="97"/>
      <c r="R55" s="100"/>
      <c r="S55" s="97"/>
      <c r="T55" s="97"/>
      <c r="U55" s="102"/>
      <c r="V55" s="96"/>
      <c r="W55" s="139"/>
      <c r="X55" s="96"/>
      <c r="Y55" s="99"/>
      <c r="Z55" s="96"/>
      <c r="AA55" s="97"/>
      <c r="AB55" s="101"/>
      <c r="AC55" s="96"/>
      <c r="AD55" s="97"/>
      <c r="AE55" s="97"/>
      <c r="AF55" s="99" t="s">
        <v>237</v>
      </c>
      <c r="AG55" s="96"/>
      <c r="AH55" s="147">
        <v>15.45</v>
      </c>
      <c r="AI55" s="137" t="str">
        <f t="shared" si="1"/>
        <v>Erreur</v>
      </c>
      <c r="AJ55" s="139">
        <f ca="1">IF(Effectif!$AF55="Néant","Néant",IF(Effectif!$AF55&lt;&gt;"",VLOOKUP(TEXT(Effectif!$AF55,"@"),Paramètres!$E$21:$F$23,2,0)))</f>
        <v>44074</v>
      </c>
      <c r="AK55" s="97"/>
      <c r="AL55" s="97"/>
      <c r="AM55" s="97"/>
      <c r="AN55" s="97"/>
      <c r="AO55" s="97"/>
      <c r="AP55" s="97"/>
      <c r="AQ55" s="97"/>
      <c r="AR55" s="98"/>
      <c r="AS55" s="97"/>
      <c r="AT55" s="97"/>
      <c r="AU55" s="97"/>
      <c r="AV55" s="97"/>
      <c r="AW55" s="97"/>
      <c r="AX55" s="97"/>
      <c r="AY55" s="139"/>
      <c r="AZ55" s="97"/>
      <c r="BA55" s="103" t="str">
        <f t="shared" ca="1" si="2"/>
        <v>du renouvellement de la CMU</v>
      </c>
      <c r="BB55" s="104"/>
    </row>
    <row r="56" spans="1:58" s="14" customFormat="1" ht="15" customHeight="1" x14ac:dyDescent="0.25">
      <c r="A56" s="93"/>
      <c r="B56" s="94"/>
      <c r="C56" s="94" t="str">
        <f t="shared" si="3"/>
        <v xml:space="preserve"> </v>
      </c>
      <c r="D56" s="96" t="s">
        <v>296</v>
      </c>
      <c r="E56" s="97">
        <f ca="1">IF(Effectif!$D56&gt;0,IF(DATE(YEAR(TODAY()),MONTH(Effectif!$D56),DAY(Effectif!$D56))&lt;=TODAY(),YEAR(TODAY())-YEAR(Effectif!$D56),YEAR(TODAY())-YEAR(Effectif!$D56)-1),"Inconnu")</f>
        <v>18</v>
      </c>
      <c r="F56" s="97" t="str">
        <f ca="1">IF(Effectif!$D56&gt;0,(IF(DATEDIF(Effectif!$D56,TODAY(),"y")&gt;=18,"Majeur","Mineur")),"Inconnu")</f>
        <v>Majeur</v>
      </c>
      <c r="G56" s="106"/>
      <c r="H56" s="98"/>
      <c r="I56" s="240"/>
      <c r="J56" s="139"/>
      <c r="K56" s="99"/>
      <c r="L56" s="139">
        <f>IF(Effectif!$D56&gt;0,DATE(YEAR(Effectif!$D56)+18,MONTH(Effectif!$D56),DAY(Effectif!$D56)),"")</f>
        <v>43961</v>
      </c>
      <c r="M56" s="139"/>
      <c r="N56" s="99"/>
      <c r="O56" s="97"/>
      <c r="P56" s="96"/>
      <c r="Q56" s="97"/>
      <c r="R56" s="100"/>
      <c r="S56" s="97"/>
      <c r="T56" s="97"/>
      <c r="U56" s="102"/>
      <c r="V56" s="96"/>
      <c r="W56" s="139"/>
      <c r="X56" s="96"/>
      <c r="Y56" s="99"/>
      <c r="Z56" s="96"/>
      <c r="AA56" s="97"/>
      <c r="AB56" s="101"/>
      <c r="AC56" s="96"/>
      <c r="AD56" s="97"/>
      <c r="AE56" s="97"/>
      <c r="AF56" s="99" t="s">
        <v>237</v>
      </c>
      <c r="AG56" s="96"/>
      <c r="AH56" s="147">
        <v>15.45</v>
      </c>
      <c r="AI56" s="137" t="str">
        <f t="shared" si="1"/>
        <v>Erreur</v>
      </c>
      <c r="AJ56" s="139">
        <f ca="1">IF(Effectif!$AF56="Néant","Néant",IF(Effectif!$AF56&lt;&gt;"",VLOOKUP(TEXT(Effectif!$AF56,"@"),Paramètres!$E$21:$F$23,2,0)))</f>
        <v>44074</v>
      </c>
      <c r="AK56" s="97"/>
      <c r="AL56" s="97"/>
      <c r="AM56" s="106"/>
      <c r="AN56" s="97"/>
      <c r="AO56" s="97"/>
      <c r="AP56" s="97"/>
      <c r="AQ56" s="97"/>
      <c r="AR56" s="98"/>
      <c r="AS56" s="97"/>
      <c r="AT56" s="97"/>
      <c r="AU56" s="97"/>
      <c r="AV56" s="97"/>
      <c r="AW56" s="97"/>
      <c r="AX56" s="97"/>
      <c r="AY56" s="139"/>
      <c r="AZ56" s="97"/>
      <c r="BA56" s="103" t="str">
        <f t="shared" ca="1" si="2"/>
        <v>du renouvellement de la CMU</v>
      </c>
      <c r="BB56" s="104"/>
    </row>
    <row r="57" spans="1:58" s="14" customFormat="1" ht="15" customHeight="1" x14ac:dyDescent="0.25">
      <c r="A57" s="93"/>
      <c r="B57" s="94"/>
      <c r="C57" s="94" t="str">
        <f t="shared" si="3"/>
        <v xml:space="preserve"> </v>
      </c>
      <c r="D57" s="96" t="s">
        <v>297</v>
      </c>
      <c r="E57" s="97">
        <f ca="1">IF(Effectif!$D57&gt;0,IF(DATE(YEAR(TODAY()),MONTH(Effectif!$D57),DAY(Effectif!$D57))&lt;=TODAY(),YEAR(TODAY())-YEAR(Effectif!$D57),YEAR(TODAY())-YEAR(Effectif!$D57)-1),"Inconnu")</f>
        <v>17</v>
      </c>
      <c r="F57" s="97" t="str">
        <f ca="1">IF(Effectif!$D57&gt;0,(IF(DATEDIF(Effectif!$D57,TODAY(),"y")&gt;=18,"Majeur","Mineur")),"Inconnu")</f>
        <v>Mineur</v>
      </c>
      <c r="G57" s="97"/>
      <c r="H57" s="107"/>
      <c r="I57" s="237"/>
      <c r="J57" s="139"/>
      <c r="K57" s="99"/>
      <c r="L57" s="139">
        <f>IF(Effectif!$D57&gt;0,DATE(YEAR(Effectif!$D57)+18,MONTH(Effectif!$D57),DAY(Effectif!$D57)),"")</f>
        <v>44106</v>
      </c>
      <c r="M57" s="139"/>
      <c r="N57" s="99"/>
      <c r="O57" s="106"/>
      <c r="P57" s="105"/>
      <c r="Q57" s="97"/>
      <c r="R57" s="100"/>
      <c r="S57" s="106"/>
      <c r="T57" s="106"/>
      <c r="U57" s="102"/>
      <c r="V57" s="96"/>
      <c r="W57" s="112"/>
      <c r="X57" s="96"/>
      <c r="Y57" s="99"/>
      <c r="Z57" s="105"/>
      <c r="AA57" s="106"/>
      <c r="AB57" s="109"/>
      <c r="AC57" s="96"/>
      <c r="AD57" s="106"/>
      <c r="AE57" s="106"/>
      <c r="AF57" s="99" t="s">
        <v>237</v>
      </c>
      <c r="AG57" s="96"/>
      <c r="AH57" s="147">
        <v>10</v>
      </c>
      <c r="AI57" s="137" t="str">
        <f t="shared" si="1"/>
        <v>Erreur</v>
      </c>
      <c r="AJ57" s="139">
        <f ca="1">IF(Effectif!$AF57="Néant","Néant",IF(Effectif!$AF57&lt;&gt;"",VLOOKUP(TEXT(Effectif!$AF57,"@"),Paramètres!$E$21:$F$23,2,0)))</f>
        <v>44074</v>
      </c>
      <c r="AK57" s="97"/>
      <c r="AL57" s="97"/>
      <c r="AM57" s="97"/>
      <c r="AN57" s="106"/>
      <c r="AO57" s="97"/>
      <c r="AP57" s="106"/>
      <c r="AQ57" s="106"/>
      <c r="AR57" s="98"/>
      <c r="AS57" s="97"/>
      <c r="AT57" s="106"/>
      <c r="AU57" s="106"/>
      <c r="AV57" s="106"/>
      <c r="AW57" s="106"/>
      <c r="AX57" s="106"/>
      <c r="AY57" s="112"/>
      <c r="AZ57" s="106"/>
      <c r="BA57" s="103" t="str">
        <f t="shared" ca="1" si="2"/>
        <v>du renouvellement de la CMU</v>
      </c>
      <c r="BB57" s="111"/>
    </row>
    <row r="58" spans="1:58" s="14" customFormat="1" ht="15" customHeight="1" x14ac:dyDescent="0.25">
      <c r="A58" s="93"/>
      <c r="B58" s="94"/>
      <c r="C58" s="94" t="str">
        <f t="shared" si="3"/>
        <v xml:space="preserve"> </v>
      </c>
      <c r="D58" s="96" t="s">
        <v>298</v>
      </c>
      <c r="E58" s="97">
        <f ca="1">IF(Effectif!$D58&gt;0,IF(DATE(YEAR(TODAY()),MONTH(Effectif!$D58),DAY(Effectif!$D58))&lt;=TODAY(),YEAR(TODAY())-YEAR(Effectif!$D58),YEAR(TODAY())-YEAR(Effectif!$D58)-1),"Inconnu")</f>
        <v>17</v>
      </c>
      <c r="F58" s="97" t="str">
        <f ca="1">IF(Effectif!$D58&gt;0,(IF(DATEDIF(Effectif!$D58,TODAY(),"y")&gt;=18,"Majeur","Mineur")),"Inconnu")</f>
        <v>Mineur</v>
      </c>
      <c r="G58" s="106"/>
      <c r="H58" s="98"/>
      <c r="I58" s="240"/>
      <c r="J58" s="139"/>
      <c r="K58" s="99"/>
      <c r="L58" s="139">
        <f>IF(Effectif!$D58&gt;0,DATE(YEAR(Effectif!$D58)+18,MONTH(Effectif!$D58),DAY(Effectif!$D58)),"")</f>
        <v>44234</v>
      </c>
      <c r="M58" s="139"/>
      <c r="N58" s="99"/>
      <c r="O58" s="97"/>
      <c r="P58" s="96"/>
      <c r="Q58" s="97"/>
      <c r="R58" s="100"/>
      <c r="S58" s="97"/>
      <c r="T58" s="97"/>
      <c r="U58" s="102"/>
      <c r="V58" s="96"/>
      <c r="W58" s="139"/>
      <c r="X58" s="96"/>
      <c r="Y58" s="99"/>
      <c r="Z58" s="96"/>
      <c r="AA58" s="97"/>
      <c r="AB58" s="101"/>
      <c r="AC58" s="96"/>
      <c r="AD58" s="97"/>
      <c r="AE58" s="97"/>
      <c r="AF58" s="99" t="s">
        <v>237</v>
      </c>
      <c r="AG58" s="96"/>
      <c r="AH58" s="147">
        <v>15.45</v>
      </c>
      <c r="AI58" s="137" t="str">
        <f t="shared" si="1"/>
        <v>Erreur</v>
      </c>
      <c r="AJ58" s="139">
        <f ca="1">IF(Effectif!$AF58="Néant","Néant",IF(Effectif!$AF58&lt;&gt;"",VLOOKUP(TEXT(Effectif!$AF58,"@"),Paramètres!$E$21:$F$23,2,0)))</f>
        <v>44074</v>
      </c>
      <c r="AK58" s="97"/>
      <c r="AL58" s="97"/>
      <c r="AM58" s="97"/>
      <c r="AN58" s="97"/>
      <c r="AO58" s="97"/>
      <c r="AP58" s="97"/>
      <c r="AQ58" s="97"/>
      <c r="AR58" s="98"/>
      <c r="AS58" s="97"/>
      <c r="AT58" s="97"/>
      <c r="AU58" s="97"/>
      <c r="AV58" s="97"/>
      <c r="AW58" s="97"/>
      <c r="AX58" s="97"/>
      <c r="AY58" s="139"/>
      <c r="AZ58" s="97"/>
      <c r="BA58" s="103" t="str">
        <f t="shared" ca="1" si="2"/>
        <v>du renouvellement de la CMU</v>
      </c>
      <c r="BB58" s="104"/>
    </row>
    <row r="59" spans="1:58" s="14" customFormat="1" ht="15" customHeight="1" x14ac:dyDescent="0.25">
      <c r="A59" s="93"/>
      <c r="B59" s="94"/>
      <c r="C59" s="94" t="str">
        <f t="shared" si="3"/>
        <v xml:space="preserve"> </v>
      </c>
      <c r="D59" s="96" t="s">
        <v>299</v>
      </c>
      <c r="E59" s="97">
        <f ca="1">IF(Effectif!$D59&gt;0,IF(DATE(YEAR(TODAY()),MONTH(Effectif!$D59),DAY(Effectif!$D59))&lt;=TODAY(),YEAR(TODAY())-YEAR(Effectif!$D59),YEAR(TODAY())-YEAR(Effectif!$D59)-1),"Inconnu")</f>
        <v>17</v>
      </c>
      <c r="F59" s="97" t="str">
        <f ca="1">IF(Effectif!$D59&gt;0,(IF(DATEDIF(Effectif!$D59,TODAY(),"y")&gt;=18,"Majeur","Mineur")),"Inconnu")</f>
        <v>Mineur</v>
      </c>
      <c r="G59" s="106"/>
      <c r="H59" s="107"/>
      <c r="I59" s="237"/>
      <c r="J59" s="139"/>
      <c r="K59" s="99"/>
      <c r="L59" s="139">
        <f>IF(Effectif!$D59&gt;0,DATE(YEAR(Effectif!$D59)+18,MONTH(Effectif!$D59),DAY(Effectif!$D59)),"")</f>
        <v>44324</v>
      </c>
      <c r="M59" s="139"/>
      <c r="N59" s="99"/>
      <c r="O59" s="97"/>
      <c r="P59" s="96"/>
      <c r="Q59" s="97"/>
      <c r="R59" s="100"/>
      <c r="S59" s="96"/>
      <c r="T59" s="96"/>
      <c r="U59" s="102"/>
      <c r="V59" s="96"/>
      <c r="W59" s="112"/>
      <c r="X59" s="96"/>
      <c r="Y59" s="99"/>
      <c r="Z59" s="105"/>
      <c r="AA59" s="106"/>
      <c r="AB59" s="109"/>
      <c r="AC59" s="96"/>
      <c r="AD59" s="106"/>
      <c r="AE59" s="106"/>
      <c r="AF59" s="99" t="s">
        <v>237</v>
      </c>
      <c r="AG59" s="109"/>
      <c r="AH59" s="147">
        <v>15.45</v>
      </c>
      <c r="AI59" s="137" t="str">
        <f t="shared" si="1"/>
        <v>Erreur</v>
      </c>
      <c r="AJ59" s="139">
        <f ca="1">IF(Effectif!$AF59="Néant","Néant",IF(Effectif!$AF59&lt;&gt;"",VLOOKUP(TEXT(Effectif!$AF59,"@"),Paramètres!$E$21:$F$23,2,0)))</f>
        <v>44074</v>
      </c>
      <c r="AK59" s="97"/>
      <c r="AL59" s="97"/>
      <c r="AM59" s="97"/>
      <c r="AN59" s="97"/>
      <c r="AO59" s="106"/>
      <c r="AP59" s="106"/>
      <c r="AQ59" s="106"/>
      <c r="AR59" s="98"/>
      <c r="AS59" s="97"/>
      <c r="AT59" s="106"/>
      <c r="AU59" s="106"/>
      <c r="AV59" s="106"/>
      <c r="AW59" s="106"/>
      <c r="AX59" s="106"/>
      <c r="AY59" s="112"/>
      <c r="AZ59" s="106"/>
      <c r="BA59" s="103" t="str">
        <f t="shared" ca="1" si="2"/>
        <v>du renouvellement de la CMU</v>
      </c>
      <c r="BB59" s="149"/>
    </row>
    <row r="60" spans="1:58" s="14" customFormat="1" ht="15" customHeight="1" x14ac:dyDescent="0.25">
      <c r="A60" s="93"/>
      <c r="B60" s="94"/>
      <c r="C60" s="94" t="str">
        <f t="shared" si="3"/>
        <v xml:space="preserve"> </v>
      </c>
      <c r="D60" s="96" t="s">
        <v>300</v>
      </c>
      <c r="E60" s="97">
        <f ca="1">IF(Effectif!$D60&gt;0,IF(DATE(YEAR(TODAY()),MONTH(Effectif!$D60),DAY(Effectif!$D60))&lt;=TODAY(),YEAR(TODAY())-YEAR(Effectif!$D60),YEAR(TODAY())-YEAR(Effectif!$D60)-1),"Inconnu")</f>
        <v>18</v>
      </c>
      <c r="F60" s="97" t="str">
        <f ca="1">IF(Effectif!$D60&gt;0,(IF(DATEDIF(Effectif!$D60,TODAY(),"y")&gt;=18,"Majeur","Mineur")),"Inconnu")</f>
        <v>Majeur</v>
      </c>
      <c r="G60" s="97"/>
      <c r="H60" s="107"/>
      <c r="I60" s="237"/>
      <c r="J60" s="139"/>
      <c r="K60" s="99"/>
      <c r="L60" s="139">
        <f>IF(Effectif!$D60&gt;0,DATE(YEAR(Effectif!$D60)+18,MONTH(Effectif!$D60),DAY(Effectif!$D60)),"")</f>
        <v>43800</v>
      </c>
      <c r="M60" s="139"/>
      <c r="N60" s="99"/>
      <c r="O60" s="106"/>
      <c r="P60" s="105"/>
      <c r="Q60" s="97"/>
      <c r="R60" s="100"/>
      <c r="S60" s="106"/>
      <c r="T60" s="106"/>
      <c r="U60" s="102"/>
      <c r="V60" s="96"/>
      <c r="W60" s="112"/>
      <c r="X60" s="96"/>
      <c r="Y60" s="99"/>
      <c r="Z60" s="105"/>
      <c r="AA60" s="106"/>
      <c r="AB60" s="109"/>
      <c r="AC60" s="96"/>
      <c r="AD60" s="106"/>
      <c r="AE60" s="106"/>
      <c r="AF60" s="99" t="s">
        <v>237</v>
      </c>
      <c r="AG60" s="96"/>
      <c r="AH60" s="147">
        <v>10</v>
      </c>
      <c r="AI60" s="137" t="str">
        <f t="shared" si="1"/>
        <v>Erreur</v>
      </c>
      <c r="AJ60" s="139">
        <f ca="1">IF(Effectif!$AF60="Néant","Néant",IF(Effectif!$AF60&lt;&gt;"",VLOOKUP(TEXT(Effectif!$AF60,"@"),Paramètres!$E$21:$F$23,2,0)))</f>
        <v>44074</v>
      </c>
      <c r="AK60" s="97"/>
      <c r="AL60" s="97"/>
      <c r="AM60" s="97"/>
      <c r="AN60" s="97"/>
      <c r="AO60" s="97"/>
      <c r="AP60" s="97"/>
      <c r="AQ60" s="106"/>
      <c r="AR60" s="98"/>
      <c r="AS60" s="97"/>
      <c r="AT60" s="106"/>
      <c r="AU60" s="106"/>
      <c r="AV60" s="106"/>
      <c r="AW60" s="106"/>
      <c r="AX60" s="106"/>
      <c r="AY60" s="112"/>
      <c r="AZ60" s="106"/>
      <c r="BA60" s="103" t="str">
        <f t="shared" ca="1" si="2"/>
        <v>du renouvellement de la CMU</v>
      </c>
      <c r="BB60" s="111"/>
    </row>
    <row r="61" spans="1:58" s="14" customFormat="1" ht="15" customHeight="1" x14ac:dyDescent="0.25">
      <c r="A61" s="93"/>
      <c r="B61" s="94"/>
      <c r="C61" s="94" t="str">
        <f t="shared" si="3"/>
        <v xml:space="preserve"> </v>
      </c>
      <c r="D61" s="96" t="s">
        <v>301</v>
      </c>
      <c r="E61" s="97">
        <f ca="1">IF(Effectif!$D61&gt;0,IF(DATE(YEAR(TODAY()),MONTH(Effectif!$D61),DAY(Effectif!$D61))&lt;=TODAY(),YEAR(TODAY())-YEAR(Effectif!$D61),YEAR(TODAY())-YEAR(Effectif!$D61)-1),"Inconnu")</f>
        <v>17</v>
      </c>
      <c r="F61" s="97" t="str">
        <f ca="1">IF(Effectif!$D61&gt;0,(IF(DATEDIF(Effectif!$D61,TODAY(),"y")&gt;=18,"Majeur","Mineur")),"Inconnu")</f>
        <v>Mineur</v>
      </c>
      <c r="G61" s="106"/>
      <c r="H61" s="107"/>
      <c r="I61" s="237"/>
      <c r="J61" s="139"/>
      <c r="K61" s="99"/>
      <c r="L61" s="139">
        <f>IF(Effectif!$D61&gt;0,DATE(YEAR(Effectif!$D61)+18,MONTH(Effectif!$D61),DAY(Effectif!$D61)),"")</f>
        <v>44260</v>
      </c>
      <c r="M61" s="139"/>
      <c r="N61" s="99"/>
      <c r="O61" s="106"/>
      <c r="P61" s="105"/>
      <c r="Q61" s="97"/>
      <c r="R61" s="100"/>
      <c r="S61" s="106"/>
      <c r="T61" s="106"/>
      <c r="U61" s="102"/>
      <c r="V61" s="96"/>
      <c r="W61" s="112"/>
      <c r="X61" s="96"/>
      <c r="Y61" s="99"/>
      <c r="Z61" s="105"/>
      <c r="AA61" s="106"/>
      <c r="AB61" s="109"/>
      <c r="AC61" s="96"/>
      <c r="AD61" s="106"/>
      <c r="AE61" s="106"/>
      <c r="AF61" s="99" t="s">
        <v>237</v>
      </c>
      <c r="AG61" s="96"/>
      <c r="AH61" s="147">
        <v>15.45</v>
      </c>
      <c r="AI61" s="137" t="str">
        <f t="shared" si="1"/>
        <v>Erreur</v>
      </c>
      <c r="AJ61" s="139">
        <f ca="1">IF(Effectif!$AF61="Néant","Néant",IF(Effectif!$AF61&lt;&gt;"",VLOOKUP(TEXT(Effectif!$AF61,"@"),Paramètres!$E$21:$F$23,2,0)))</f>
        <v>44074</v>
      </c>
      <c r="AK61" s="97"/>
      <c r="AL61" s="97"/>
      <c r="AM61" s="97"/>
      <c r="AN61" s="106"/>
      <c r="AO61" s="106"/>
      <c r="AP61" s="106"/>
      <c r="AQ61" s="106"/>
      <c r="AR61" s="98"/>
      <c r="AS61" s="97"/>
      <c r="AT61" s="106"/>
      <c r="AU61" s="106"/>
      <c r="AV61" s="106"/>
      <c r="AW61" s="106"/>
      <c r="AX61" s="106"/>
      <c r="AY61" s="112"/>
      <c r="AZ61" s="106"/>
      <c r="BA61" s="103" t="str">
        <f t="shared" ca="1" si="2"/>
        <v>du renouvellement de la CMU</v>
      </c>
      <c r="BB61" s="111"/>
    </row>
    <row r="62" spans="1:58" s="14" customFormat="1" ht="15" customHeight="1" x14ac:dyDescent="0.25">
      <c r="A62" s="93"/>
      <c r="B62" s="94"/>
      <c r="C62" s="94" t="str">
        <f t="shared" si="3"/>
        <v xml:space="preserve"> </v>
      </c>
      <c r="D62" s="96" t="s">
        <v>302</v>
      </c>
      <c r="E62" s="97">
        <f ca="1">IF(Effectif!$D62&gt;0,IF(DATE(YEAR(TODAY()),MONTH(Effectif!$D62),DAY(Effectif!$D62))&lt;=TODAY(),YEAR(TODAY())-YEAR(Effectif!$D62),YEAR(TODAY())-YEAR(Effectif!$D62)-1),"Inconnu")</f>
        <v>18</v>
      </c>
      <c r="F62" s="97" t="str">
        <f ca="1">IF(Effectif!$D62&gt;0,(IF(DATEDIF(Effectif!$D62,TODAY(),"y")&gt;=18,"Majeur","Mineur")),"Inconnu")</f>
        <v>Majeur</v>
      </c>
      <c r="G62" s="97"/>
      <c r="H62" s="98"/>
      <c r="I62" s="239"/>
      <c r="J62" s="139"/>
      <c r="K62" s="99"/>
      <c r="L62" s="139">
        <f>IF(Effectif!$D62&gt;0,DATE(YEAR(Effectif!$D62)+18,MONTH(Effectif!$D62),DAY(Effectif!$D62)),"")</f>
        <v>44021</v>
      </c>
      <c r="M62" s="139"/>
      <c r="N62" s="99"/>
      <c r="O62" s="97"/>
      <c r="P62" s="96"/>
      <c r="Q62" s="97"/>
      <c r="R62" s="100"/>
      <c r="S62" s="97"/>
      <c r="T62" s="97"/>
      <c r="U62" s="102"/>
      <c r="V62" s="96"/>
      <c r="W62" s="139"/>
      <c r="X62" s="96"/>
      <c r="Y62" s="99"/>
      <c r="Z62" s="96"/>
      <c r="AA62" s="97"/>
      <c r="AB62" s="101"/>
      <c r="AC62" s="96"/>
      <c r="AD62" s="97"/>
      <c r="AE62" s="97"/>
      <c r="AF62" s="99" t="s">
        <v>331</v>
      </c>
      <c r="AG62" s="96"/>
      <c r="AH62" s="147">
        <v>0</v>
      </c>
      <c r="AI62" s="137" t="str">
        <f t="shared" si="1"/>
        <v>Erreur</v>
      </c>
      <c r="AJ62" s="139" t="str">
        <f>IF(Effectif!$AF62="Néant","Néant",IF(Effectif!$AF62&lt;&gt;"",VLOOKUP(TEXT(Effectif!$AF62,"@"),Paramètres!$E$21:$F$23,2,0)))</f>
        <v>Néant</v>
      </c>
      <c r="AK62" s="97"/>
      <c r="AL62" s="97"/>
      <c r="AM62" s="97"/>
      <c r="AN62" s="97"/>
      <c r="AO62" s="97"/>
      <c r="AP62" s="97"/>
      <c r="AQ62" s="97"/>
      <c r="AR62" s="98"/>
      <c r="AS62" s="97"/>
      <c r="AT62" s="97"/>
      <c r="AU62" s="97"/>
      <c r="AV62" s="97"/>
      <c r="AW62" s="97"/>
      <c r="AX62" s="97"/>
      <c r="AY62" s="139"/>
      <c r="AZ62" s="97"/>
      <c r="BA62" s="103" t="str">
        <f t="shared" ca="1" si="2"/>
        <v>du renouvellement de la CMU</v>
      </c>
      <c r="BB62" s="104"/>
    </row>
    <row r="63" spans="1:58" s="14" customFormat="1" ht="15" customHeight="1" x14ac:dyDescent="0.25">
      <c r="A63" s="93"/>
      <c r="B63" s="94"/>
      <c r="C63" s="94" t="str">
        <f t="shared" si="3"/>
        <v xml:space="preserve"> </v>
      </c>
      <c r="D63" s="96">
        <v>37925</v>
      </c>
      <c r="E63" s="97">
        <f ca="1">IF(Effectif!$D63&gt;0,IF(DATE(YEAR(TODAY()),MONTH(Effectif!$D63),DAY(Effectif!$D63))&lt;=TODAY(),YEAR(TODAY())-YEAR(Effectif!$D63),YEAR(TODAY())-YEAR(Effectif!$D63)-1),"Inconnu")</f>
        <v>16</v>
      </c>
      <c r="F63" s="97" t="str">
        <f ca="1">IF(Effectif!$D63&gt;0,(IF(DATEDIF(Effectif!$D63,TODAY(),"y")&gt;=18,"Majeur","Mineur")),"Inconnu")</f>
        <v>Mineur</v>
      </c>
      <c r="G63" s="97"/>
      <c r="H63" s="98"/>
      <c r="I63" s="239"/>
      <c r="J63" s="139"/>
      <c r="K63" s="99"/>
      <c r="L63" s="139">
        <f>IF(Effectif!$D63&gt;0,DATE(YEAR(Effectif!$D63)+18,MONTH(Effectif!$D63),DAY(Effectif!$D63)),"")</f>
        <v>44500</v>
      </c>
      <c r="M63" s="139"/>
      <c r="N63" s="99"/>
      <c r="O63" s="97"/>
      <c r="P63" s="96"/>
      <c r="Q63" s="97"/>
      <c r="R63" s="100"/>
      <c r="S63" s="97"/>
      <c r="T63" s="97"/>
      <c r="U63" s="102"/>
      <c r="V63" s="96"/>
      <c r="W63" s="139"/>
      <c r="X63" s="96"/>
      <c r="Y63" s="99"/>
      <c r="Z63" s="96"/>
      <c r="AA63" s="97"/>
      <c r="AB63" s="101"/>
      <c r="AC63" s="96"/>
      <c r="AD63" s="97"/>
      <c r="AE63" s="97"/>
      <c r="AF63" s="99" t="s">
        <v>237</v>
      </c>
      <c r="AG63" s="96"/>
      <c r="AH63" s="147">
        <v>15.45</v>
      </c>
      <c r="AI63" s="137" t="str">
        <f t="shared" si="1"/>
        <v>Erreur</v>
      </c>
      <c r="AJ63" s="139">
        <f ca="1">IF(Effectif!$AF63="Néant","Néant",IF(Effectif!$AF63&lt;&gt;"",VLOOKUP(TEXT(Effectif!$AF63,"@"),Paramètres!$E$21:$F$23,2,0)))</f>
        <v>44074</v>
      </c>
      <c r="AK63" s="97"/>
      <c r="AL63" s="97"/>
      <c r="AM63" s="97"/>
      <c r="AN63" s="97"/>
      <c r="AO63" s="97"/>
      <c r="AP63" s="97"/>
      <c r="AQ63" s="97"/>
      <c r="AR63" s="98"/>
      <c r="AS63" s="97"/>
      <c r="AT63" s="97"/>
      <c r="AU63" s="97"/>
      <c r="AV63" s="97"/>
      <c r="AW63" s="97"/>
      <c r="AX63" s="97"/>
      <c r="AY63" s="139"/>
      <c r="AZ63" s="97"/>
      <c r="BA63" s="103" t="str">
        <f t="shared" ca="1" si="2"/>
        <v>du renouvellement de la CMU</v>
      </c>
      <c r="BB63" s="104"/>
      <c r="BD63" s="97" t="s">
        <v>49</v>
      </c>
      <c r="BE63" s="97" t="s">
        <v>82</v>
      </c>
      <c r="BF63" s="97" t="s">
        <v>62</v>
      </c>
    </row>
    <row r="64" spans="1:58" s="14" customFormat="1" ht="15" customHeight="1" x14ac:dyDescent="0.25">
      <c r="A64" s="93"/>
      <c r="B64" s="94"/>
      <c r="C64" s="94" t="str">
        <f t="shared" si="3"/>
        <v xml:space="preserve"> </v>
      </c>
      <c r="D64" s="96" t="s">
        <v>283</v>
      </c>
      <c r="E64" s="97">
        <f ca="1">IF(Effectif!$D64&gt;0,IF(DATE(YEAR(TODAY()),MONTH(Effectif!$D64),DAY(Effectif!$D64))&lt;=TODAY(),YEAR(TODAY())-YEAR(Effectif!$D64),YEAR(TODAY())-YEAR(Effectif!$D64)-1),"Inconnu")</f>
        <v>16</v>
      </c>
      <c r="F64" s="97" t="str">
        <f ca="1">IF(Effectif!$D64&gt;0,(IF(DATEDIF(Effectif!$D64,TODAY(),"y")&gt;=18,"Majeur","Mineur")),"Inconnu")</f>
        <v>Mineur</v>
      </c>
      <c r="G64" s="106"/>
      <c r="H64" s="107"/>
      <c r="I64" s="237"/>
      <c r="J64" s="139"/>
      <c r="K64" s="99"/>
      <c r="L64" s="139">
        <f>IF(Effectif!$D64&gt;0,DATE(YEAR(Effectif!$D64)+18,MONTH(Effectif!$D64),DAY(Effectif!$D64)),"")</f>
        <v>44561</v>
      </c>
      <c r="M64" s="139"/>
      <c r="N64" s="99"/>
      <c r="O64" s="106"/>
      <c r="P64" s="105"/>
      <c r="Q64" s="97"/>
      <c r="R64" s="100"/>
      <c r="S64" s="106"/>
      <c r="T64" s="106"/>
      <c r="U64" s="102"/>
      <c r="V64" s="96"/>
      <c r="W64" s="112"/>
      <c r="X64" s="96"/>
      <c r="Y64" s="99"/>
      <c r="Z64" s="105"/>
      <c r="AA64" s="106"/>
      <c r="AB64" s="109"/>
      <c r="AC64" s="96"/>
      <c r="AD64" s="106"/>
      <c r="AE64" s="106"/>
      <c r="AF64" s="99" t="s">
        <v>237</v>
      </c>
      <c r="AG64" s="96"/>
      <c r="AH64" s="147">
        <v>15.45</v>
      </c>
      <c r="AI64" s="137" t="str">
        <f t="shared" si="1"/>
        <v>Erreur</v>
      </c>
      <c r="AJ64" s="139">
        <f ca="1">IF(Effectif!$AF64="Néant","Néant",IF(Effectif!$AF64&lt;&gt;"",VLOOKUP(TEXT(Effectif!$AF64,"@"),Paramètres!$E$21:$F$23,2,0)))</f>
        <v>44074</v>
      </c>
      <c r="AK64" s="97"/>
      <c r="AL64" s="97"/>
      <c r="AM64" s="97"/>
      <c r="AN64" s="97"/>
      <c r="AO64" s="97"/>
      <c r="AP64" s="106"/>
      <c r="AQ64" s="106"/>
      <c r="AR64" s="98"/>
      <c r="AS64" s="97"/>
      <c r="AT64" s="106"/>
      <c r="AU64" s="106"/>
      <c r="AV64" s="106"/>
      <c r="AW64" s="106"/>
      <c r="AX64" s="106"/>
      <c r="AY64" s="112"/>
      <c r="AZ64" s="106"/>
      <c r="BA64" s="103" t="str">
        <f t="shared" ca="1" si="2"/>
        <v>du renouvellement de la CMU</v>
      </c>
      <c r="BB64" s="111"/>
      <c r="BD64" s="106" t="s">
        <v>49</v>
      </c>
      <c r="BE64" s="106" t="s">
        <v>82</v>
      </c>
      <c r="BF64" s="106" t="s">
        <v>62</v>
      </c>
    </row>
    <row r="65" spans="1:54" s="14" customFormat="1" ht="15" customHeight="1" thickBot="1" x14ac:dyDescent="0.3">
      <c r="A65" s="115"/>
      <c r="B65" s="116"/>
      <c r="C65" s="116" t="str">
        <f t="shared" si="3"/>
        <v xml:space="preserve"> </v>
      </c>
      <c r="D65" s="117" t="s">
        <v>303</v>
      </c>
      <c r="E65" s="243">
        <f ca="1">IF(Effectif!$D65&gt;0,IF(DATE(YEAR(TODAY()),MONTH(Effectif!$D65),DAY(Effectif!$D65))&lt;=TODAY(),YEAR(TODAY())-YEAR(Effectif!$D65),YEAR(TODAY())-YEAR(Effectif!$D65)-1),"Inconnu")</f>
        <v>15</v>
      </c>
      <c r="F65" s="243" t="str">
        <f ca="1">IF(Effectif!$D65&gt;0,(IF(DATEDIF(Effectif!$D65,TODAY(),"y")&gt;=18,"Majeur","Mineur")),"Inconnu")</f>
        <v>Mineur</v>
      </c>
      <c r="G65" s="119"/>
      <c r="H65" s="119"/>
      <c r="I65" s="241"/>
      <c r="J65" s="123"/>
      <c r="K65" s="122"/>
      <c r="L65" s="123">
        <f>IF(Effectif!$D65&gt;0,DATE(YEAR(Effectif!$D65)+18,MONTH(Effectif!$D65),DAY(Effectif!$D65)),"")</f>
        <v>44926</v>
      </c>
      <c r="M65" s="123"/>
      <c r="N65" s="122"/>
      <c r="O65" s="118"/>
      <c r="P65" s="117"/>
      <c r="Q65" s="118"/>
      <c r="R65" s="120"/>
      <c r="S65" s="118"/>
      <c r="T65" s="118"/>
      <c r="U65" s="142"/>
      <c r="V65" s="117"/>
      <c r="W65" s="123"/>
      <c r="X65" s="117"/>
      <c r="Y65" s="122"/>
      <c r="Z65" s="117"/>
      <c r="AA65" s="118"/>
      <c r="AB65" s="121"/>
      <c r="AC65" s="117"/>
      <c r="AD65" s="118"/>
      <c r="AE65" s="118"/>
      <c r="AF65" s="122" t="s">
        <v>237</v>
      </c>
      <c r="AG65" s="117"/>
      <c r="AH65" s="148">
        <v>15.45</v>
      </c>
      <c r="AI65" s="138" t="str">
        <f t="shared" ref="AI65" si="4">IF(AND(AA65="Oui",AV65&lt;&gt;""),"Scolaire avec CMU",IF(AND(AA65="Oui",AV65=""),"Avec CMU",IF(AND(AA65="Non",AV65&lt;&gt;""),"Scolaire sans CMU",IF(AND(AA65="Non",AV65=""),"Sans réduction","Erreur"))))</f>
        <v>Erreur</v>
      </c>
      <c r="AJ65" s="123">
        <f ca="1">IF(Effectif!$AF65="Néant","Néant",IF(Effectif!$AF65&lt;&gt;"",VLOOKUP(TEXT(Effectif!$AF65,"@"),Paramètres!$E$21:$F$23,2,0)))</f>
        <v>44074</v>
      </c>
      <c r="AK65" s="118"/>
      <c r="AL65" s="118"/>
      <c r="AM65" s="118"/>
      <c r="AN65" s="118"/>
      <c r="AO65" s="118"/>
      <c r="AP65" s="118"/>
      <c r="AQ65" s="150"/>
      <c r="AR65" s="119"/>
      <c r="AS65" s="118"/>
      <c r="AT65" s="118"/>
      <c r="AU65" s="118"/>
      <c r="AV65" s="118"/>
      <c r="AW65" s="118"/>
      <c r="AX65" s="118"/>
      <c r="AY65" s="123"/>
      <c r="AZ65" s="118"/>
      <c r="BA65" s="124" t="str">
        <f t="shared" ca="1" si="2"/>
        <v>du renouvellement de la CMU</v>
      </c>
      <c r="BB65" s="151"/>
    </row>
    <row r="66" spans="1:54" ht="15" customHeight="1" thickTop="1" x14ac:dyDescent="0.25">
      <c r="E66" s="244"/>
      <c r="F66" s="245"/>
      <c r="AH66" s="146"/>
      <c r="AN66" s="44"/>
      <c r="AO66" s="44"/>
    </row>
    <row r="67" spans="1:54" ht="15" customHeight="1" x14ac:dyDescent="0.25">
      <c r="E67" s="14"/>
      <c r="AH67" s="143"/>
    </row>
    <row r="68" spans="1:54" ht="15" customHeight="1" x14ac:dyDescent="0.25">
      <c r="E68" s="14"/>
    </row>
    <row r="69" spans="1:54" ht="15" customHeight="1" x14ac:dyDescent="0.25">
      <c r="E69" s="14"/>
    </row>
    <row r="70" spans="1:54" ht="15" customHeight="1" x14ac:dyDescent="0.25">
      <c r="E70" s="14"/>
    </row>
  </sheetData>
  <sheetProtection selectLockedCells="1"/>
  <sortState ref="A2:AY64">
    <sortCondition ref="C2:C64"/>
  </sortState>
  <dataConsolidate/>
  <customSheetViews>
    <customSheetView guid="{EE943BA9-0B80-4629-8DFD-5400001CD553}" showGridLines="0" fitToPage="1" hiddenColumns="1">
      <pane xSplit="2" ySplit="1" topLeftCell="AO2" activePane="bottomRight" state="frozen"/>
      <selection pane="bottomRight" activeCell="AM1" sqref="AM1:AZ1048576"/>
      <pageMargins left="0.25" right="0.25" top="0.75" bottom="0.75" header="0.3" footer="0.3"/>
      <pageSetup paperSize="8" scale="70" fitToWidth="0" orientation="landscape" r:id="rId1"/>
    </customSheetView>
    <customSheetView guid="{45FAC4E9-01F5-48F9-AF57-4C2D450C8896}" fitToPage="1" hiddenColumns="1">
      <pane xSplit="2" ySplit="1" topLeftCell="AD2" activePane="bottomRight" state="frozen"/>
      <selection pane="bottomRight" activeCell="AD36" sqref="AD36"/>
      <pageMargins left="0.25" right="0.25" top="0.75" bottom="0.75" header="0.3" footer="0.3"/>
      <pageSetup paperSize="8" scale="72" fitToWidth="0" orientation="landscape" r:id="rId2"/>
    </customSheetView>
    <customSheetView guid="{2D17AA9F-28C5-47B9-B582-31047B6D7CD1}" fitToPage="1" hiddenColumns="1">
      <pane xSplit="2" ySplit="1" topLeftCell="P41" activePane="bottomRight" state="frozen"/>
      <selection pane="bottomRight" activeCell="S54" sqref="S54"/>
      <pageMargins left="0.7" right="0.7" top="0.75" bottom="0.75" header="0.3" footer="0.3"/>
      <pageSetup paperSize="8" scale="73" fitToWidth="0" orientation="landscape" r:id="rId3"/>
    </customSheetView>
  </customSheetViews>
  <conditionalFormatting sqref="Q66:AD67 A66:D67 AJ66:AL67 G66:O67 AN66:BA67 E70:F70">
    <cfRule type="expression" dxfId="189" priority="355">
      <formula>$Q66="ES"</formula>
    </cfRule>
    <cfRule type="expression" dxfId="188" priority="356">
      <formula>$Q66="B._BOQUET"</formula>
    </cfRule>
    <cfRule type="expression" dxfId="187" priority="357">
      <formula>$Q66="L._GUIGNARD"</formula>
    </cfRule>
    <cfRule type="expression" dxfId="186" priority="358">
      <formula>$Q66="H._LETESSIER"</formula>
    </cfRule>
  </conditionalFormatting>
  <conditionalFormatting sqref="A66:D67 AN2:BB2 A3:I3 AO15:AQ15 G66:AL67 AN66:BB67 AM40:AP40 AN17:AQ20 AO21:AQ21 AM21 L3:M8 L9:L10 K3:K65 L11:M65 E70:F70 AR3:BB65 A4:J65 A2:AL2 AM59:AQ59 AN60:AQ65 AN22:AQ58 AM16:AQ16 AN3:AQ14 AM3:AM16 AM30:AM58 AM60:AM67 N3:AL65">
    <cfRule type="expression" dxfId="185" priority="371">
      <formula>$P2="A_DIAKITE"</formula>
    </cfRule>
    <cfRule type="expression" dxfId="184" priority="372">
      <formula>$P2="B._BOQUET"</formula>
    </cfRule>
    <cfRule type="expression" dxfId="183" priority="373">
      <formula>$P2="L._GUIGNARD"</formula>
    </cfRule>
    <cfRule type="expression" dxfId="182" priority="374">
      <formula>$P2="H._LETESSIER"</formula>
    </cfRule>
    <cfRule type="expression" priority="375">
      <formula>IF(OR(Cell="",ISBLANK(Cell)), Néant )</formula>
    </cfRule>
    <cfRule type="expression" dxfId="181" priority="376">
      <formula>$A2="NON OCCUPEE"</formula>
    </cfRule>
  </conditionalFormatting>
  <conditionalFormatting sqref="J3">
    <cfRule type="expression" dxfId="180" priority="383">
      <formula>$P35="J._FANS_GALLIOT"</formula>
    </cfRule>
    <cfRule type="expression" dxfId="179" priority="384">
      <formula>$P35="B._BOQUET"</formula>
    </cfRule>
    <cfRule type="expression" dxfId="178" priority="385">
      <formula>$P35="L._GUIGNARD"</formula>
    </cfRule>
    <cfRule type="expression" dxfId="177" priority="386">
      <formula>$P35="H._LETESSIER"</formula>
    </cfRule>
    <cfRule type="expression" priority="387">
      <formula>IF(OR(Cell="",ISBLANK(Cell)), Néant )</formula>
    </cfRule>
    <cfRule type="expression" dxfId="176" priority="388">
      <formula>$A35="NON OCCUPEE"</formula>
    </cfRule>
  </conditionalFormatting>
  <conditionalFormatting sqref="M9">
    <cfRule type="expression" dxfId="175" priority="419">
      <formula>$P10="J._FANS_GALLIOT"</formula>
    </cfRule>
    <cfRule type="expression" dxfId="174" priority="420">
      <formula>$P10="B._BOQUET"</formula>
    </cfRule>
    <cfRule type="expression" dxfId="173" priority="421">
      <formula>$P10="L._GUIGNARD"</formula>
    </cfRule>
    <cfRule type="expression" dxfId="172" priority="422">
      <formula>$P10="H._LETESSIER"</formula>
    </cfRule>
    <cfRule type="expression" priority="423">
      <formula>IF(OR(Cell="",ISBLANK(Cell)), Néant )</formula>
    </cfRule>
    <cfRule type="expression" dxfId="171" priority="424">
      <formula>$A10="NON OCCUPEE"</formula>
    </cfRule>
  </conditionalFormatting>
  <conditionalFormatting sqref="M10">
    <cfRule type="expression" dxfId="170" priority="189">
      <formula>$P11="J._FANS_GALLIOT"</formula>
    </cfRule>
    <cfRule type="expression" dxfId="169" priority="190">
      <formula>$P11="B._BOQUET"</formula>
    </cfRule>
    <cfRule type="expression" dxfId="168" priority="191">
      <formula>$P11="L._GUIGNARD"</formula>
    </cfRule>
    <cfRule type="expression" dxfId="167" priority="192">
      <formula>$P11="H._LETESSIER"</formula>
    </cfRule>
    <cfRule type="expression" priority="193">
      <formula>IF(OR(Cell="",ISBLANK(Cell)), Néant )</formula>
    </cfRule>
    <cfRule type="expression" dxfId="166" priority="194">
      <formula>$A11="NON OCCUPEE"</formula>
    </cfRule>
  </conditionalFormatting>
  <conditionalFormatting sqref="AN15">
    <cfRule type="expression" dxfId="165" priority="153">
      <formula>$P15="A_DIAKITE"</formula>
    </cfRule>
    <cfRule type="expression" dxfId="164" priority="154">
      <formula>$P15="B._BOQUET"</formula>
    </cfRule>
    <cfRule type="expression" dxfId="163" priority="155">
      <formula>$P15="L._GUIGNARD"</formula>
    </cfRule>
    <cfRule type="expression" dxfId="162" priority="156">
      <formula>$P15="H._LETESSIER"</formula>
    </cfRule>
    <cfRule type="expression" priority="157">
      <formula>IF(OR(Cell="",ISBLANK(Cell)), Néant )</formula>
    </cfRule>
    <cfRule type="expression" dxfId="161" priority="158">
      <formula>$A15="NON OCCUPEE"</formula>
    </cfRule>
  </conditionalFormatting>
  <conditionalFormatting sqref="E66:F67">
    <cfRule type="expression" dxfId="160" priority="131">
      <formula>$Q66="ES"</formula>
    </cfRule>
    <cfRule type="expression" dxfId="159" priority="132">
      <formula>$Q66="B._BOQUET"</formula>
    </cfRule>
    <cfRule type="expression" dxfId="158" priority="133">
      <formula>$Q66="L._GUIGNARD"</formula>
    </cfRule>
    <cfRule type="expression" dxfId="157" priority="134">
      <formula>$Q66="H._LETESSIER"</formula>
    </cfRule>
  </conditionalFormatting>
  <conditionalFormatting sqref="E66:F67">
    <cfRule type="expression" dxfId="156" priority="135">
      <formula>$P66="A_DIAKITE"</formula>
    </cfRule>
    <cfRule type="expression" dxfId="155" priority="136">
      <formula>$P66="B._BOQUET"</formula>
    </cfRule>
    <cfRule type="expression" dxfId="154" priority="137">
      <formula>$P66="L._GUIGNARD"</formula>
    </cfRule>
    <cfRule type="expression" dxfId="153" priority="138">
      <formula>$P66="H._LETESSIER"</formula>
    </cfRule>
    <cfRule type="expression" priority="139">
      <formula>IF(OR(Cell="",ISBLANK(Cell)), Néant )</formula>
    </cfRule>
    <cfRule type="expression" dxfId="152" priority="140">
      <formula>$A66="NON OCCUPEE"</formula>
    </cfRule>
  </conditionalFormatting>
  <conditionalFormatting sqref="AM20">
    <cfRule type="expression" dxfId="151" priority="97">
      <formula>$P20="A_DIAKITE"</formula>
    </cfRule>
    <cfRule type="expression" dxfId="150" priority="98">
      <formula>$P20="B._BOQUET"</formula>
    </cfRule>
    <cfRule type="expression" dxfId="149" priority="99">
      <formula>$P20="L._GUIGNARD"</formula>
    </cfRule>
    <cfRule type="expression" dxfId="148" priority="100">
      <formula>$P20="H._LETESSIER"</formula>
    </cfRule>
    <cfRule type="expression" priority="101">
      <formula>IF(OR(Cell="",ISBLANK(Cell)), Néant )</formula>
    </cfRule>
    <cfRule type="expression" dxfId="147" priority="102">
      <formula>$A20="NON OCCUPEE"</formula>
    </cfRule>
  </conditionalFormatting>
  <conditionalFormatting sqref="AM66:AM67">
    <cfRule type="expression" dxfId="146" priority="121">
      <formula>$Q66="ES"</formula>
    </cfRule>
    <cfRule type="expression" dxfId="145" priority="122">
      <formula>$Q66="B._BOQUET"</formula>
    </cfRule>
    <cfRule type="expression" dxfId="144" priority="123">
      <formula>$Q66="L._GUIGNARD"</formula>
    </cfRule>
    <cfRule type="expression" dxfId="143" priority="124">
      <formula>$Q66="H._LETESSIER"</formula>
    </cfRule>
  </conditionalFormatting>
  <conditionalFormatting sqref="AM27:AM28">
    <cfRule type="expression" dxfId="142" priority="125">
      <formula>$P27="A_DIAKITE"</formula>
    </cfRule>
    <cfRule type="expression" dxfId="141" priority="126">
      <formula>$P27="B._BOQUET"</formula>
    </cfRule>
    <cfRule type="expression" dxfId="140" priority="127">
      <formula>$P27="L._GUIGNARD"</formula>
    </cfRule>
    <cfRule type="expression" dxfId="139" priority="128">
      <formula>$P27="H._LETESSIER"</formula>
    </cfRule>
    <cfRule type="expression" priority="129">
      <formula>IF(OR(Cell="",ISBLANK(Cell)), Néant )</formula>
    </cfRule>
    <cfRule type="expression" dxfId="138" priority="130">
      <formula>$A27="NON OCCUPEE"</formula>
    </cfRule>
  </conditionalFormatting>
  <conditionalFormatting sqref="AM2">
    <cfRule type="expression" dxfId="137" priority="109">
      <formula>$P2="ES"</formula>
    </cfRule>
    <cfRule type="expression" dxfId="136" priority="110">
      <formula>$P2="B._BOQUET"</formula>
    </cfRule>
    <cfRule type="expression" dxfId="135" priority="111">
      <formula>$P2="L._GUIGNARD"</formula>
    </cfRule>
    <cfRule type="expression" dxfId="134" priority="112">
      <formula>$P2="H._LETESSIER"</formula>
    </cfRule>
    <cfRule type="expression" priority="113">
      <formula>IF(OR(Cell="",ISBLANK(Cell)), Néant )</formula>
    </cfRule>
    <cfRule type="expression" dxfId="133" priority="114">
      <formula>$A2="NON OCCUPEE"</formula>
    </cfRule>
  </conditionalFormatting>
  <conditionalFormatting sqref="AM17">
    <cfRule type="expression" dxfId="132" priority="103">
      <formula>$P17="A_DIAKITE"</formula>
    </cfRule>
    <cfRule type="expression" dxfId="131" priority="104">
      <formula>$P17="B._BOQUET"</formula>
    </cfRule>
    <cfRule type="expression" dxfId="130" priority="105">
      <formula>$P17="L._GUIGNARD"</formula>
    </cfRule>
    <cfRule type="expression" dxfId="129" priority="106">
      <formula>$P17="H._LETESSIER"</formula>
    </cfRule>
    <cfRule type="expression" priority="107">
      <formula>IF(OR(Cell="",ISBLANK(Cell)), Néant )</formula>
    </cfRule>
    <cfRule type="expression" dxfId="128" priority="108">
      <formula>$A17="NON OCCUPEE"</formula>
    </cfRule>
  </conditionalFormatting>
  <conditionalFormatting sqref="AN21">
    <cfRule type="expression" dxfId="127" priority="91">
      <formula>$P21="A_DIAKITE"</formula>
    </cfRule>
    <cfRule type="expression" dxfId="126" priority="92">
      <formula>$P21="B._BOQUET"</formula>
    </cfRule>
    <cfRule type="expression" dxfId="125" priority="93">
      <formula>$P21="L._GUIGNARD"</formula>
    </cfRule>
    <cfRule type="expression" dxfId="124" priority="94">
      <formula>$P21="H._LETESSIER"</formula>
    </cfRule>
    <cfRule type="expression" priority="95">
      <formula>IF(OR(Cell="",ISBLANK(Cell)), Néant )</formula>
    </cfRule>
    <cfRule type="expression" dxfId="123" priority="96">
      <formula>$A21="NON OCCUPEE"</formula>
    </cfRule>
  </conditionalFormatting>
  <conditionalFormatting sqref="AM18">
    <cfRule type="expression" dxfId="122" priority="79">
      <formula>$P18="A_DIAKITE"</formula>
    </cfRule>
    <cfRule type="expression" dxfId="121" priority="80">
      <formula>$P18="B._BOQUET"</formula>
    </cfRule>
    <cfRule type="expression" dxfId="120" priority="81">
      <formula>$P18="L._GUIGNARD"</formula>
    </cfRule>
    <cfRule type="expression" dxfId="119" priority="82">
      <formula>$P18="H._LETESSIER"</formula>
    </cfRule>
    <cfRule type="expression" priority="83">
      <formula>IF(OR(Cell="",ISBLANK(Cell)), Néant )</formula>
    </cfRule>
    <cfRule type="expression" dxfId="118" priority="84">
      <formula>$A18="NON OCCUPEE"</formula>
    </cfRule>
  </conditionalFormatting>
  <conditionalFormatting sqref="AM19">
    <cfRule type="expression" dxfId="117" priority="73">
      <formula>$P19="A_DIAKITE"</formula>
    </cfRule>
    <cfRule type="expression" dxfId="116" priority="74">
      <formula>$P19="B._BOQUET"</formula>
    </cfRule>
    <cfRule type="expression" dxfId="115" priority="75">
      <formula>$P19="L._GUIGNARD"</formula>
    </cfRule>
    <cfRule type="expression" dxfId="114" priority="76">
      <formula>$P19="H._LETESSIER"</formula>
    </cfRule>
    <cfRule type="expression" priority="77">
      <formula>IF(OR(Cell="",ISBLANK(Cell)), Néant )</formula>
    </cfRule>
    <cfRule type="expression" dxfId="113" priority="78">
      <formula>$A19="NON OCCUPEE"</formula>
    </cfRule>
  </conditionalFormatting>
  <conditionalFormatting sqref="AM22">
    <cfRule type="expression" dxfId="112" priority="67">
      <formula>$P22="A_DIAKITE"</formula>
    </cfRule>
    <cfRule type="expression" dxfId="111" priority="68">
      <formula>$P22="B._BOQUET"</formula>
    </cfRule>
    <cfRule type="expression" dxfId="110" priority="69">
      <formula>$P22="L._GUIGNARD"</formula>
    </cfRule>
    <cfRule type="expression" dxfId="109" priority="70">
      <formula>$P22="H._LETESSIER"</formula>
    </cfRule>
    <cfRule type="expression" priority="71">
      <formula>IF(OR(Cell="",ISBLANK(Cell)), Néant )</formula>
    </cfRule>
    <cfRule type="expression" dxfId="108" priority="72">
      <formula>$A22="NON OCCUPEE"</formula>
    </cfRule>
  </conditionalFormatting>
  <conditionalFormatting sqref="AM23">
    <cfRule type="expression" dxfId="107" priority="61">
      <formula>$P23="A_DIAKITE"</formula>
    </cfRule>
    <cfRule type="expression" dxfId="106" priority="62">
      <formula>$P23="B._BOQUET"</formula>
    </cfRule>
    <cfRule type="expression" dxfId="105" priority="63">
      <formula>$P23="L._GUIGNARD"</formula>
    </cfRule>
    <cfRule type="expression" dxfId="104" priority="64">
      <formula>$P23="H._LETESSIER"</formula>
    </cfRule>
    <cfRule type="expression" priority="65">
      <formula>IF(OR(Cell="",ISBLANK(Cell)), Néant )</formula>
    </cfRule>
    <cfRule type="expression" dxfId="103" priority="66">
      <formula>$A23="NON OCCUPEE"</formula>
    </cfRule>
  </conditionalFormatting>
  <conditionalFormatting sqref="AM24">
    <cfRule type="expression" dxfId="102" priority="55">
      <formula>$P24="A_DIAKITE"</formula>
    </cfRule>
    <cfRule type="expression" dxfId="101" priority="56">
      <formula>$P24="B._BOQUET"</formula>
    </cfRule>
    <cfRule type="expression" dxfId="100" priority="57">
      <formula>$P24="L._GUIGNARD"</formula>
    </cfRule>
    <cfRule type="expression" dxfId="99" priority="58">
      <formula>$P24="H._LETESSIER"</formula>
    </cfRule>
    <cfRule type="expression" priority="59">
      <formula>IF(OR(Cell="",ISBLANK(Cell)), Néant )</formula>
    </cfRule>
    <cfRule type="expression" dxfId="98" priority="60">
      <formula>$A24="NON OCCUPEE"</formula>
    </cfRule>
  </conditionalFormatting>
  <conditionalFormatting sqref="AM25">
    <cfRule type="expression" dxfId="97" priority="49">
      <formula>$P25="A_DIAKITE"</formula>
    </cfRule>
    <cfRule type="expression" dxfId="96" priority="50">
      <formula>$P25="B._BOQUET"</formula>
    </cfRule>
    <cfRule type="expression" dxfId="95" priority="51">
      <formula>$P25="L._GUIGNARD"</formula>
    </cfRule>
    <cfRule type="expression" dxfId="94" priority="52">
      <formula>$P25="H._LETESSIER"</formula>
    </cfRule>
    <cfRule type="expression" priority="53">
      <formula>IF(OR(Cell="",ISBLANK(Cell)), Néant )</formula>
    </cfRule>
    <cfRule type="expression" dxfId="93" priority="54">
      <formula>$A25="NON OCCUPEE"</formula>
    </cfRule>
  </conditionalFormatting>
  <conditionalFormatting sqref="AM26">
    <cfRule type="expression" dxfId="92" priority="43">
      <formula>$P26="A_DIAKITE"</formula>
    </cfRule>
    <cfRule type="expression" dxfId="91" priority="44">
      <formula>$P26="B._BOQUET"</formula>
    </cfRule>
    <cfRule type="expression" dxfId="90" priority="45">
      <formula>$P26="L._GUIGNARD"</formula>
    </cfRule>
    <cfRule type="expression" dxfId="89" priority="46">
      <formula>$P26="H._LETESSIER"</formula>
    </cfRule>
    <cfRule type="expression" priority="47">
      <formula>IF(OR(Cell="",ISBLANK(Cell)), Néant )</formula>
    </cfRule>
    <cfRule type="expression" dxfId="88" priority="48">
      <formula>$A26="NON OCCUPEE"</formula>
    </cfRule>
  </conditionalFormatting>
  <conditionalFormatting sqref="AM29">
    <cfRule type="expression" dxfId="87" priority="37">
      <formula>$P29="A_DIAKITE"</formula>
    </cfRule>
    <cfRule type="expression" dxfId="86" priority="38">
      <formula>$P29="B._BOQUET"</formula>
    </cfRule>
    <cfRule type="expression" dxfId="85" priority="39">
      <formula>$P29="L._GUIGNARD"</formula>
    </cfRule>
    <cfRule type="expression" dxfId="84" priority="40">
      <formula>$P29="H._LETESSIER"</formula>
    </cfRule>
    <cfRule type="expression" priority="41">
      <formula>IF(OR(Cell="",ISBLANK(Cell)), Néant )</formula>
    </cfRule>
    <cfRule type="expression" dxfId="83" priority="42">
      <formula>$A29="NON OCCUPEE"</formula>
    </cfRule>
  </conditionalFormatting>
  <conditionalFormatting sqref="BD5:BF15">
    <cfRule type="expression" dxfId="82" priority="31">
      <formula>$P5="A_DIAKITE"</formula>
    </cfRule>
    <cfRule type="expression" dxfId="81" priority="32">
      <formula>$P5="B._BOQUET"</formula>
    </cfRule>
    <cfRule type="expression" dxfId="80" priority="33">
      <formula>$P5="L._GUIGNARD"</formula>
    </cfRule>
    <cfRule type="expression" dxfId="79" priority="34">
      <formula>$P5="H._LETESSIER"</formula>
    </cfRule>
    <cfRule type="expression" priority="35">
      <formula>IF(OR(Cell="",ISBLANK(Cell)), Néant )</formula>
    </cfRule>
    <cfRule type="expression" dxfId="78" priority="36">
      <formula>$A5="NON OCCUPEE"</formula>
    </cfRule>
  </conditionalFormatting>
  <conditionalFormatting sqref="BD18:BF18">
    <cfRule type="expression" dxfId="77" priority="25">
      <formula>$P18="A_DIAKITE"</formula>
    </cfRule>
    <cfRule type="expression" dxfId="76" priority="26">
      <formula>$P18="B._BOQUET"</formula>
    </cfRule>
    <cfRule type="expression" dxfId="75" priority="27">
      <formula>$P18="L._GUIGNARD"</formula>
    </cfRule>
    <cfRule type="expression" dxfId="74" priority="28">
      <formula>$P18="H._LETESSIER"</formula>
    </cfRule>
    <cfRule type="expression" priority="29">
      <formula>IF(OR(Cell="",ISBLANK(Cell)), Néant )</formula>
    </cfRule>
    <cfRule type="expression" dxfId="73" priority="30">
      <formula>$A18="NON OCCUPEE"</formula>
    </cfRule>
  </conditionalFormatting>
  <conditionalFormatting sqref="BD36:BF37">
    <cfRule type="expression" dxfId="72" priority="19">
      <formula>$P36="A_DIAKITE"</formula>
    </cfRule>
    <cfRule type="expression" dxfId="71" priority="20">
      <formula>$P36="B._BOQUET"</formula>
    </cfRule>
    <cfRule type="expression" dxfId="70" priority="21">
      <formula>$P36="L._GUIGNARD"</formula>
    </cfRule>
    <cfRule type="expression" dxfId="69" priority="22">
      <formula>$P36="H._LETESSIER"</formula>
    </cfRule>
    <cfRule type="expression" priority="23">
      <formula>IF(OR(Cell="",ISBLANK(Cell)), Néant )</formula>
    </cfRule>
    <cfRule type="expression" dxfId="68" priority="24">
      <formula>$A36="NON OCCUPEE"</formula>
    </cfRule>
  </conditionalFormatting>
  <conditionalFormatting sqref="BD43:BF43">
    <cfRule type="expression" dxfId="67" priority="13">
      <formula>$P43="A_DIAKITE"</formula>
    </cfRule>
    <cfRule type="expression" dxfId="66" priority="14">
      <formula>$P43="B._BOQUET"</formula>
    </cfRule>
    <cfRule type="expression" dxfId="65" priority="15">
      <formula>$P43="L._GUIGNARD"</formula>
    </cfRule>
    <cfRule type="expression" dxfId="64" priority="16">
      <formula>$P43="H._LETESSIER"</formula>
    </cfRule>
    <cfRule type="expression" priority="17">
      <formula>IF(OR(Cell="",ISBLANK(Cell)), Néant )</formula>
    </cfRule>
    <cfRule type="expression" dxfId="63" priority="18">
      <formula>$A43="NON OCCUPEE"</formula>
    </cfRule>
  </conditionalFormatting>
  <conditionalFormatting sqref="BD50:BF50">
    <cfRule type="expression" dxfId="62" priority="7">
      <formula>$P50="A_DIAKITE"</formula>
    </cfRule>
    <cfRule type="expression" dxfId="61" priority="8">
      <formula>$P50="B._BOQUET"</formula>
    </cfRule>
    <cfRule type="expression" dxfId="60" priority="9">
      <formula>$P50="L._GUIGNARD"</formula>
    </cfRule>
    <cfRule type="expression" dxfId="59" priority="10">
      <formula>$P50="H._LETESSIER"</formula>
    </cfRule>
    <cfRule type="expression" priority="11">
      <formula>IF(OR(Cell="",ISBLANK(Cell)), Néant )</formula>
    </cfRule>
    <cfRule type="expression" dxfId="58" priority="12">
      <formula>$A50="NON OCCUPEE"</formula>
    </cfRule>
  </conditionalFormatting>
  <conditionalFormatting sqref="BD63:BF64">
    <cfRule type="expression" dxfId="57" priority="1">
      <formula>$P63="A_DIAKITE"</formula>
    </cfRule>
    <cfRule type="expression" dxfId="56" priority="2">
      <formula>$P63="B._BOQUET"</formula>
    </cfRule>
    <cfRule type="expression" dxfId="55" priority="3">
      <formula>$P63="L._GUIGNARD"</formula>
    </cfRule>
    <cfRule type="expression" dxfId="54" priority="4">
      <formula>$P63="H._LETESSIER"</formula>
    </cfRule>
    <cfRule type="expression" priority="5">
      <formula>IF(OR(Cell="",ISBLANK(Cell)), Néant )</formula>
    </cfRule>
    <cfRule type="expression" dxfId="53" priority="6">
      <formula>$A63="NON OCCUPEE"</formula>
    </cfRule>
  </conditionalFormatting>
  <dataValidations count="14">
    <dataValidation type="list" allowBlank="1" showInputMessage="1" showErrorMessage="1" sqref="AQ2:AQ4 AQ6:AQ11 AQ14:AQ65">
      <formula1>PAMIE</formula1>
    </dataValidation>
    <dataValidation type="list" showInputMessage="1" showErrorMessage="1" sqref="AQ13">
      <formula1>PAMIE</formula1>
    </dataValidation>
    <dataValidation type="custom" allowBlank="1" showInputMessage="1" showErrorMessage="1" sqref="W6:W7">
      <formula1>IF(OR(V6="Ordonnance de placement",V6="Tutelle")=TRUE, "Néant", "")</formula1>
    </dataValidation>
    <dataValidation type="list" allowBlank="1" showInputMessage="1" showErrorMessage="1" sqref="AD2:AE4 AN6:AP25 AD6:AE65 AU2:AU65 AK2:AL35 AK40:AP40 AM6:AM9 AO41:AP65 AM44:AM50 AN27:AP39 AM29:AM34 AM59:AN65 AK43:AL65 AN41:AN58 AM57:AM58 AN2:AP4 AM3:AM4 AM12:AM26 AK42:AM42 AM52:AM55 AK36:AM39 AK41:AL41 AA2:AA65">
      <formula1>Choix</formula1>
    </dataValidation>
    <dataValidation type="list" allowBlank="1" showInputMessage="1" showErrorMessage="1" sqref="P2:P4 P6:P65">
      <formula1>EDUCATEUR</formula1>
    </dataValidation>
    <dataValidation type="list" allowBlank="1" showInputMessage="1" showErrorMessage="1" sqref="AT2:AT4 AT6:AT65">
      <formula1>Titre</formula1>
    </dataValidation>
    <dataValidation type="list" allowBlank="1" showInputMessage="1" showErrorMessage="1" sqref="AV2:AV65 BD5:BD15 BD18 BD36:BD37 BD43 BD50 BD63:BD64">
      <formula1>Scolarite</formula1>
    </dataValidation>
    <dataValidation type="list" allowBlank="1" showInputMessage="1" showErrorMessage="1" sqref="AW2:AX4 AW58:AW65 AX5:AX65 AW5:AW56 T2:T65 BE5:BF15 BE18:BF18 BE36:BF37 BE43:BF43 BE50:BF50 BE63:BF64">
      <formula1>INDIRECT(S2)</formula1>
    </dataValidation>
    <dataValidation type="list" allowBlank="1" showInputMessage="1" showErrorMessage="1" sqref="O2:O4 O6:O65">
      <formula1>Accueil</formula1>
    </dataValidation>
    <dataValidation type="list" allowBlank="1" showInputMessage="1" showErrorMessage="1" sqref="R2:R4 R6:R65">
      <formula1>INDIRECT(O2)</formula1>
    </dataValidation>
    <dataValidation type="list" allowBlank="1" showInputMessage="1" showErrorMessage="1" sqref="S2:S65">
      <formula1>IEF</formula1>
    </dataValidation>
    <dataValidation type="custom" allowBlank="1" showInputMessage="1" showErrorMessage="1" sqref="A28">
      <formula1>COUNTIF($Q$2:$Q$66,Q2)=1</formula1>
    </dataValidation>
    <dataValidation type="custom" errorStyle="warning" allowBlank="1" showInputMessage="1" showErrorMessage="1" errorTitle="Erreur" error="Cette chambre est déjà occupée" sqref="Q2">
      <formula1>COUNTIF($Q$1:$Q$66,Q2)&lt;2</formula1>
    </dataValidation>
    <dataValidation type="list" allowBlank="1" showInputMessage="1" showErrorMessage="1" sqref="AW57">
      <formula1>Lycee_professionnel</formula1>
    </dataValidation>
  </dataValidations>
  <pageMargins left="0.25" right="0.25" top="0.75" bottom="0.75" header="0.3" footer="0.3"/>
  <pageSetup paperSize="8" scale="70" fitToWidth="0" orientation="landscape" r:id="rId4"/>
  <drawing r:id="rId5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OFFSET(Paramètres!$I$25:$I$32,0,COUNTA(Paramètres!$I$25:$I$32),1)</xm:f>
          </x14:formula1>
          <xm:sqref>AQ12</xm:sqref>
        </x14:dataValidation>
        <x14:dataValidation type="list" allowBlank="1" showInputMessage="1" showErrorMessage="1">
          <x14:formula1>
            <xm:f>Paramètres!$H$19:$H$20</xm:f>
          </x14:formula1>
          <xm:sqref>AN26:AP26</xm:sqref>
        </x14:dataValidation>
        <x14:dataValidation type="list" allowBlank="1" showInputMessage="1" showErrorMessage="1">
          <x14:formula1>
            <xm:f>Paramètres!$E$21:$E$23</xm:f>
          </x14:formula1>
          <xm:sqref>AF2:AF65</xm:sqref>
        </x14:dataValidation>
        <x14:dataValidation type="list" allowBlank="1" showInputMessage="1" showErrorMessage="1">
          <x14:formula1>
            <xm:f>IF(F2&lt;&gt;"Mineur",Paramètres!$I$45:$I$48,Mesure)</xm:f>
          </x14:formula1>
          <xm:sqref>V2:V65</xm:sqref>
        </x14:dataValidation>
        <x14:dataValidation type="list" allowBlank="1" showInputMessage="1" showErrorMessage="1">
          <x14:formula1>
            <xm:f>Paramètres!#REF!</xm:f>
          </x14:formula1>
          <xm:sqref>AM56 AM51 AM10:AM11 AM5 AM2 AM41 AM35 AM27:AM28 AM43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64"/>
  <sheetViews>
    <sheetView workbookViewId="0">
      <selection activeCell="I61" sqref="I61"/>
    </sheetView>
  </sheetViews>
  <sheetFormatPr baseColWidth="10" defaultColWidth="11.42578125" defaultRowHeight="15" x14ac:dyDescent="0.25"/>
  <cols>
    <col min="1" max="1" width="42.5703125" style="1" bestFit="1" customWidth="1"/>
    <col min="2" max="2" width="10.7109375" style="1" bestFit="1" customWidth="1"/>
    <col min="3" max="3" width="4.7109375" style="1" bestFit="1" customWidth="1"/>
    <col min="4" max="4" width="11.85546875" style="1" bestFit="1" customWidth="1"/>
    <col min="5" max="5" width="16.28515625" style="1" bestFit="1" customWidth="1"/>
    <col min="6" max="6" width="17" style="1" bestFit="1" customWidth="1"/>
    <col min="7" max="16384" width="11.42578125" style="1"/>
  </cols>
  <sheetData>
    <row r="1" spans="1:42" s="185" customFormat="1" ht="32.25" thickTop="1" x14ac:dyDescent="0.25">
      <c r="A1" s="180" t="str">
        <f>Effectif!C1</f>
        <v>Nom Prénom</v>
      </c>
      <c r="B1" s="180" t="str">
        <f>Effectif!D1</f>
        <v>Date de naissance</v>
      </c>
      <c r="C1" s="180" t="str">
        <f>Effectif!E1</f>
        <v>Âge</v>
      </c>
      <c r="D1" s="180" t="str">
        <f>Effectif!G1</f>
        <v>Nationalité</v>
      </c>
      <c r="E1" s="180">
        <f>Effectif!O1</f>
        <v>0</v>
      </c>
      <c r="F1" s="180">
        <f>Effectif!P1</f>
        <v>0</v>
      </c>
      <c r="G1" s="181">
        <f>Effectif!Q1</f>
        <v>0</v>
      </c>
      <c r="H1" s="182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  <c r="AE1" s="183"/>
      <c r="AF1" s="183"/>
      <c r="AG1" s="183"/>
      <c r="AH1" s="183"/>
      <c r="AI1" s="183"/>
      <c r="AJ1" s="183"/>
      <c r="AK1" s="183"/>
      <c r="AL1" s="183"/>
      <c r="AM1" s="183"/>
      <c r="AN1" s="183"/>
      <c r="AO1" s="183"/>
      <c r="AP1" s="184"/>
    </row>
    <row r="2" spans="1:42" x14ac:dyDescent="0.25">
      <c r="A2" s="186" t="str">
        <f>Effectif!C13</f>
        <v xml:space="preserve"> </v>
      </c>
      <c r="B2" s="209" t="str">
        <f>Effectif!D13</f>
        <v>15/12/2002</v>
      </c>
      <c r="C2" s="186">
        <f ca="1">Effectif!E13</f>
        <v>17</v>
      </c>
      <c r="D2" s="186">
        <f>Effectif!G13</f>
        <v>0</v>
      </c>
      <c r="E2" s="188">
        <f>Effectif!O13</f>
        <v>0</v>
      </c>
      <c r="F2" s="187">
        <f>Effectif!P13</f>
        <v>0</v>
      </c>
      <c r="G2" s="189">
        <f>Effectif!Q13</f>
        <v>0</v>
      </c>
    </row>
    <row r="3" spans="1:42" x14ac:dyDescent="0.25">
      <c r="A3" s="186" t="str">
        <f>Effectif!C29</f>
        <v xml:space="preserve"> </v>
      </c>
      <c r="B3" s="209" t="str">
        <f>Effectif!D29</f>
        <v>27/07/2004</v>
      </c>
      <c r="C3" s="186">
        <f ca="1">Effectif!E29</f>
        <v>16</v>
      </c>
      <c r="D3" s="186">
        <f>Effectif!G29</f>
        <v>0</v>
      </c>
      <c r="E3" s="188">
        <f>Effectif!O29</f>
        <v>0</v>
      </c>
      <c r="F3" s="187">
        <f>Effectif!P29</f>
        <v>0</v>
      </c>
      <c r="G3" s="189">
        <f>Effectif!Q29</f>
        <v>0</v>
      </c>
    </row>
    <row r="4" spans="1:42" x14ac:dyDescent="0.25">
      <c r="A4" s="186" t="str">
        <f>Effectif!C30</f>
        <v xml:space="preserve"> </v>
      </c>
      <c r="B4" s="209" t="str">
        <f>Effectif!D30</f>
        <v>08/04/2004</v>
      </c>
      <c r="C4" s="186">
        <f ca="1">Effectif!E30</f>
        <v>16</v>
      </c>
      <c r="D4" s="186">
        <f>Effectif!G30</f>
        <v>0</v>
      </c>
      <c r="E4" s="188">
        <f>Effectif!O30</f>
        <v>0</v>
      </c>
      <c r="F4" s="187">
        <f>Effectif!P30</f>
        <v>0</v>
      </c>
      <c r="G4" s="189">
        <f>Effectif!Q30</f>
        <v>0</v>
      </c>
    </row>
    <row r="5" spans="1:42" x14ac:dyDescent="0.25">
      <c r="A5" s="186" t="str">
        <f>Effectif!C34</f>
        <v xml:space="preserve"> </v>
      </c>
      <c r="B5" s="209" t="str">
        <f>Effectif!D34</f>
        <v>10/12/2001</v>
      </c>
      <c r="C5" s="186">
        <f ca="1">Effectif!E34</f>
        <v>18</v>
      </c>
      <c r="D5" s="186">
        <f>Effectif!G34</f>
        <v>0</v>
      </c>
      <c r="E5" s="188">
        <f>Effectif!O34</f>
        <v>0</v>
      </c>
      <c r="F5" s="187">
        <f>Effectif!P34</f>
        <v>0</v>
      </c>
      <c r="G5" s="189">
        <f>Effectif!Q34</f>
        <v>0</v>
      </c>
    </row>
    <row r="6" spans="1:42" x14ac:dyDescent="0.25">
      <c r="A6" s="186" t="str">
        <f>Effectif!C42</f>
        <v xml:space="preserve"> </v>
      </c>
      <c r="B6" s="209" t="str">
        <f>Effectif!D42</f>
        <v>20/06/2002</v>
      </c>
      <c r="C6" s="186">
        <f ca="1">Effectif!E42</f>
        <v>18</v>
      </c>
      <c r="D6" s="186">
        <f>Effectif!G42</f>
        <v>0</v>
      </c>
      <c r="E6" s="188">
        <f>Effectif!O42</f>
        <v>0</v>
      </c>
      <c r="F6" s="187">
        <f>Effectif!P42</f>
        <v>0</v>
      </c>
      <c r="G6" s="189">
        <f>Effectif!Q42</f>
        <v>0</v>
      </c>
    </row>
    <row r="7" spans="1:42" x14ac:dyDescent="0.25">
      <c r="A7" s="186" t="str">
        <f>Effectif!C53</f>
        <v xml:space="preserve"> </v>
      </c>
      <c r="B7" s="209" t="str">
        <f>Effectif!D53</f>
        <v>31/12/2002</v>
      </c>
      <c r="C7" s="186">
        <f ca="1">Effectif!E53</f>
        <v>17</v>
      </c>
      <c r="D7" s="186">
        <f>Effectif!G53</f>
        <v>0</v>
      </c>
      <c r="E7" s="188">
        <f>Effectif!O53</f>
        <v>0</v>
      </c>
      <c r="F7" s="187">
        <f>Effectif!P53</f>
        <v>0</v>
      </c>
      <c r="G7" s="189">
        <f>Effectif!Q53</f>
        <v>0</v>
      </c>
    </row>
    <row r="8" spans="1:42" x14ac:dyDescent="0.25">
      <c r="A8" s="186" t="str">
        <f>Effectif!C62</f>
        <v xml:space="preserve"> </v>
      </c>
      <c r="B8" s="209" t="str">
        <f>Effectif!D62</f>
        <v>09/07/2002</v>
      </c>
      <c r="C8" s="186">
        <f ca="1">Effectif!E62</f>
        <v>18</v>
      </c>
      <c r="D8" s="186">
        <f>Effectif!G62</f>
        <v>0</v>
      </c>
      <c r="E8" s="188">
        <f>Effectif!O62</f>
        <v>0</v>
      </c>
      <c r="F8" s="187">
        <f>Effectif!P62</f>
        <v>0</v>
      </c>
      <c r="G8" s="189">
        <f>Effectif!Q62</f>
        <v>0</v>
      </c>
    </row>
    <row r="9" spans="1:42" x14ac:dyDescent="0.25">
      <c r="A9" s="186" t="str">
        <f>Effectif!C64</f>
        <v xml:space="preserve"> </v>
      </c>
      <c r="B9" s="209" t="str">
        <f>Effectif!D64</f>
        <v>31/12/2003</v>
      </c>
      <c r="C9" s="186">
        <f ca="1">Effectif!E64</f>
        <v>16</v>
      </c>
      <c r="D9" s="186">
        <f>Effectif!G64</f>
        <v>0</v>
      </c>
      <c r="E9" s="188">
        <f>Effectif!O64</f>
        <v>0</v>
      </c>
      <c r="F9" s="187">
        <f>Effectif!P64</f>
        <v>0</v>
      </c>
      <c r="G9" s="189">
        <f>Effectif!Q64</f>
        <v>0</v>
      </c>
    </row>
    <row r="10" spans="1:42" x14ac:dyDescent="0.25">
      <c r="A10" s="186" t="str">
        <f>Effectif!C16</f>
        <v xml:space="preserve"> </v>
      </c>
      <c r="B10" s="209" t="str">
        <f>Effectif!D16</f>
        <v>10/10/2002</v>
      </c>
      <c r="C10" s="186">
        <f ca="1">Effectif!E16</f>
        <v>17</v>
      </c>
      <c r="D10" s="186">
        <f>Effectif!G16</f>
        <v>0</v>
      </c>
      <c r="E10" s="188">
        <f>Effectif!O16</f>
        <v>0</v>
      </c>
      <c r="F10" s="187">
        <f>Effectif!P16</f>
        <v>0</v>
      </c>
      <c r="G10" s="189">
        <f>Effectif!Q16</f>
        <v>0</v>
      </c>
    </row>
    <row r="11" spans="1:42" x14ac:dyDescent="0.25">
      <c r="A11" s="186" t="str">
        <f>Effectif!C39</f>
        <v xml:space="preserve"> </v>
      </c>
      <c r="B11" s="209" t="str">
        <f>Effectif!D39</f>
        <v>29/08/2004</v>
      </c>
      <c r="C11" s="186">
        <f ca="1">Effectif!E39</f>
        <v>15</v>
      </c>
      <c r="D11" s="186">
        <f>Effectif!G39</f>
        <v>0</v>
      </c>
      <c r="E11" s="188">
        <f>Effectif!O39</f>
        <v>0</v>
      </c>
      <c r="F11" s="187">
        <f>Effectif!P39</f>
        <v>0</v>
      </c>
      <c r="G11" s="189">
        <f>Effectif!Q39</f>
        <v>0</v>
      </c>
    </row>
    <row r="12" spans="1:42" x14ac:dyDescent="0.25">
      <c r="A12" s="186" t="str">
        <f>Effectif!C52</f>
        <v xml:space="preserve"> </v>
      </c>
      <c r="B12" s="209">
        <f>Effectif!D52</f>
        <v>37258</v>
      </c>
      <c r="C12" s="186">
        <f ca="1">Effectif!E52</f>
        <v>18</v>
      </c>
      <c r="D12" s="186">
        <f>Effectif!G52</f>
        <v>0</v>
      </c>
      <c r="E12" s="188">
        <f>Effectif!O52</f>
        <v>0</v>
      </c>
      <c r="F12" s="187">
        <f>Effectif!P52</f>
        <v>0</v>
      </c>
      <c r="G12" s="189">
        <f>Effectif!Q52</f>
        <v>0</v>
      </c>
    </row>
    <row r="13" spans="1:42" x14ac:dyDescent="0.25">
      <c r="A13" s="186" t="str">
        <f>Effectif!C22</f>
        <v xml:space="preserve"> </v>
      </c>
      <c r="B13" s="209" t="str">
        <f>Effectif!D22</f>
        <v>04/09/2003</v>
      </c>
      <c r="C13" s="186">
        <f ca="1">Effectif!E22</f>
        <v>16</v>
      </c>
      <c r="D13" s="186">
        <f>Effectif!G22</f>
        <v>0</v>
      </c>
      <c r="E13" s="188">
        <f>Effectif!O22</f>
        <v>0</v>
      </c>
      <c r="F13" s="187">
        <f>Effectif!P22</f>
        <v>0</v>
      </c>
      <c r="G13" s="189">
        <f>Effectif!Q22</f>
        <v>0</v>
      </c>
    </row>
    <row r="14" spans="1:42" x14ac:dyDescent="0.25">
      <c r="A14" s="186" t="str">
        <f>Effectif!C25</f>
        <v xml:space="preserve"> </v>
      </c>
      <c r="B14" s="209" t="str">
        <f>Effectif!D25</f>
        <v>30/10/2001</v>
      </c>
      <c r="C14" s="186">
        <f ca="1">Effectif!E25</f>
        <v>18</v>
      </c>
      <c r="D14" s="186">
        <f>Effectif!G25</f>
        <v>0</v>
      </c>
      <c r="E14" s="188">
        <f>Effectif!O25</f>
        <v>0</v>
      </c>
      <c r="F14" s="187">
        <f>Effectif!P25</f>
        <v>0</v>
      </c>
      <c r="G14" s="189">
        <f>Effectif!Q25</f>
        <v>0</v>
      </c>
    </row>
    <row r="15" spans="1:42" x14ac:dyDescent="0.25">
      <c r="A15" s="186" t="str">
        <f>Effectif!C44</f>
        <v xml:space="preserve"> </v>
      </c>
      <c r="B15" s="209" t="str">
        <f>Effectif!D44</f>
        <v>15/11/2001</v>
      </c>
      <c r="C15" s="186">
        <f ca="1">Effectif!E44</f>
        <v>18</v>
      </c>
      <c r="D15" s="186">
        <f>Effectif!G44</f>
        <v>0</v>
      </c>
      <c r="E15" s="188">
        <f>Effectif!O44</f>
        <v>0</v>
      </c>
      <c r="F15" s="187">
        <f>Effectif!P44</f>
        <v>0</v>
      </c>
      <c r="G15" s="189">
        <f>Effectif!Q44</f>
        <v>0</v>
      </c>
    </row>
    <row r="16" spans="1:42" x14ac:dyDescent="0.25">
      <c r="A16" s="186" t="str">
        <f>Effectif!C14</f>
        <v xml:space="preserve"> </v>
      </c>
      <c r="B16" s="209">
        <f>Effectif!D14</f>
        <v>38346</v>
      </c>
      <c r="C16" s="186">
        <f ca="1">Effectif!E14</f>
        <v>15</v>
      </c>
      <c r="D16" s="186">
        <f>Effectif!G14</f>
        <v>0</v>
      </c>
      <c r="E16" s="188">
        <f>Effectif!O14</f>
        <v>0</v>
      </c>
      <c r="F16" s="187">
        <f>Effectif!P14</f>
        <v>0</v>
      </c>
      <c r="G16" s="189">
        <f>Effectif!Q14</f>
        <v>0</v>
      </c>
    </row>
    <row r="17" spans="1:7" x14ac:dyDescent="0.25">
      <c r="A17" s="186" t="str">
        <f>Effectif!C36</f>
        <v xml:space="preserve"> </v>
      </c>
      <c r="B17" s="209" t="str">
        <f>Effectif!D36</f>
        <v>15/09/2003</v>
      </c>
      <c r="C17" s="186">
        <f ca="1">Effectif!E36</f>
        <v>16</v>
      </c>
      <c r="D17" s="186">
        <f>Effectif!G36</f>
        <v>0</v>
      </c>
      <c r="E17" s="188">
        <f>Effectif!O36</f>
        <v>0</v>
      </c>
      <c r="F17" s="187">
        <f>Effectif!P36</f>
        <v>0</v>
      </c>
      <c r="G17" s="189">
        <f>Effectif!Q36</f>
        <v>0</v>
      </c>
    </row>
    <row r="18" spans="1:7" x14ac:dyDescent="0.25">
      <c r="A18" s="186" t="str">
        <f>Effectif!C3</f>
        <v xml:space="preserve"> </v>
      </c>
      <c r="B18" s="209" t="str">
        <f>Effectif!D3</f>
        <v>08/04/2003</v>
      </c>
      <c r="C18" s="186">
        <f ca="1">Effectif!E3</f>
        <v>17</v>
      </c>
      <c r="D18" s="186">
        <f>Effectif!G3</f>
        <v>0</v>
      </c>
      <c r="E18" s="188">
        <f>Effectif!O3</f>
        <v>0</v>
      </c>
      <c r="F18" s="187">
        <f>Effectif!P3</f>
        <v>0</v>
      </c>
      <c r="G18" s="189">
        <f>Effectif!Q3</f>
        <v>0</v>
      </c>
    </row>
    <row r="19" spans="1:7" x14ac:dyDescent="0.25">
      <c r="A19" s="186" t="str">
        <f>Effectif!C4</f>
        <v xml:space="preserve"> </v>
      </c>
      <c r="B19" s="209">
        <f>Effectif!D4</f>
        <v>37622</v>
      </c>
      <c r="C19" s="186">
        <f ca="1">Effectif!E4</f>
        <v>17</v>
      </c>
      <c r="D19" s="186">
        <f>Effectif!G4</f>
        <v>0</v>
      </c>
      <c r="E19" s="188">
        <f>Effectif!O4</f>
        <v>0</v>
      </c>
      <c r="F19" s="187">
        <f>Effectif!P4</f>
        <v>0</v>
      </c>
      <c r="G19" s="189">
        <f>Effectif!Q4</f>
        <v>0</v>
      </c>
    </row>
    <row r="20" spans="1:7" x14ac:dyDescent="0.25">
      <c r="A20" s="186" t="str">
        <f>Effectif!C5</f>
        <v xml:space="preserve"> </v>
      </c>
      <c r="B20" s="209" t="str">
        <f>Effectif!D5</f>
        <v>15/11/2003</v>
      </c>
      <c r="C20" s="186">
        <f ca="1">Effectif!E5</f>
        <v>16</v>
      </c>
      <c r="D20" s="186">
        <f>Effectif!G5</f>
        <v>0</v>
      </c>
      <c r="E20" s="188">
        <f>Effectif!O5</f>
        <v>0</v>
      </c>
      <c r="F20" s="187">
        <f>Effectif!P5</f>
        <v>0</v>
      </c>
      <c r="G20" s="189">
        <f>Effectif!Q5</f>
        <v>0</v>
      </c>
    </row>
    <row r="21" spans="1:7" x14ac:dyDescent="0.25">
      <c r="A21" s="186" t="str">
        <f>Effectif!C6</f>
        <v xml:space="preserve"> </v>
      </c>
      <c r="B21" s="209">
        <f>Effectif!D6</f>
        <v>38113</v>
      </c>
      <c r="C21" s="186">
        <f ca="1">Effectif!E6</f>
        <v>16</v>
      </c>
      <c r="D21" s="186">
        <f>Effectif!G6</f>
        <v>0</v>
      </c>
      <c r="E21" s="188">
        <f>Effectif!O6</f>
        <v>0</v>
      </c>
      <c r="F21" s="187">
        <f>Effectif!P6</f>
        <v>0</v>
      </c>
      <c r="G21" s="189">
        <f>Effectif!Q6</f>
        <v>0</v>
      </c>
    </row>
    <row r="22" spans="1:7" x14ac:dyDescent="0.25">
      <c r="A22" s="186" t="str">
        <f>Effectif!C7</f>
        <v xml:space="preserve"> </v>
      </c>
      <c r="B22" s="209">
        <f>Effectif!D7</f>
        <v>37690</v>
      </c>
      <c r="C22" s="186">
        <f ca="1">Effectif!E7</f>
        <v>17</v>
      </c>
      <c r="D22" s="186">
        <f>Effectif!G7</f>
        <v>0</v>
      </c>
      <c r="E22" s="188">
        <f>Effectif!O7</f>
        <v>0</v>
      </c>
      <c r="F22" s="187">
        <f>Effectif!P7</f>
        <v>0</v>
      </c>
      <c r="G22" s="189">
        <f>Effectif!Q7</f>
        <v>0</v>
      </c>
    </row>
    <row r="23" spans="1:7" x14ac:dyDescent="0.25">
      <c r="A23" s="186" t="str">
        <f>Effectif!C8</f>
        <v xml:space="preserve"> </v>
      </c>
      <c r="B23" s="209" t="str">
        <f>Effectif!D8</f>
        <v>10/09/2003</v>
      </c>
      <c r="C23" s="186">
        <f ca="1">Effectif!E8</f>
        <v>16</v>
      </c>
      <c r="D23" s="186">
        <f>Effectif!G8</f>
        <v>0</v>
      </c>
      <c r="E23" s="188">
        <f>Effectif!O8</f>
        <v>0</v>
      </c>
      <c r="F23" s="187">
        <f>Effectif!P8</f>
        <v>0</v>
      </c>
      <c r="G23" s="189">
        <f>Effectif!Q8</f>
        <v>0</v>
      </c>
    </row>
    <row r="24" spans="1:7" x14ac:dyDescent="0.25">
      <c r="A24" s="186" t="str">
        <f>Effectif!C9</f>
        <v xml:space="preserve"> </v>
      </c>
      <c r="B24" s="209" t="str">
        <f>Effectif!D9</f>
        <v>30/10/2003</v>
      </c>
      <c r="C24" s="186">
        <f ca="1">Effectif!E9</f>
        <v>16</v>
      </c>
      <c r="D24" s="186">
        <f>Effectif!G9</f>
        <v>0</v>
      </c>
      <c r="E24" s="188">
        <f>Effectif!O9</f>
        <v>0</v>
      </c>
      <c r="F24" s="187">
        <f>Effectif!P9</f>
        <v>0</v>
      </c>
      <c r="G24" s="189">
        <f>Effectif!Q9</f>
        <v>0</v>
      </c>
    </row>
    <row r="25" spans="1:7" x14ac:dyDescent="0.25">
      <c r="A25" s="186" t="str">
        <f>Effectif!C10</f>
        <v xml:space="preserve"> </v>
      </c>
      <c r="B25" s="209" t="str">
        <f>Effectif!D10</f>
        <v>15/04/2003</v>
      </c>
      <c r="C25" s="186">
        <f ca="1">Effectif!E10</f>
        <v>17</v>
      </c>
      <c r="D25" s="186">
        <f>Effectif!G10</f>
        <v>0</v>
      </c>
      <c r="E25" s="188">
        <f>Effectif!O10</f>
        <v>0</v>
      </c>
      <c r="F25" s="187">
        <f>Effectif!P10</f>
        <v>0</v>
      </c>
      <c r="G25" s="189">
        <f>Effectif!Q10</f>
        <v>0</v>
      </c>
    </row>
    <row r="26" spans="1:7" x14ac:dyDescent="0.25">
      <c r="A26" s="186" t="str">
        <f>Effectif!C11</f>
        <v xml:space="preserve"> </v>
      </c>
      <c r="B26" s="209" t="str">
        <f>Effectif!D11</f>
        <v>13/05/2003</v>
      </c>
      <c r="C26" s="186">
        <f ca="1">Effectif!E11</f>
        <v>17</v>
      </c>
      <c r="D26" s="186">
        <f>Effectif!G11</f>
        <v>0</v>
      </c>
      <c r="E26" s="188">
        <f>Effectif!O11</f>
        <v>0</v>
      </c>
      <c r="F26" s="187">
        <f>Effectif!P11</f>
        <v>0</v>
      </c>
      <c r="G26" s="189">
        <f>Effectif!Q11</f>
        <v>0</v>
      </c>
    </row>
    <row r="27" spans="1:7" x14ac:dyDescent="0.25">
      <c r="A27" s="186" t="str">
        <f>Effectif!C33</f>
        <v xml:space="preserve"> </v>
      </c>
      <c r="B27" s="209" t="str">
        <f>Effectif!D33</f>
        <v>01/05/2002</v>
      </c>
      <c r="C27" s="186">
        <f ca="1">Effectif!E33</f>
        <v>18</v>
      </c>
      <c r="D27" s="186">
        <f>Effectif!G33</f>
        <v>0</v>
      </c>
      <c r="E27" s="188">
        <f>Effectif!O33</f>
        <v>0</v>
      </c>
      <c r="F27" s="187">
        <f>Effectif!P33</f>
        <v>0</v>
      </c>
      <c r="G27" s="189">
        <f>Effectif!Q33</f>
        <v>0</v>
      </c>
    </row>
    <row r="28" spans="1:7" x14ac:dyDescent="0.25">
      <c r="A28" s="186" t="str">
        <f>Effectif!C35</f>
        <v xml:space="preserve"> </v>
      </c>
      <c r="B28" s="209" t="str">
        <f>Effectif!D35</f>
        <v>31/12/2003</v>
      </c>
      <c r="C28" s="186">
        <f ca="1">Effectif!E35</f>
        <v>16</v>
      </c>
      <c r="D28" s="186">
        <f>Effectif!G35</f>
        <v>0</v>
      </c>
      <c r="E28" s="188">
        <f>Effectif!O35</f>
        <v>0</v>
      </c>
      <c r="F28" s="187">
        <f>Effectif!P35</f>
        <v>0</v>
      </c>
      <c r="G28" s="189">
        <f>Effectif!Q35</f>
        <v>0</v>
      </c>
    </row>
    <row r="29" spans="1:7" x14ac:dyDescent="0.25">
      <c r="A29" s="186" t="str">
        <f>Effectif!C37</f>
        <v xml:space="preserve"> </v>
      </c>
      <c r="B29" s="209" t="str">
        <f>Effectif!D37</f>
        <v>19/06/2004</v>
      </c>
      <c r="C29" s="186">
        <f ca="1">Effectif!E37</f>
        <v>16</v>
      </c>
      <c r="D29" s="186">
        <f>Effectif!G37</f>
        <v>0</v>
      </c>
      <c r="E29" s="188">
        <f>Effectif!O37</f>
        <v>0</v>
      </c>
      <c r="F29" s="187">
        <f>Effectif!P37</f>
        <v>0</v>
      </c>
      <c r="G29" s="189">
        <f>Effectif!Q37</f>
        <v>0</v>
      </c>
    </row>
    <row r="30" spans="1:7" x14ac:dyDescent="0.25">
      <c r="A30" s="186" t="str">
        <f>Effectif!C43</f>
        <v xml:space="preserve"> </v>
      </c>
      <c r="B30" s="209" t="str">
        <f>Effectif!D43</f>
        <v>13/02/2003</v>
      </c>
      <c r="C30" s="186">
        <f ca="1">Effectif!E43</f>
        <v>17</v>
      </c>
      <c r="D30" s="186">
        <f>Effectif!G43</f>
        <v>0</v>
      </c>
      <c r="E30" s="188">
        <f>Effectif!O43</f>
        <v>0</v>
      </c>
      <c r="F30" s="187">
        <f>Effectif!P43</f>
        <v>0</v>
      </c>
      <c r="G30" s="189">
        <f>Effectif!Q43</f>
        <v>0</v>
      </c>
    </row>
    <row r="31" spans="1:7" x14ac:dyDescent="0.25">
      <c r="A31" s="186" t="str">
        <f>Effectif!C50</f>
        <v xml:space="preserve"> </v>
      </c>
      <c r="B31" s="209" t="str">
        <f>Effectif!D50</f>
        <v>10/12/2003</v>
      </c>
      <c r="C31" s="186">
        <f ca="1">Effectif!E50</f>
        <v>16</v>
      </c>
      <c r="D31" s="186">
        <f>Effectif!G50</f>
        <v>0</v>
      </c>
      <c r="E31" s="188">
        <f>Effectif!O50</f>
        <v>0</v>
      </c>
      <c r="F31" s="187">
        <f>Effectif!P50</f>
        <v>0</v>
      </c>
      <c r="G31" s="189">
        <f>Effectif!Q50</f>
        <v>0</v>
      </c>
    </row>
    <row r="32" spans="1:7" x14ac:dyDescent="0.25">
      <c r="A32" s="186" t="str">
        <f>Effectif!C54</f>
        <v xml:space="preserve"> </v>
      </c>
      <c r="B32" s="209" t="str">
        <f>Effectif!D54</f>
        <v>01/01/2003</v>
      </c>
      <c r="C32" s="186">
        <f ca="1">Effectif!E54</f>
        <v>17</v>
      </c>
      <c r="D32" s="186">
        <f>Effectif!G54</f>
        <v>0</v>
      </c>
      <c r="E32" s="188">
        <f>Effectif!O54</f>
        <v>0</v>
      </c>
      <c r="F32" s="187">
        <f>Effectif!P54</f>
        <v>0</v>
      </c>
      <c r="G32" s="189">
        <f>Effectif!Q54</f>
        <v>0</v>
      </c>
    </row>
    <row r="33" spans="1:7" x14ac:dyDescent="0.25">
      <c r="A33" s="186" t="str">
        <f>Effectif!C63</f>
        <v xml:space="preserve"> </v>
      </c>
      <c r="B33" s="209">
        <f>Effectif!D63</f>
        <v>37925</v>
      </c>
      <c r="C33" s="186">
        <f ca="1">Effectif!E63</f>
        <v>16</v>
      </c>
      <c r="D33" s="186">
        <f>Effectif!G63</f>
        <v>0</v>
      </c>
      <c r="E33" s="188">
        <f>Effectif!O63</f>
        <v>0</v>
      </c>
      <c r="F33" s="187">
        <f>Effectif!P63</f>
        <v>0</v>
      </c>
      <c r="G33" s="189">
        <f>Effectif!Q63</f>
        <v>0</v>
      </c>
    </row>
    <row r="34" spans="1:7" x14ac:dyDescent="0.25">
      <c r="A34" s="186" t="str">
        <f>Effectif!C15</f>
        <v xml:space="preserve"> </v>
      </c>
      <c r="B34" s="209">
        <f>Effectif!D15</f>
        <v>37992</v>
      </c>
      <c r="C34" s="186">
        <f ca="1">Effectif!E15</f>
        <v>16</v>
      </c>
      <c r="D34" s="186">
        <f>Effectif!G15</f>
        <v>0</v>
      </c>
      <c r="E34" s="188">
        <f>Effectif!O15</f>
        <v>0</v>
      </c>
      <c r="F34" s="187">
        <f>Effectif!P15</f>
        <v>0</v>
      </c>
      <c r="G34" s="189">
        <f>Effectif!Q15</f>
        <v>0</v>
      </c>
    </row>
    <row r="35" spans="1:7" x14ac:dyDescent="0.25">
      <c r="A35" s="186" t="str">
        <f>Effectif!C18</f>
        <v xml:space="preserve"> </v>
      </c>
      <c r="B35" s="209">
        <f>Effectif!D18</f>
        <v>38316</v>
      </c>
      <c r="C35" s="186">
        <f ca="1">Effectif!E18</f>
        <v>15</v>
      </c>
      <c r="D35" s="186">
        <f>Effectif!G18</f>
        <v>0</v>
      </c>
      <c r="E35" s="188">
        <f>Effectif!O18</f>
        <v>0</v>
      </c>
      <c r="F35" s="187">
        <f>Effectif!P18</f>
        <v>0</v>
      </c>
      <c r="G35" s="189">
        <f>Effectif!Q18</f>
        <v>0</v>
      </c>
    </row>
    <row r="36" spans="1:7" x14ac:dyDescent="0.25">
      <c r="A36" s="186" t="str">
        <f>Effectif!C57</f>
        <v xml:space="preserve"> </v>
      </c>
      <c r="B36" s="209" t="str">
        <f>Effectif!D57</f>
        <v>02/10/2002</v>
      </c>
      <c r="C36" s="186">
        <f ca="1">Effectif!E57</f>
        <v>17</v>
      </c>
      <c r="D36" s="186">
        <f>Effectif!G57</f>
        <v>0</v>
      </c>
      <c r="E36" s="188">
        <f>Effectif!O57</f>
        <v>0</v>
      </c>
      <c r="F36" s="187">
        <f>Effectif!P57</f>
        <v>0</v>
      </c>
      <c r="G36" s="189">
        <f>Effectif!Q57</f>
        <v>0</v>
      </c>
    </row>
    <row r="37" spans="1:7" x14ac:dyDescent="0.25">
      <c r="A37" s="186" t="str">
        <f>Effectif!C61</f>
        <v xml:space="preserve"> </v>
      </c>
      <c r="B37" s="209" t="str">
        <f>Effectif!D61</f>
        <v>05/03/2003</v>
      </c>
      <c r="C37" s="186">
        <f ca="1">Effectif!E61</f>
        <v>17</v>
      </c>
      <c r="D37" s="186">
        <f>Effectif!G61</f>
        <v>0</v>
      </c>
      <c r="E37" s="188">
        <f>Effectif!O61</f>
        <v>0</v>
      </c>
      <c r="F37" s="187">
        <f>Effectif!P61</f>
        <v>0</v>
      </c>
      <c r="G37" s="189">
        <f>Effectif!Q61</f>
        <v>0</v>
      </c>
    </row>
    <row r="38" spans="1:7" x14ac:dyDescent="0.25">
      <c r="A38" s="186" t="str">
        <f>Effectif!C12</f>
        <v xml:space="preserve"> </v>
      </c>
      <c r="B38" s="209" t="str">
        <f>Effectif!D12</f>
        <v>23/11/2002</v>
      </c>
      <c r="C38" s="186">
        <f ca="1">Effectif!E12</f>
        <v>17</v>
      </c>
      <c r="D38" s="186">
        <f>Effectif!G12</f>
        <v>0</v>
      </c>
      <c r="E38" s="188">
        <f>Effectif!O12</f>
        <v>0</v>
      </c>
      <c r="F38" s="187">
        <f>Effectif!P12</f>
        <v>0</v>
      </c>
      <c r="G38" s="189">
        <f>Effectif!Q12</f>
        <v>0</v>
      </c>
    </row>
    <row r="39" spans="1:7" x14ac:dyDescent="0.25">
      <c r="A39" s="186" t="str">
        <f>Effectif!C24</f>
        <v xml:space="preserve"> </v>
      </c>
      <c r="B39" s="209">
        <f>Effectif!D24</f>
        <v>37803</v>
      </c>
      <c r="C39" s="186">
        <f ca="1">Effectif!E24</f>
        <v>17</v>
      </c>
      <c r="D39" s="186">
        <f>Effectif!G24</f>
        <v>0</v>
      </c>
      <c r="E39" s="188">
        <f>Effectif!O24</f>
        <v>0</v>
      </c>
      <c r="F39" s="187">
        <f>Effectif!P24</f>
        <v>0</v>
      </c>
      <c r="G39" s="189">
        <f>Effectif!Q24</f>
        <v>0</v>
      </c>
    </row>
    <row r="40" spans="1:7" x14ac:dyDescent="0.25">
      <c r="A40" s="186" t="str">
        <f>Effectif!C28</f>
        <v xml:space="preserve"> </v>
      </c>
      <c r="B40" s="209" t="str">
        <f>Effectif!D28</f>
        <v>17/11/2004</v>
      </c>
      <c r="C40" s="186">
        <f ca="1">Effectif!E28</f>
        <v>15</v>
      </c>
      <c r="D40" s="186">
        <f>Effectif!G28</f>
        <v>0</v>
      </c>
      <c r="E40" s="188">
        <f>Effectif!O28</f>
        <v>0</v>
      </c>
      <c r="F40" s="187">
        <f>Effectif!P28</f>
        <v>0</v>
      </c>
      <c r="G40" s="189">
        <f>Effectif!Q28</f>
        <v>0</v>
      </c>
    </row>
    <row r="41" spans="1:7" x14ac:dyDescent="0.25">
      <c r="A41" s="186" t="str">
        <f>Effectif!C32</f>
        <v xml:space="preserve"> </v>
      </c>
      <c r="B41" s="209" t="str">
        <f>Effectif!D32</f>
        <v>06/03/2002</v>
      </c>
      <c r="C41" s="186">
        <f ca="1">Effectif!E32</f>
        <v>18</v>
      </c>
      <c r="D41" s="186">
        <f>Effectif!G32</f>
        <v>0</v>
      </c>
      <c r="E41" s="188">
        <f>Effectif!O32</f>
        <v>0</v>
      </c>
      <c r="F41" s="187">
        <f>Effectif!P32</f>
        <v>0</v>
      </c>
      <c r="G41" s="189">
        <f>Effectif!Q32</f>
        <v>0</v>
      </c>
    </row>
    <row r="42" spans="1:7" x14ac:dyDescent="0.25">
      <c r="A42" s="186" t="str">
        <f>Effectif!C40</f>
        <v xml:space="preserve"> </v>
      </c>
      <c r="B42" s="209" t="str">
        <f>Effectif!D40</f>
        <v>23/12/2002</v>
      </c>
      <c r="C42" s="186">
        <f ca="1">Effectif!E40</f>
        <v>17</v>
      </c>
      <c r="D42" s="186">
        <f>Effectif!G40</f>
        <v>0</v>
      </c>
      <c r="E42" s="188">
        <f>Effectif!O40</f>
        <v>0</v>
      </c>
      <c r="F42" s="187">
        <f>Effectif!P40</f>
        <v>0</v>
      </c>
      <c r="G42" s="189">
        <f>Effectif!Q40</f>
        <v>0</v>
      </c>
    </row>
    <row r="43" spans="1:7" x14ac:dyDescent="0.25">
      <c r="A43" s="186" t="str">
        <f>Effectif!C49</f>
        <v xml:space="preserve"> </v>
      </c>
      <c r="B43" s="209" t="str">
        <f>Effectif!D49</f>
        <v>16/07/2002</v>
      </c>
      <c r="C43" s="186">
        <f ca="1">Effectif!E49</f>
        <v>18</v>
      </c>
      <c r="D43" s="186">
        <f>Effectif!G49</f>
        <v>0</v>
      </c>
      <c r="E43" s="188">
        <f>Effectif!O49</f>
        <v>0</v>
      </c>
      <c r="F43" s="187">
        <f>Effectif!P49</f>
        <v>0</v>
      </c>
      <c r="G43" s="189">
        <f>Effectif!Q49</f>
        <v>0</v>
      </c>
    </row>
    <row r="44" spans="1:7" x14ac:dyDescent="0.25">
      <c r="A44" s="186" t="str">
        <f>Effectif!C58</f>
        <v xml:space="preserve"> </v>
      </c>
      <c r="B44" s="209" t="str">
        <f>Effectif!D58</f>
        <v>07/02/2003</v>
      </c>
      <c r="C44" s="186">
        <f ca="1">Effectif!E58</f>
        <v>17</v>
      </c>
      <c r="D44" s="186">
        <f>Effectif!G58</f>
        <v>0</v>
      </c>
      <c r="E44" s="188">
        <f>Effectif!O58</f>
        <v>0</v>
      </c>
      <c r="F44" s="187">
        <f>Effectif!P58</f>
        <v>0</v>
      </c>
      <c r="G44" s="189">
        <f>Effectif!Q58</f>
        <v>0</v>
      </c>
    </row>
    <row r="45" spans="1:7" x14ac:dyDescent="0.25">
      <c r="A45" s="186" t="str">
        <f>Effectif!C17</f>
        <v xml:space="preserve"> </v>
      </c>
      <c r="B45" s="209" t="str">
        <f>Effectif!D17</f>
        <v>23/02/2004</v>
      </c>
      <c r="C45" s="186">
        <f ca="1">Effectif!E17</f>
        <v>16</v>
      </c>
      <c r="D45" s="186">
        <f>Effectif!G17</f>
        <v>0</v>
      </c>
      <c r="E45" s="188">
        <f>Effectif!O17</f>
        <v>0</v>
      </c>
      <c r="F45" s="187">
        <f>Effectif!P17</f>
        <v>0</v>
      </c>
      <c r="G45" s="189">
        <f>Effectif!Q17</f>
        <v>0</v>
      </c>
    </row>
    <row r="46" spans="1:7" x14ac:dyDescent="0.25">
      <c r="A46" s="186" t="str">
        <f>Effectif!C20</f>
        <v xml:space="preserve"> </v>
      </c>
      <c r="B46" s="209" t="str">
        <f>Effectif!D20</f>
        <v>10/12/2003</v>
      </c>
      <c r="C46" s="186">
        <f ca="1">Effectif!E20</f>
        <v>16</v>
      </c>
      <c r="D46" s="186">
        <f>Effectif!G20</f>
        <v>0</v>
      </c>
      <c r="E46" s="188">
        <f>Effectif!O20</f>
        <v>0</v>
      </c>
      <c r="F46" s="187">
        <f>Effectif!P20</f>
        <v>0</v>
      </c>
      <c r="G46" s="189">
        <f>Effectif!Q20</f>
        <v>0</v>
      </c>
    </row>
    <row r="47" spans="1:7" x14ac:dyDescent="0.25">
      <c r="A47" s="186" t="str">
        <f>Effectif!C27</f>
        <v xml:space="preserve"> </v>
      </c>
      <c r="B47" s="209">
        <f>Effectif!D27</f>
        <v>38260</v>
      </c>
      <c r="C47" s="186">
        <f ca="1">Effectif!E27</f>
        <v>15</v>
      </c>
      <c r="D47" s="186">
        <f>Effectif!G27</f>
        <v>0</v>
      </c>
      <c r="E47" s="188">
        <f>Effectif!O27</f>
        <v>0</v>
      </c>
      <c r="F47" s="187">
        <f>Effectif!P27</f>
        <v>0</v>
      </c>
      <c r="G47" s="189">
        <f>Effectif!Q27</f>
        <v>0</v>
      </c>
    </row>
    <row r="48" spans="1:7" x14ac:dyDescent="0.25">
      <c r="A48" s="186" t="str">
        <f>Effectif!C48</f>
        <v xml:space="preserve"> </v>
      </c>
      <c r="B48" s="209" t="str">
        <f>Effectif!D48</f>
        <v>31/12/2002</v>
      </c>
      <c r="C48" s="186">
        <f ca="1">Effectif!E48</f>
        <v>17</v>
      </c>
      <c r="D48" s="186">
        <f>Effectif!G48</f>
        <v>0</v>
      </c>
      <c r="E48" s="188">
        <f>Effectif!O48</f>
        <v>0</v>
      </c>
      <c r="F48" s="187">
        <f>Effectif!P48</f>
        <v>0</v>
      </c>
      <c r="G48" s="189">
        <f>Effectif!Q48</f>
        <v>0</v>
      </c>
    </row>
    <row r="49" spans="1:7" x14ac:dyDescent="0.25">
      <c r="A49" s="186" t="str">
        <f>Effectif!C51</f>
        <v xml:space="preserve"> </v>
      </c>
      <c r="B49" s="209" t="str">
        <f>Effectif!D51</f>
        <v>02/06/2003</v>
      </c>
      <c r="C49" s="186">
        <f ca="1">Effectif!E51</f>
        <v>17</v>
      </c>
      <c r="D49" s="186">
        <f>Effectif!G51</f>
        <v>0</v>
      </c>
      <c r="E49" s="188">
        <f>Effectif!O51</f>
        <v>0</v>
      </c>
      <c r="F49" s="187">
        <f>Effectif!P51</f>
        <v>0</v>
      </c>
      <c r="G49" s="189">
        <f>Effectif!Q51</f>
        <v>0</v>
      </c>
    </row>
    <row r="50" spans="1:7" x14ac:dyDescent="0.25">
      <c r="A50" s="186" t="str">
        <f>Effectif!C38</f>
        <v xml:space="preserve"> </v>
      </c>
      <c r="B50" s="209">
        <f>Effectif!D38</f>
        <v>37683</v>
      </c>
      <c r="C50" s="186">
        <f ca="1">Effectif!E38</f>
        <v>17</v>
      </c>
      <c r="D50" s="186">
        <f>Effectif!G38</f>
        <v>0</v>
      </c>
      <c r="E50" s="188">
        <f>Effectif!O38</f>
        <v>0</v>
      </c>
      <c r="F50" s="187">
        <f>Effectif!P38</f>
        <v>0</v>
      </c>
      <c r="G50" s="189">
        <f>Effectif!Q38</f>
        <v>0</v>
      </c>
    </row>
    <row r="51" spans="1:7" x14ac:dyDescent="0.25">
      <c r="A51" s="186" t="str">
        <f>Effectif!C26</f>
        <v xml:space="preserve"> </v>
      </c>
      <c r="B51" s="209" t="str">
        <f>Effectif!D26</f>
        <v>20/03/2002</v>
      </c>
      <c r="C51" s="186">
        <f ca="1">Effectif!E26</f>
        <v>18</v>
      </c>
      <c r="D51" s="186">
        <f>Effectif!G26</f>
        <v>0</v>
      </c>
      <c r="E51" s="188">
        <f>Effectif!O26</f>
        <v>0</v>
      </c>
      <c r="F51" s="187">
        <f>Effectif!P26</f>
        <v>0</v>
      </c>
      <c r="G51" s="189">
        <f>Effectif!Q26</f>
        <v>0</v>
      </c>
    </row>
    <row r="52" spans="1:7" x14ac:dyDescent="0.25">
      <c r="A52" s="186" t="str">
        <f>Effectif!C21</f>
        <v xml:space="preserve"> </v>
      </c>
      <c r="B52" s="209" t="str">
        <f>Effectif!D21</f>
        <v>01/01/2004</v>
      </c>
      <c r="C52" s="186">
        <f ca="1">Effectif!E21</f>
        <v>16</v>
      </c>
      <c r="D52" s="186">
        <f>Effectif!G21</f>
        <v>0</v>
      </c>
      <c r="E52" s="188">
        <f>Effectif!O21</f>
        <v>0</v>
      </c>
      <c r="F52" s="187">
        <f>Effectif!P21</f>
        <v>0</v>
      </c>
      <c r="G52" s="189">
        <f>Effectif!Q21</f>
        <v>0</v>
      </c>
    </row>
    <row r="53" spans="1:7" x14ac:dyDescent="0.25">
      <c r="A53" s="186" t="str">
        <f>Effectif!C23</f>
        <v xml:space="preserve"> </v>
      </c>
      <c r="B53" s="209" t="str">
        <f>Effectif!D23</f>
        <v>31/12/2002</v>
      </c>
      <c r="C53" s="186">
        <f ca="1">Effectif!E23</f>
        <v>17</v>
      </c>
      <c r="D53" s="186">
        <f>Effectif!G23</f>
        <v>0</v>
      </c>
      <c r="E53" s="188">
        <f>Effectif!O23</f>
        <v>0</v>
      </c>
      <c r="F53" s="187">
        <f>Effectif!P23</f>
        <v>0</v>
      </c>
      <c r="G53" s="189">
        <f>Effectif!Q23</f>
        <v>0</v>
      </c>
    </row>
    <row r="54" spans="1:7" x14ac:dyDescent="0.25">
      <c r="A54" s="186" t="str">
        <f>Effectif!C47</f>
        <v xml:space="preserve"> </v>
      </c>
      <c r="B54" s="209" t="str">
        <f>Effectif!D47</f>
        <v>31/12/2003</v>
      </c>
      <c r="C54" s="186">
        <f ca="1">Effectif!E47</f>
        <v>16</v>
      </c>
      <c r="D54" s="186">
        <f>Effectif!G47</f>
        <v>0</v>
      </c>
      <c r="E54" s="188">
        <f>Effectif!O47</f>
        <v>0</v>
      </c>
      <c r="F54" s="187">
        <f>Effectif!P47</f>
        <v>0</v>
      </c>
      <c r="G54" s="189">
        <f>Effectif!Q47</f>
        <v>0</v>
      </c>
    </row>
    <row r="55" spans="1:7" x14ac:dyDescent="0.25">
      <c r="A55" s="186" t="str">
        <f>Effectif!C19</f>
        <v xml:space="preserve"> </v>
      </c>
      <c r="B55" s="209" t="str">
        <f>Effectif!D19</f>
        <v>14/11/2003</v>
      </c>
      <c r="C55" s="186">
        <f ca="1">Effectif!E19</f>
        <v>16</v>
      </c>
      <c r="D55" s="186">
        <f>Effectif!G19</f>
        <v>0</v>
      </c>
      <c r="E55" s="188">
        <f>Effectif!O19</f>
        <v>0</v>
      </c>
      <c r="F55" s="187">
        <f>Effectif!P19</f>
        <v>0</v>
      </c>
      <c r="G55" s="189">
        <f>Effectif!Q19</f>
        <v>0</v>
      </c>
    </row>
    <row r="56" spans="1:7" x14ac:dyDescent="0.25">
      <c r="A56" s="186" t="str">
        <f>Effectif!C2</f>
        <v xml:space="preserve"> </v>
      </c>
      <c r="B56" s="209" t="str">
        <f>Effectif!D2</f>
        <v>18/07/2004</v>
      </c>
      <c r="C56" s="186">
        <f ca="1">Effectif!E2</f>
        <v>16</v>
      </c>
      <c r="D56" s="186">
        <f>Effectif!G2</f>
        <v>0</v>
      </c>
      <c r="E56" s="188">
        <f>Effectif!O2</f>
        <v>0</v>
      </c>
      <c r="F56" s="187">
        <f>Effectif!P2</f>
        <v>0</v>
      </c>
      <c r="G56" s="189">
        <f>Effectif!Q2</f>
        <v>0</v>
      </c>
    </row>
    <row r="57" spans="1:7" x14ac:dyDescent="0.25">
      <c r="A57" s="186" t="str">
        <f>Effectif!C31</f>
        <v xml:space="preserve"> </v>
      </c>
      <c r="B57" s="209" t="str">
        <f>Effectif!D31</f>
        <v>25/01/2004</v>
      </c>
      <c r="C57" s="186">
        <f ca="1">Effectif!E31</f>
        <v>16</v>
      </c>
      <c r="D57" s="186">
        <f>Effectif!G31</f>
        <v>0</v>
      </c>
      <c r="E57" s="188">
        <f>Effectif!O31</f>
        <v>0</v>
      </c>
      <c r="F57" s="187">
        <f>Effectif!P31</f>
        <v>0</v>
      </c>
      <c r="G57" s="189">
        <f>Effectif!Q31</f>
        <v>0</v>
      </c>
    </row>
    <row r="58" spans="1:7" x14ac:dyDescent="0.25">
      <c r="A58" s="186" t="str">
        <f>Effectif!C41</f>
        <v xml:space="preserve"> </v>
      </c>
      <c r="B58" s="209" t="str">
        <f>Effectif!D41</f>
        <v>16/07/2003</v>
      </c>
      <c r="C58" s="186">
        <f ca="1">Effectif!E41</f>
        <v>17</v>
      </c>
      <c r="D58" s="186">
        <f>Effectif!G41</f>
        <v>0</v>
      </c>
      <c r="E58" s="188">
        <f>Effectif!O41</f>
        <v>0</v>
      </c>
      <c r="F58" s="187">
        <f>Effectif!P41</f>
        <v>0</v>
      </c>
      <c r="G58" s="189">
        <f>Effectif!Q41</f>
        <v>0</v>
      </c>
    </row>
    <row r="59" spans="1:7" x14ac:dyDescent="0.25">
      <c r="A59" s="186" t="str">
        <f>Effectif!C45</f>
        <v xml:space="preserve"> </v>
      </c>
      <c r="B59" s="209" t="str">
        <f>Effectif!D45</f>
        <v>15/09/2001</v>
      </c>
      <c r="C59" s="186">
        <f ca="1">Effectif!E45</f>
        <v>18</v>
      </c>
      <c r="D59" s="186">
        <f>Effectif!G45</f>
        <v>0</v>
      </c>
      <c r="E59" s="188">
        <f>Effectif!O45</f>
        <v>0</v>
      </c>
      <c r="F59" s="187">
        <f>Effectif!P45</f>
        <v>0</v>
      </c>
      <c r="G59" s="189">
        <f>Effectif!Q45</f>
        <v>0</v>
      </c>
    </row>
    <row r="60" spans="1:7" x14ac:dyDescent="0.25">
      <c r="A60" s="186" t="str">
        <f>Effectif!C55</f>
        <v xml:space="preserve"> </v>
      </c>
      <c r="B60" s="209">
        <f>Effectif!D55</f>
        <v>37895</v>
      </c>
      <c r="C60" s="186">
        <f ca="1">Effectif!E55</f>
        <v>16</v>
      </c>
      <c r="D60" s="186">
        <f>Effectif!G55</f>
        <v>0</v>
      </c>
      <c r="E60" s="188">
        <f>Effectif!O55</f>
        <v>0</v>
      </c>
      <c r="F60" s="187">
        <f>Effectif!P55</f>
        <v>0</v>
      </c>
      <c r="G60" s="189">
        <f>Effectif!Q55</f>
        <v>0</v>
      </c>
    </row>
    <row r="61" spans="1:7" x14ac:dyDescent="0.25">
      <c r="A61" s="186" t="str">
        <f>Effectif!C56</f>
        <v xml:space="preserve"> </v>
      </c>
      <c r="B61" s="209" t="str">
        <f>Effectif!D56</f>
        <v>10/05/2002</v>
      </c>
      <c r="C61" s="186">
        <f ca="1">Effectif!E56</f>
        <v>18</v>
      </c>
      <c r="D61" s="186">
        <f>Effectif!G56</f>
        <v>0</v>
      </c>
      <c r="E61" s="188">
        <f>Effectif!O56</f>
        <v>0</v>
      </c>
      <c r="F61" s="187">
        <f>Effectif!P56</f>
        <v>0</v>
      </c>
      <c r="G61" s="189">
        <f>Effectif!Q56</f>
        <v>0</v>
      </c>
    </row>
    <row r="62" spans="1:7" x14ac:dyDescent="0.25">
      <c r="A62" s="186" t="str">
        <f>Effectif!C59</f>
        <v xml:space="preserve"> </v>
      </c>
      <c r="B62" s="209" t="str">
        <f>Effectif!D59</f>
        <v>08/05/2003</v>
      </c>
      <c r="C62" s="186">
        <f ca="1">Effectif!E59</f>
        <v>17</v>
      </c>
      <c r="D62" s="186">
        <f>Effectif!G59</f>
        <v>0</v>
      </c>
      <c r="E62" s="188">
        <f>Effectif!O59</f>
        <v>0</v>
      </c>
      <c r="F62" s="187">
        <f>Effectif!P59</f>
        <v>0</v>
      </c>
      <c r="G62" s="189">
        <f>Effectif!Q59</f>
        <v>0</v>
      </c>
    </row>
    <row r="63" spans="1:7" x14ac:dyDescent="0.25">
      <c r="A63" s="186" t="str">
        <f>Effectif!C60</f>
        <v xml:space="preserve"> </v>
      </c>
      <c r="B63" s="209" t="str">
        <f>Effectif!D60</f>
        <v>01/12/2001</v>
      </c>
      <c r="C63" s="186">
        <f ca="1">Effectif!E60</f>
        <v>18</v>
      </c>
      <c r="D63" s="186">
        <f>Effectif!G60</f>
        <v>0</v>
      </c>
      <c r="E63" s="188">
        <f>Effectif!O60</f>
        <v>0</v>
      </c>
      <c r="F63" s="187">
        <f>Effectif!P60</f>
        <v>0</v>
      </c>
      <c r="G63" s="189">
        <f>Effectif!Q60</f>
        <v>0</v>
      </c>
    </row>
    <row r="64" spans="1:7" x14ac:dyDescent="0.25">
      <c r="A64" s="186" t="str">
        <f>Effectif!C65</f>
        <v xml:space="preserve"> </v>
      </c>
      <c r="B64" s="209" t="str">
        <f>Effectif!D65</f>
        <v>31/12/2004</v>
      </c>
      <c r="C64" s="186">
        <f ca="1">Effectif!E65</f>
        <v>15</v>
      </c>
      <c r="D64" s="186">
        <f>Effectif!G65</f>
        <v>0</v>
      </c>
      <c r="E64" s="188">
        <f>Effectif!O65</f>
        <v>0</v>
      </c>
      <c r="F64" s="187">
        <f>Effectif!P65</f>
        <v>0</v>
      </c>
      <c r="G64" s="189">
        <f>Effectif!Q65</f>
        <v>0</v>
      </c>
    </row>
  </sheetData>
  <sortState ref="A2:G64">
    <sortCondition ref="F2:F64"/>
  </sortState>
  <customSheetViews>
    <customSheetView guid="{EE943BA9-0B80-4629-8DFD-5400001CD553}" showPageBreaks="1" printArea="1" state="hidden">
      <selection activeCell="I61" sqref="I61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orientation="portrait" r:id="rId1"/>
    </customSheetView>
    <customSheetView guid="{45FAC4E9-01F5-48F9-AF57-4C2D450C8896}" state="hidden">
      <selection activeCell="A2" sqref="A2:G6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orientation="portrait" r:id="rId2"/>
    </customSheetView>
    <customSheetView guid="{2D17AA9F-28C5-47B9-B582-31047B6D7CD1}" showPageBreaks="1" printArea="1" state="hidden">
      <selection activeCell="A2" sqref="A2:G6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orientation="portrait" r:id="rId3"/>
    </customSheetView>
  </customSheetViews>
  <printOptions horizontalCentered="1" verticalCentered="1"/>
  <pageMargins left="0.70866141732283472" right="0.70866141732283472" top="0.74803149606299213" bottom="0.74803149606299213" header="0.31496062992125984" footer="0.31496062992125984"/>
  <pageSetup paperSize="8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65"/>
  <sheetViews>
    <sheetView topLeftCell="A46" workbookViewId="0">
      <selection activeCell="D51" sqref="D51"/>
    </sheetView>
  </sheetViews>
  <sheetFormatPr baseColWidth="10" defaultColWidth="11.42578125" defaultRowHeight="15" x14ac:dyDescent="0.25"/>
  <cols>
    <col min="1" max="1" width="18.7109375" style="11" bestFit="1" customWidth="1"/>
    <col min="2" max="2" width="32.42578125" style="11" bestFit="1" customWidth="1"/>
    <col min="3" max="3" width="10.7109375" style="1" bestFit="1" customWidth="1"/>
    <col min="4" max="4" width="16.28515625" style="1" bestFit="1" customWidth="1"/>
    <col min="5" max="5" width="10" style="1" bestFit="1" customWidth="1"/>
    <col min="6" max="16384" width="11.42578125" style="1"/>
  </cols>
  <sheetData>
    <row r="1" spans="1:6" s="12" customFormat="1" ht="32.25" thickBot="1" x14ac:dyDescent="0.3">
      <c r="A1" s="46" t="s">
        <v>0</v>
      </c>
      <c r="B1" s="63" t="s">
        <v>1</v>
      </c>
      <c r="C1" s="63" t="s">
        <v>2</v>
      </c>
      <c r="D1" s="63" t="s">
        <v>135</v>
      </c>
      <c r="E1" s="292" t="s">
        <v>134</v>
      </c>
      <c r="F1" s="293" t="s">
        <v>358</v>
      </c>
    </row>
    <row r="2" spans="1:6" x14ac:dyDescent="0.25">
      <c r="A2" s="274">
        <f>Effectif!A2</f>
        <v>0</v>
      </c>
      <c r="B2" s="275">
        <f>Effectif!B2</f>
        <v>0</v>
      </c>
      <c r="C2" s="276" t="str">
        <f>Effectif!D2</f>
        <v>18/07/2004</v>
      </c>
      <c r="D2" s="277">
        <f>Effectif!O2</f>
        <v>0</v>
      </c>
      <c r="E2" s="278">
        <f>Effectif!R2</f>
        <v>0</v>
      </c>
      <c r="F2" s="279">
        <f>Effectif!AE2</f>
        <v>0</v>
      </c>
    </row>
    <row r="3" spans="1:6" x14ac:dyDescent="0.25">
      <c r="A3" s="280">
        <f>Effectif!A3</f>
        <v>0</v>
      </c>
      <c r="B3" s="281">
        <f>Effectif!B3</f>
        <v>0</v>
      </c>
      <c r="C3" s="282" t="str">
        <f>Effectif!D3</f>
        <v>08/04/2003</v>
      </c>
      <c r="D3" s="283">
        <f>Effectif!O3</f>
        <v>0</v>
      </c>
      <c r="E3" s="284">
        <f>Effectif!R3</f>
        <v>0</v>
      </c>
      <c r="F3" s="285">
        <f>Effectif!AE3</f>
        <v>0</v>
      </c>
    </row>
    <row r="4" spans="1:6" x14ac:dyDescent="0.25">
      <c r="A4" s="280">
        <f>Effectif!A4</f>
        <v>0</v>
      </c>
      <c r="B4" s="281">
        <f>Effectif!B4</f>
        <v>0</v>
      </c>
      <c r="C4" s="282">
        <f>Effectif!D4</f>
        <v>37622</v>
      </c>
      <c r="D4" s="283">
        <f>Effectif!O4</f>
        <v>0</v>
      </c>
      <c r="E4" s="284">
        <f>Effectif!R4</f>
        <v>0</v>
      </c>
      <c r="F4" s="285">
        <f>Effectif!AE4</f>
        <v>0</v>
      </c>
    </row>
    <row r="5" spans="1:6" x14ac:dyDescent="0.25">
      <c r="A5" s="280">
        <f>Effectif!A5</f>
        <v>0</v>
      </c>
      <c r="B5" s="281">
        <f>Effectif!B5</f>
        <v>0</v>
      </c>
      <c r="C5" s="282" t="str">
        <f>Effectif!D5</f>
        <v>15/11/2003</v>
      </c>
      <c r="D5" s="283">
        <f>Effectif!O5</f>
        <v>0</v>
      </c>
      <c r="E5" s="284">
        <f>Effectif!R5</f>
        <v>0</v>
      </c>
      <c r="F5" s="285">
        <f>Effectif!AE5</f>
        <v>0</v>
      </c>
    </row>
    <row r="6" spans="1:6" x14ac:dyDescent="0.25">
      <c r="A6" s="280">
        <f>Effectif!A6</f>
        <v>0</v>
      </c>
      <c r="B6" s="281">
        <f>Effectif!B6</f>
        <v>0</v>
      </c>
      <c r="C6" s="282">
        <f>Effectif!D6</f>
        <v>38113</v>
      </c>
      <c r="D6" s="283">
        <f>Effectif!O6</f>
        <v>0</v>
      </c>
      <c r="E6" s="284">
        <f>Effectif!R6</f>
        <v>0</v>
      </c>
      <c r="F6" s="285">
        <f>Effectif!AE6</f>
        <v>0</v>
      </c>
    </row>
    <row r="7" spans="1:6" x14ac:dyDescent="0.25">
      <c r="A7" s="280">
        <f>Effectif!A7</f>
        <v>0</v>
      </c>
      <c r="B7" s="281">
        <f>Effectif!B7</f>
        <v>0</v>
      </c>
      <c r="C7" s="282">
        <f>Effectif!D7</f>
        <v>37690</v>
      </c>
      <c r="D7" s="283">
        <f>Effectif!O7</f>
        <v>0</v>
      </c>
      <c r="E7" s="284">
        <f>Effectif!R7</f>
        <v>0</v>
      </c>
      <c r="F7" s="285">
        <f>Effectif!AE7</f>
        <v>0</v>
      </c>
    </row>
    <row r="8" spans="1:6" x14ac:dyDescent="0.25">
      <c r="A8" s="280">
        <f>Effectif!A8</f>
        <v>0</v>
      </c>
      <c r="B8" s="281">
        <f>Effectif!B8</f>
        <v>0</v>
      </c>
      <c r="C8" s="282" t="str">
        <f>Effectif!D8</f>
        <v>10/09/2003</v>
      </c>
      <c r="D8" s="283">
        <f>Effectif!O8</f>
        <v>0</v>
      </c>
      <c r="E8" s="284">
        <f>Effectif!R8</f>
        <v>0</v>
      </c>
      <c r="F8" s="285">
        <f>Effectif!AE8</f>
        <v>0</v>
      </c>
    </row>
    <row r="9" spans="1:6" x14ac:dyDescent="0.25">
      <c r="A9" s="280">
        <f>Effectif!A9</f>
        <v>0</v>
      </c>
      <c r="B9" s="281">
        <f>Effectif!B9</f>
        <v>0</v>
      </c>
      <c r="C9" s="282" t="str">
        <f>Effectif!D9</f>
        <v>30/10/2003</v>
      </c>
      <c r="D9" s="283">
        <f>Effectif!O9</f>
        <v>0</v>
      </c>
      <c r="E9" s="284">
        <f>Effectif!R9</f>
        <v>0</v>
      </c>
      <c r="F9" s="285">
        <f>Effectif!AE9</f>
        <v>0</v>
      </c>
    </row>
    <row r="10" spans="1:6" x14ac:dyDescent="0.25">
      <c r="A10" s="280">
        <f>Effectif!A10</f>
        <v>0</v>
      </c>
      <c r="B10" s="281">
        <f>Effectif!B10</f>
        <v>0</v>
      </c>
      <c r="C10" s="282" t="str">
        <f>Effectif!D10</f>
        <v>15/04/2003</v>
      </c>
      <c r="D10" s="283">
        <f>Effectif!O10</f>
        <v>0</v>
      </c>
      <c r="E10" s="284">
        <f>Effectif!R10</f>
        <v>0</v>
      </c>
      <c r="F10" s="285">
        <f>Effectif!AE10</f>
        <v>0</v>
      </c>
    </row>
    <row r="11" spans="1:6" x14ac:dyDescent="0.25">
      <c r="A11" s="280">
        <f>Effectif!A11</f>
        <v>0</v>
      </c>
      <c r="B11" s="281">
        <f>Effectif!B11</f>
        <v>0</v>
      </c>
      <c r="C11" s="282" t="str">
        <f>Effectif!D11</f>
        <v>13/05/2003</v>
      </c>
      <c r="D11" s="283">
        <f>Effectif!O11</f>
        <v>0</v>
      </c>
      <c r="E11" s="284">
        <f>Effectif!R11</f>
        <v>0</v>
      </c>
      <c r="F11" s="285">
        <f>Effectif!AE11</f>
        <v>0</v>
      </c>
    </row>
    <row r="12" spans="1:6" x14ac:dyDescent="0.25">
      <c r="A12" s="280">
        <f>Effectif!A12</f>
        <v>0</v>
      </c>
      <c r="B12" s="281">
        <f>Effectif!B12</f>
        <v>0</v>
      </c>
      <c r="C12" s="282" t="str">
        <f>Effectif!D12</f>
        <v>23/11/2002</v>
      </c>
      <c r="D12" s="283">
        <f>Effectif!O12</f>
        <v>0</v>
      </c>
      <c r="E12" s="284">
        <f>Effectif!R12</f>
        <v>0</v>
      </c>
      <c r="F12" s="285">
        <f>Effectif!AE12</f>
        <v>0</v>
      </c>
    </row>
    <row r="13" spans="1:6" x14ac:dyDescent="0.25">
      <c r="A13" s="280">
        <f>Effectif!A13</f>
        <v>0</v>
      </c>
      <c r="B13" s="281">
        <f>Effectif!B13</f>
        <v>0</v>
      </c>
      <c r="C13" s="282" t="str">
        <f>Effectif!D13</f>
        <v>15/12/2002</v>
      </c>
      <c r="D13" s="283">
        <f>Effectif!O13</f>
        <v>0</v>
      </c>
      <c r="E13" s="284">
        <f>Effectif!R13</f>
        <v>0</v>
      </c>
      <c r="F13" s="285">
        <f>Effectif!AE13</f>
        <v>0</v>
      </c>
    </row>
    <row r="14" spans="1:6" x14ac:dyDescent="0.25">
      <c r="A14" s="280">
        <f>Effectif!A14</f>
        <v>0</v>
      </c>
      <c r="B14" s="281">
        <f>Effectif!B14</f>
        <v>0</v>
      </c>
      <c r="C14" s="282">
        <f>Effectif!D14</f>
        <v>38346</v>
      </c>
      <c r="D14" s="283">
        <f>Effectif!O14</f>
        <v>0</v>
      </c>
      <c r="E14" s="284">
        <f>Effectif!R14</f>
        <v>0</v>
      </c>
      <c r="F14" s="285">
        <f>Effectif!AE14</f>
        <v>0</v>
      </c>
    </row>
    <row r="15" spans="1:6" x14ac:dyDescent="0.25">
      <c r="A15" s="280">
        <f>Effectif!A15</f>
        <v>0</v>
      </c>
      <c r="B15" s="281">
        <f>Effectif!B15</f>
        <v>0</v>
      </c>
      <c r="C15" s="282">
        <f>Effectif!D15</f>
        <v>37992</v>
      </c>
      <c r="D15" s="283">
        <f>Effectif!O15</f>
        <v>0</v>
      </c>
      <c r="E15" s="284">
        <f>Effectif!R15</f>
        <v>0</v>
      </c>
      <c r="F15" s="285">
        <f>Effectif!AE15</f>
        <v>0</v>
      </c>
    </row>
    <row r="16" spans="1:6" x14ac:dyDescent="0.25">
      <c r="A16" s="280">
        <f>Effectif!A16</f>
        <v>0</v>
      </c>
      <c r="B16" s="281">
        <f>Effectif!B16</f>
        <v>0</v>
      </c>
      <c r="C16" s="282" t="str">
        <f>Effectif!D16</f>
        <v>10/10/2002</v>
      </c>
      <c r="D16" s="283">
        <f>Effectif!O16</f>
        <v>0</v>
      </c>
      <c r="E16" s="284">
        <f>Effectif!R16</f>
        <v>0</v>
      </c>
      <c r="F16" s="285">
        <f>Effectif!AE16</f>
        <v>0</v>
      </c>
    </row>
    <row r="17" spans="1:6" x14ac:dyDescent="0.25">
      <c r="A17" s="280">
        <f>Effectif!A17</f>
        <v>0</v>
      </c>
      <c r="B17" s="281">
        <f>Effectif!B17</f>
        <v>0</v>
      </c>
      <c r="C17" s="282" t="str">
        <f>Effectif!D17</f>
        <v>23/02/2004</v>
      </c>
      <c r="D17" s="283">
        <f>Effectif!O17</f>
        <v>0</v>
      </c>
      <c r="E17" s="284">
        <f>Effectif!R17</f>
        <v>0</v>
      </c>
      <c r="F17" s="285">
        <f>Effectif!AE17</f>
        <v>0</v>
      </c>
    </row>
    <row r="18" spans="1:6" x14ac:dyDescent="0.25">
      <c r="A18" s="280">
        <f>Effectif!A18</f>
        <v>0</v>
      </c>
      <c r="B18" s="281">
        <f>Effectif!B18</f>
        <v>0</v>
      </c>
      <c r="C18" s="282">
        <f>Effectif!D18</f>
        <v>38316</v>
      </c>
      <c r="D18" s="283">
        <f>Effectif!O18</f>
        <v>0</v>
      </c>
      <c r="E18" s="284">
        <f>Effectif!R18</f>
        <v>0</v>
      </c>
      <c r="F18" s="285">
        <f>Effectif!AE18</f>
        <v>0</v>
      </c>
    </row>
    <row r="19" spans="1:6" x14ac:dyDescent="0.25">
      <c r="A19" s="280">
        <f>Effectif!A19</f>
        <v>0</v>
      </c>
      <c r="B19" s="281">
        <f>Effectif!B19</f>
        <v>0</v>
      </c>
      <c r="C19" s="282" t="str">
        <f>Effectif!D19</f>
        <v>14/11/2003</v>
      </c>
      <c r="D19" s="283">
        <f>Effectif!O19</f>
        <v>0</v>
      </c>
      <c r="E19" s="284">
        <f>Effectif!R19</f>
        <v>0</v>
      </c>
      <c r="F19" s="285">
        <f>Effectif!AE19</f>
        <v>0</v>
      </c>
    </row>
    <row r="20" spans="1:6" x14ac:dyDescent="0.25">
      <c r="A20" s="280">
        <f>Effectif!A20</f>
        <v>0</v>
      </c>
      <c r="B20" s="281">
        <f>Effectif!B20</f>
        <v>0</v>
      </c>
      <c r="C20" s="282" t="str">
        <f>Effectif!D20</f>
        <v>10/12/2003</v>
      </c>
      <c r="D20" s="283">
        <f>Effectif!O20</f>
        <v>0</v>
      </c>
      <c r="E20" s="284">
        <f>Effectif!R20</f>
        <v>0</v>
      </c>
      <c r="F20" s="285">
        <f>Effectif!AE20</f>
        <v>0</v>
      </c>
    </row>
    <row r="21" spans="1:6" x14ac:dyDescent="0.25">
      <c r="A21" s="280">
        <f>Effectif!A21</f>
        <v>0</v>
      </c>
      <c r="B21" s="281">
        <f>Effectif!B21</f>
        <v>0</v>
      </c>
      <c r="C21" s="282" t="str">
        <f>Effectif!D21</f>
        <v>01/01/2004</v>
      </c>
      <c r="D21" s="283">
        <f>Effectif!O21</f>
        <v>0</v>
      </c>
      <c r="E21" s="284">
        <f>Effectif!R21</f>
        <v>0</v>
      </c>
      <c r="F21" s="285">
        <f>Effectif!AE21</f>
        <v>0</v>
      </c>
    </row>
    <row r="22" spans="1:6" x14ac:dyDescent="0.25">
      <c r="A22" s="280">
        <f>Effectif!A22</f>
        <v>0</v>
      </c>
      <c r="B22" s="281">
        <f>Effectif!B22</f>
        <v>0</v>
      </c>
      <c r="C22" s="282" t="str">
        <f>Effectif!D22</f>
        <v>04/09/2003</v>
      </c>
      <c r="D22" s="283">
        <f>Effectif!O22</f>
        <v>0</v>
      </c>
      <c r="E22" s="284">
        <f>Effectif!R22</f>
        <v>0</v>
      </c>
      <c r="F22" s="285">
        <f>Effectif!AE22</f>
        <v>0</v>
      </c>
    </row>
    <row r="23" spans="1:6" x14ac:dyDescent="0.25">
      <c r="A23" s="280">
        <f>Effectif!A23</f>
        <v>0</v>
      </c>
      <c r="B23" s="281">
        <f>Effectif!B23</f>
        <v>0</v>
      </c>
      <c r="C23" s="282" t="str">
        <f>Effectif!D23</f>
        <v>31/12/2002</v>
      </c>
      <c r="D23" s="283">
        <f>Effectif!O23</f>
        <v>0</v>
      </c>
      <c r="E23" s="284">
        <f>Effectif!R23</f>
        <v>0</v>
      </c>
      <c r="F23" s="285">
        <f>Effectif!AE23</f>
        <v>0</v>
      </c>
    </row>
    <row r="24" spans="1:6" x14ac:dyDescent="0.25">
      <c r="A24" s="280">
        <f>Effectif!A24</f>
        <v>0</v>
      </c>
      <c r="B24" s="281">
        <f>Effectif!B24</f>
        <v>0</v>
      </c>
      <c r="C24" s="282">
        <f>Effectif!D24</f>
        <v>37803</v>
      </c>
      <c r="D24" s="283">
        <f>Effectif!O24</f>
        <v>0</v>
      </c>
      <c r="E24" s="284">
        <f>Effectif!R24</f>
        <v>0</v>
      </c>
      <c r="F24" s="285">
        <f>Effectif!AE24</f>
        <v>0</v>
      </c>
    </row>
    <row r="25" spans="1:6" x14ac:dyDescent="0.25">
      <c r="A25" s="280">
        <f>Effectif!A25</f>
        <v>0</v>
      </c>
      <c r="B25" s="281">
        <f>Effectif!B25</f>
        <v>0</v>
      </c>
      <c r="C25" s="282" t="str">
        <f>Effectif!D25</f>
        <v>30/10/2001</v>
      </c>
      <c r="D25" s="283">
        <f>Effectif!O25</f>
        <v>0</v>
      </c>
      <c r="E25" s="284">
        <f>Effectif!R25</f>
        <v>0</v>
      </c>
      <c r="F25" s="285">
        <f>Effectif!AE25</f>
        <v>0</v>
      </c>
    </row>
    <row r="26" spans="1:6" x14ac:dyDescent="0.25">
      <c r="A26" s="280">
        <f>Effectif!A26</f>
        <v>0</v>
      </c>
      <c r="B26" s="281">
        <f>Effectif!B26</f>
        <v>0</v>
      </c>
      <c r="C26" s="282" t="str">
        <f>Effectif!D26</f>
        <v>20/03/2002</v>
      </c>
      <c r="D26" s="283">
        <f>Effectif!O26</f>
        <v>0</v>
      </c>
      <c r="E26" s="284">
        <f>Effectif!R26</f>
        <v>0</v>
      </c>
      <c r="F26" s="285">
        <f>Effectif!AE26</f>
        <v>0</v>
      </c>
    </row>
    <row r="27" spans="1:6" x14ac:dyDescent="0.25">
      <c r="A27" s="280">
        <f>Effectif!A27</f>
        <v>0</v>
      </c>
      <c r="B27" s="281">
        <f>Effectif!B27</f>
        <v>0</v>
      </c>
      <c r="C27" s="282">
        <f>Effectif!D27</f>
        <v>38260</v>
      </c>
      <c r="D27" s="283">
        <f>Effectif!O27</f>
        <v>0</v>
      </c>
      <c r="E27" s="284">
        <f>Effectif!R27</f>
        <v>0</v>
      </c>
      <c r="F27" s="285">
        <f>Effectif!AE27</f>
        <v>0</v>
      </c>
    </row>
    <row r="28" spans="1:6" x14ac:dyDescent="0.25">
      <c r="A28" s="280">
        <f>Effectif!A28</f>
        <v>0</v>
      </c>
      <c r="B28" s="281">
        <f>Effectif!B28</f>
        <v>0</v>
      </c>
      <c r="C28" s="282" t="str">
        <f>Effectif!D28</f>
        <v>17/11/2004</v>
      </c>
      <c r="D28" s="283">
        <f>Effectif!O28</f>
        <v>0</v>
      </c>
      <c r="E28" s="284">
        <f>Effectif!R28</f>
        <v>0</v>
      </c>
      <c r="F28" s="285">
        <f>Effectif!AE28</f>
        <v>0</v>
      </c>
    </row>
    <row r="29" spans="1:6" x14ac:dyDescent="0.25">
      <c r="A29" s="280">
        <f>Effectif!A29</f>
        <v>0</v>
      </c>
      <c r="B29" s="281">
        <f>Effectif!B29</f>
        <v>0</v>
      </c>
      <c r="C29" s="282" t="str">
        <f>Effectif!D29</f>
        <v>27/07/2004</v>
      </c>
      <c r="D29" s="283">
        <f>Effectif!O29</f>
        <v>0</v>
      </c>
      <c r="E29" s="284">
        <f>Effectif!R29</f>
        <v>0</v>
      </c>
      <c r="F29" s="285">
        <f>Effectif!AE29</f>
        <v>0</v>
      </c>
    </row>
    <row r="30" spans="1:6" x14ac:dyDescent="0.25">
      <c r="A30" s="280">
        <f>Effectif!A30</f>
        <v>0</v>
      </c>
      <c r="B30" s="281">
        <f>Effectif!B30</f>
        <v>0</v>
      </c>
      <c r="C30" s="282" t="str">
        <f>Effectif!D30</f>
        <v>08/04/2004</v>
      </c>
      <c r="D30" s="283">
        <f>Effectif!O30</f>
        <v>0</v>
      </c>
      <c r="E30" s="284">
        <f>Effectif!R30</f>
        <v>0</v>
      </c>
      <c r="F30" s="285">
        <f>Effectif!AE30</f>
        <v>0</v>
      </c>
    </row>
    <row r="31" spans="1:6" x14ac:dyDescent="0.25">
      <c r="A31" s="280">
        <f>Effectif!A31</f>
        <v>0</v>
      </c>
      <c r="B31" s="281">
        <f>Effectif!B31</f>
        <v>0</v>
      </c>
      <c r="C31" s="282" t="str">
        <f>Effectif!D31</f>
        <v>25/01/2004</v>
      </c>
      <c r="D31" s="283">
        <f>Effectif!O31</f>
        <v>0</v>
      </c>
      <c r="E31" s="284">
        <f>Effectif!R31</f>
        <v>0</v>
      </c>
      <c r="F31" s="285">
        <f>Effectif!AE31</f>
        <v>0</v>
      </c>
    </row>
    <row r="32" spans="1:6" x14ac:dyDescent="0.25">
      <c r="A32" s="280">
        <f>Effectif!A32</f>
        <v>0</v>
      </c>
      <c r="B32" s="281">
        <f>Effectif!B32</f>
        <v>0</v>
      </c>
      <c r="C32" s="282" t="str">
        <f>Effectif!D32</f>
        <v>06/03/2002</v>
      </c>
      <c r="D32" s="283">
        <f>Effectif!O32</f>
        <v>0</v>
      </c>
      <c r="E32" s="284">
        <f>Effectif!R32</f>
        <v>0</v>
      </c>
      <c r="F32" s="285">
        <f>Effectif!AE32</f>
        <v>0</v>
      </c>
    </row>
    <row r="33" spans="1:6" x14ac:dyDescent="0.25">
      <c r="A33" s="280">
        <f>Effectif!A33</f>
        <v>0</v>
      </c>
      <c r="B33" s="281">
        <f>Effectif!B33</f>
        <v>0</v>
      </c>
      <c r="C33" s="282" t="str">
        <f>Effectif!D33</f>
        <v>01/05/2002</v>
      </c>
      <c r="D33" s="283">
        <f>Effectif!O33</f>
        <v>0</v>
      </c>
      <c r="E33" s="284">
        <f>Effectif!R33</f>
        <v>0</v>
      </c>
      <c r="F33" s="285">
        <f>Effectif!AE33</f>
        <v>0</v>
      </c>
    </row>
    <row r="34" spans="1:6" x14ac:dyDescent="0.25">
      <c r="A34" s="280">
        <f>Effectif!A34</f>
        <v>0</v>
      </c>
      <c r="B34" s="281">
        <f>Effectif!B34</f>
        <v>0</v>
      </c>
      <c r="C34" s="282" t="str">
        <f>Effectif!D34</f>
        <v>10/12/2001</v>
      </c>
      <c r="D34" s="283">
        <f>Effectif!O34</f>
        <v>0</v>
      </c>
      <c r="E34" s="284">
        <f>Effectif!R34</f>
        <v>0</v>
      </c>
      <c r="F34" s="285">
        <f>Effectif!AE34</f>
        <v>0</v>
      </c>
    </row>
    <row r="35" spans="1:6" x14ac:dyDescent="0.25">
      <c r="A35" s="280">
        <f>Effectif!A35</f>
        <v>0</v>
      </c>
      <c r="B35" s="281">
        <f>Effectif!B35</f>
        <v>0</v>
      </c>
      <c r="C35" s="282" t="str">
        <f>Effectif!D35</f>
        <v>31/12/2003</v>
      </c>
      <c r="D35" s="283">
        <f>Effectif!O35</f>
        <v>0</v>
      </c>
      <c r="E35" s="284">
        <f>Effectif!R35</f>
        <v>0</v>
      </c>
      <c r="F35" s="285">
        <f>Effectif!AE35</f>
        <v>0</v>
      </c>
    </row>
    <row r="36" spans="1:6" x14ac:dyDescent="0.25">
      <c r="A36" s="280">
        <f>Effectif!A36</f>
        <v>0</v>
      </c>
      <c r="B36" s="281">
        <f>Effectif!B36</f>
        <v>0</v>
      </c>
      <c r="C36" s="282" t="str">
        <f>Effectif!D36</f>
        <v>15/09/2003</v>
      </c>
      <c r="D36" s="283">
        <f>Effectif!O36</f>
        <v>0</v>
      </c>
      <c r="E36" s="284">
        <f>Effectif!R36</f>
        <v>0</v>
      </c>
      <c r="F36" s="285">
        <f>Effectif!AE36</f>
        <v>0</v>
      </c>
    </row>
    <row r="37" spans="1:6" x14ac:dyDescent="0.25">
      <c r="A37" s="280">
        <f>Effectif!A37</f>
        <v>0</v>
      </c>
      <c r="B37" s="281">
        <f>Effectif!B37</f>
        <v>0</v>
      </c>
      <c r="C37" s="282" t="str">
        <f>Effectif!D37</f>
        <v>19/06/2004</v>
      </c>
      <c r="D37" s="283">
        <f>Effectif!O37</f>
        <v>0</v>
      </c>
      <c r="E37" s="284">
        <f>Effectif!R37</f>
        <v>0</v>
      </c>
      <c r="F37" s="285">
        <f>Effectif!AE37</f>
        <v>0</v>
      </c>
    </row>
    <row r="38" spans="1:6" x14ac:dyDescent="0.25">
      <c r="A38" s="280">
        <f>Effectif!A38</f>
        <v>0</v>
      </c>
      <c r="B38" s="281">
        <f>Effectif!B38</f>
        <v>0</v>
      </c>
      <c r="C38" s="282">
        <f>Effectif!D38</f>
        <v>37683</v>
      </c>
      <c r="D38" s="283">
        <f>Effectif!O38</f>
        <v>0</v>
      </c>
      <c r="E38" s="284">
        <f>Effectif!R38</f>
        <v>0</v>
      </c>
      <c r="F38" s="285">
        <f>Effectif!AE38</f>
        <v>0</v>
      </c>
    </row>
    <row r="39" spans="1:6" x14ac:dyDescent="0.25">
      <c r="A39" s="280">
        <f>Effectif!A39</f>
        <v>0</v>
      </c>
      <c r="B39" s="281">
        <f>Effectif!B39</f>
        <v>0</v>
      </c>
      <c r="C39" s="282" t="str">
        <f>Effectif!D39</f>
        <v>29/08/2004</v>
      </c>
      <c r="D39" s="283">
        <f>Effectif!O39</f>
        <v>0</v>
      </c>
      <c r="E39" s="284">
        <f>Effectif!R39</f>
        <v>0</v>
      </c>
      <c r="F39" s="285">
        <f>Effectif!AE39</f>
        <v>0</v>
      </c>
    </row>
    <row r="40" spans="1:6" x14ac:dyDescent="0.25">
      <c r="A40" s="280">
        <f>Effectif!A40</f>
        <v>0</v>
      </c>
      <c r="B40" s="281">
        <f>Effectif!B40</f>
        <v>0</v>
      </c>
      <c r="C40" s="282" t="str">
        <f>Effectif!D40</f>
        <v>23/12/2002</v>
      </c>
      <c r="D40" s="283">
        <f>Effectif!O40</f>
        <v>0</v>
      </c>
      <c r="E40" s="284">
        <f>Effectif!R40</f>
        <v>0</v>
      </c>
      <c r="F40" s="285">
        <f>Effectif!AE40</f>
        <v>0</v>
      </c>
    </row>
    <row r="41" spans="1:6" x14ac:dyDescent="0.25">
      <c r="A41" s="280">
        <f>Effectif!A41</f>
        <v>0</v>
      </c>
      <c r="B41" s="281">
        <f>Effectif!B41</f>
        <v>0</v>
      </c>
      <c r="C41" s="282" t="str">
        <f>Effectif!D41</f>
        <v>16/07/2003</v>
      </c>
      <c r="D41" s="283">
        <f>Effectif!O41</f>
        <v>0</v>
      </c>
      <c r="E41" s="284">
        <f>Effectif!R41</f>
        <v>0</v>
      </c>
      <c r="F41" s="285">
        <f>Effectif!AE41</f>
        <v>0</v>
      </c>
    </row>
    <row r="42" spans="1:6" x14ac:dyDescent="0.25">
      <c r="A42" s="280">
        <f>Effectif!A42</f>
        <v>0</v>
      </c>
      <c r="B42" s="281">
        <f>Effectif!B42</f>
        <v>0</v>
      </c>
      <c r="C42" s="282" t="str">
        <f>Effectif!D42</f>
        <v>20/06/2002</v>
      </c>
      <c r="D42" s="283">
        <f>Effectif!O42</f>
        <v>0</v>
      </c>
      <c r="E42" s="284">
        <f>Effectif!R42</f>
        <v>0</v>
      </c>
      <c r="F42" s="285">
        <f>Effectif!AE42</f>
        <v>0</v>
      </c>
    </row>
    <row r="43" spans="1:6" x14ac:dyDescent="0.25">
      <c r="A43" s="280">
        <f>Effectif!A43</f>
        <v>0</v>
      </c>
      <c r="B43" s="281">
        <f>Effectif!B43</f>
        <v>0</v>
      </c>
      <c r="C43" s="282" t="str">
        <f>Effectif!D43</f>
        <v>13/02/2003</v>
      </c>
      <c r="D43" s="283">
        <f>Effectif!O43</f>
        <v>0</v>
      </c>
      <c r="E43" s="284">
        <f>Effectif!R43</f>
        <v>0</v>
      </c>
      <c r="F43" s="285">
        <f>Effectif!AE43</f>
        <v>0</v>
      </c>
    </row>
    <row r="44" spans="1:6" x14ac:dyDescent="0.25">
      <c r="A44" s="280">
        <f>Effectif!A44</f>
        <v>0</v>
      </c>
      <c r="B44" s="281">
        <f>Effectif!B44</f>
        <v>0</v>
      </c>
      <c r="C44" s="282" t="str">
        <f>Effectif!D44</f>
        <v>15/11/2001</v>
      </c>
      <c r="D44" s="283">
        <f>Effectif!O44</f>
        <v>0</v>
      </c>
      <c r="E44" s="284">
        <f>Effectif!R44</f>
        <v>0</v>
      </c>
      <c r="F44" s="285">
        <f>Effectif!AE44</f>
        <v>0</v>
      </c>
    </row>
    <row r="45" spans="1:6" x14ac:dyDescent="0.25">
      <c r="A45" s="280">
        <f>Effectif!A45</f>
        <v>0</v>
      </c>
      <c r="B45" s="281">
        <f>Effectif!B45</f>
        <v>0</v>
      </c>
      <c r="C45" s="282" t="str">
        <f>Effectif!D45</f>
        <v>15/09/2001</v>
      </c>
      <c r="D45" s="283">
        <f>Effectif!O45</f>
        <v>0</v>
      </c>
      <c r="E45" s="284">
        <f>Effectif!R45</f>
        <v>0</v>
      </c>
      <c r="F45" s="285">
        <f>Effectif!AE45</f>
        <v>0</v>
      </c>
    </row>
    <row r="46" spans="1:6" x14ac:dyDescent="0.25">
      <c r="A46" s="280">
        <f>Effectif!A46</f>
        <v>0</v>
      </c>
      <c r="B46" s="281">
        <f>Effectif!B46</f>
        <v>0</v>
      </c>
      <c r="C46" s="282">
        <f>Effectif!D46</f>
        <v>38155</v>
      </c>
      <c r="D46" s="283">
        <f>Effectif!O46</f>
        <v>0</v>
      </c>
      <c r="E46" s="284">
        <f>Effectif!R46</f>
        <v>0</v>
      </c>
      <c r="F46" s="285">
        <f>Effectif!AE46</f>
        <v>0</v>
      </c>
    </row>
    <row r="47" spans="1:6" x14ac:dyDescent="0.25">
      <c r="A47" s="280">
        <f>Effectif!A47</f>
        <v>0</v>
      </c>
      <c r="B47" s="281">
        <f>Effectif!B47</f>
        <v>0</v>
      </c>
      <c r="C47" s="282" t="str">
        <f>Effectif!D47</f>
        <v>31/12/2003</v>
      </c>
      <c r="D47" s="283">
        <f>Effectif!O47</f>
        <v>0</v>
      </c>
      <c r="E47" s="284">
        <f>Effectif!R47</f>
        <v>0</v>
      </c>
      <c r="F47" s="285">
        <f>Effectif!AE47</f>
        <v>0</v>
      </c>
    </row>
    <row r="48" spans="1:6" x14ac:dyDescent="0.25">
      <c r="A48" s="280">
        <f>Effectif!A48</f>
        <v>0</v>
      </c>
      <c r="B48" s="281">
        <f>Effectif!B48</f>
        <v>0</v>
      </c>
      <c r="C48" s="282" t="str">
        <f>Effectif!D48</f>
        <v>31/12/2002</v>
      </c>
      <c r="D48" s="283">
        <f>Effectif!O48</f>
        <v>0</v>
      </c>
      <c r="E48" s="284">
        <f>Effectif!R48</f>
        <v>0</v>
      </c>
      <c r="F48" s="285">
        <f>Effectif!AE48</f>
        <v>0</v>
      </c>
    </row>
    <row r="49" spans="1:6" x14ac:dyDescent="0.25">
      <c r="A49" s="280">
        <f>Effectif!A49</f>
        <v>0</v>
      </c>
      <c r="B49" s="281">
        <f>Effectif!B49</f>
        <v>0</v>
      </c>
      <c r="C49" s="282" t="str">
        <f>Effectif!D49</f>
        <v>16/07/2002</v>
      </c>
      <c r="D49" s="283">
        <f>Effectif!O49</f>
        <v>0</v>
      </c>
      <c r="E49" s="284">
        <f>Effectif!R49</f>
        <v>0</v>
      </c>
      <c r="F49" s="285">
        <f>Effectif!AE49</f>
        <v>0</v>
      </c>
    </row>
    <row r="50" spans="1:6" x14ac:dyDescent="0.25">
      <c r="A50" s="280">
        <f>Effectif!A50</f>
        <v>0</v>
      </c>
      <c r="B50" s="281">
        <f>Effectif!B50</f>
        <v>0</v>
      </c>
      <c r="C50" s="282" t="str">
        <f>Effectif!D50</f>
        <v>10/12/2003</v>
      </c>
      <c r="D50" s="283">
        <f>Effectif!O50</f>
        <v>0</v>
      </c>
      <c r="E50" s="284">
        <f>Effectif!R50</f>
        <v>0</v>
      </c>
      <c r="F50" s="285">
        <f>Effectif!AE50</f>
        <v>0</v>
      </c>
    </row>
    <row r="51" spans="1:6" x14ac:dyDescent="0.25">
      <c r="A51" s="280">
        <f>Effectif!A51</f>
        <v>0</v>
      </c>
      <c r="B51" s="281">
        <f>Effectif!B51</f>
        <v>0</v>
      </c>
      <c r="C51" s="282" t="str">
        <f>Effectif!D51</f>
        <v>02/06/2003</v>
      </c>
      <c r="D51" s="283">
        <f>Effectif!O51</f>
        <v>0</v>
      </c>
      <c r="E51" s="284">
        <f>Effectif!R51</f>
        <v>0</v>
      </c>
      <c r="F51" s="285">
        <f>Effectif!AE51</f>
        <v>0</v>
      </c>
    </row>
    <row r="52" spans="1:6" x14ac:dyDescent="0.25">
      <c r="A52" s="280">
        <f>Effectif!A52</f>
        <v>0</v>
      </c>
      <c r="B52" s="281">
        <f>Effectif!B52</f>
        <v>0</v>
      </c>
      <c r="C52" s="282">
        <f>Effectif!D52</f>
        <v>37258</v>
      </c>
      <c r="D52" s="283">
        <f>Effectif!O52</f>
        <v>0</v>
      </c>
      <c r="E52" s="284">
        <f>Effectif!R52</f>
        <v>0</v>
      </c>
      <c r="F52" s="285">
        <f>Effectif!AE52</f>
        <v>0</v>
      </c>
    </row>
    <row r="53" spans="1:6" x14ac:dyDescent="0.25">
      <c r="A53" s="280">
        <f>Effectif!A53</f>
        <v>0</v>
      </c>
      <c r="B53" s="281">
        <f>Effectif!B53</f>
        <v>0</v>
      </c>
      <c r="C53" s="282" t="str">
        <f>Effectif!D53</f>
        <v>31/12/2002</v>
      </c>
      <c r="D53" s="283">
        <f>Effectif!O53</f>
        <v>0</v>
      </c>
      <c r="E53" s="284">
        <f>Effectif!R53</f>
        <v>0</v>
      </c>
      <c r="F53" s="285">
        <f>Effectif!AE53</f>
        <v>0</v>
      </c>
    </row>
    <row r="54" spans="1:6" x14ac:dyDescent="0.25">
      <c r="A54" s="280">
        <f>Effectif!A54</f>
        <v>0</v>
      </c>
      <c r="B54" s="281">
        <f>Effectif!B54</f>
        <v>0</v>
      </c>
      <c r="C54" s="282" t="str">
        <f>Effectif!D54</f>
        <v>01/01/2003</v>
      </c>
      <c r="D54" s="283">
        <f>Effectif!O54</f>
        <v>0</v>
      </c>
      <c r="E54" s="284">
        <f>Effectif!R54</f>
        <v>0</v>
      </c>
      <c r="F54" s="285">
        <f>Effectif!AE54</f>
        <v>0</v>
      </c>
    </row>
    <row r="55" spans="1:6" x14ac:dyDescent="0.25">
      <c r="A55" s="280">
        <f>Effectif!A55</f>
        <v>0</v>
      </c>
      <c r="B55" s="281">
        <f>Effectif!B55</f>
        <v>0</v>
      </c>
      <c r="C55" s="282">
        <f>Effectif!D55</f>
        <v>37895</v>
      </c>
      <c r="D55" s="283">
        <f>Effectif!O55</f>
        <v>0</v>
      </c>
      <c r="E55" s="284">
        <f>Effectif!R55</f>
        <v>0</v>
      </c>
      <c r="F55" s="285">
        <f>Effectif!AE55</f>
        <v>0</v>
      </c>
    </row>
    <row r="56" spans="1:6" x14ac:dyDescent="0.25">
      <c r="A56" s="280">
        <f>Effectif!A56</f>
        <v>0</v>
      </c>
      <c r="B56" s="281">
        <f>Effectif!B56</f>
        <v>0</v>
      </c>
      <c r="C56" s="282" t="str">
        <f>Effectif!D56</f>
        <v>10/05/2002</v>
      </c>
      <c r="D56" s="283">
        <f>Effectif!O56</f>
        <v>0</v>
      </c>
      <c r="E56" s="284">
        <f>Effectif!R56</f>
        <v>0</v>
      </c>
      <c r="F56" s="285">
        <f>Effectif!AE56</f>
        <v>0</v>
      </c>
    </row>
    <row r="57" spans="1:6" x14ac:dyDescent="0.25">
      <c r="A57" s="280">
        <f>Effectif!A57</f>
        <v>0</v>
      </c>
      <c r="B57" s="281">
        <f>Effectif!B57</f>
        <v>0</v>
      </c>
      <c r="C57" s="282" t="str">
        <f>Effectif!D57</f>
        <v>02/10/2002</v>
      </c>
      <c r="D57" s="283">
        <f>Effectif!O57</f>
        <v>0</v>
      </c>
      <c r="E57" s="284">
        <f>Effectif!R57</f>
        <v>0</v>
      </c>
      <c r="F57" s="285">
        <f>Effectif!AE57</f>
        <v>0</v>
      </c>
    </row>
    <row r="58" spans="1:6" x14ac:dyDescent="0.25">
      <c r="A58" s="280">
        <f>Effectif!A58</f>
        <v>0</v>
      </c>
      <c r="B58" s="281">
        <f>Effectif!B58</f>
        <v>0</v>
      </c>
      <c r="C58" s="282" t="str">
        <f>Effectif!D58</f>
        <v>07/02/2003</v>
      </c>
      <c r="D58" s="283">
        <f>Effectif!O58</f>
        <v>0</v>
      </c>
      <c r="E58" s="284">
        <f>Effectif!R58</f>
        <v>0</v>
      </c>
      <c r="F58" s="285">
        <f>Effectif!AE58</f>
        <v>0</v>
      </c>
    </row>
    <row r="59" spans="1:6" x14ac:dyDescent="0.25">
      <c r="A59" s="280">
        <f>Effectif!A59</f>
        <v>0</v>
      </c>
      <c r="B59" s="281">
        <f>Effectif!B59</f>
        <v>0</v>
      </c>
      <c r="C59" s="282" t="str">
        <f>Effectif!D59</f>
        <v>08/05/2003</v>
      </c>
      <c r="D59" s="283">
        <f>Effectif!O59</f>
        <v>0</v>
      </c>
      <c r="E59" s="284">
        <f>Effectif!R59</f>
        <v>0</v>
      </c>
      <c r="F59" s="285">
        <f>Effectif!AE59</f>
        <v>0</v>
      </c>
    </row>
    <row r="60" spans="1:6" x14ac:dyDescent="0.25">
      <c r="A60" s="280">
        <f>Effectif!A60</f>
        <v>0</v>
      </c>
      <c r="B60" s="281">
        <f>Effectif!B60</f>
        <v>0</v>
      </c>
      <c r="C60" s="282" t="str">
        <f>Effectif!D60</f>
        <v>01/12/2001</v>
      </c>
      <c r="D60" s="283">
        <f>Effectif!O60</f>
        <v>0</v>
      </c>
      <c r="E60" s="284">
        <f>Effectif!R60</f>
        <v>0</v>
      </c>
      <c r="F60" s="285">
        <f>Effectif!AE60</f>
        <v>0</v>
      </c>
    </row>
    <row r="61" spans="1:6" x14ac:dyDescent="0.25">
      <c r="A61" s="280">
        <f>Effectif!A61</f>
        <v>0</v>
      </c>
      <c r="B61" s="281">
        <f>Effectif!B61</f>
        <v>0</v>
      </c>
      <c r="C61" s="282" t="str">
        <f>Effectif!D61</f>
        <v>05/03/2003</v>
      </c>
      <c r="D61" s="283">
        <f>Effectif!O61</f>
        <v>0</v>
      </c>
      <c r="E61" s="284">
        <f>Effectif!R61</f>
        <v>0</v>
      </c>
      <c r="F61" s="285">
        <f>Effectif!AE61</f>
        <v>0</v>
      </c>
    </row>
    <row r="62" spans="1:6" x14ac:dyDescent="0.25">
      <c r="A62" s="280">
        <f>Effectif!A62</f>
        <v>0</v>
      </c>
      <c r="B62" s="281">
        <f>Effectif!B62</f>
        <v>0</v>
      </c>
      <c r="C62" s="282" t="str">
        <f>Effectif!D62</f>
        <v>09/07/2002</v>
      </c>
      <c r="D62" s="283">
        <f>Effectif!O62</f>
        <v>0</v>
      </c>
      <c r="E62" s="284">
        <f>Effectif!R62</f>
        <v>0</v>
      </c>
      <c r="F62" s="285">
        <f>Effectif!AE62</f>
        <v>0</v>
      </c>
    </row>
    <row r="63" spans="1:6" x14ac:dyDescent="0.25">
      <c r="A63" s="280">
        <f>Effectif!A63</f>
        <v>0</v>
      </c>
      <c r="B63" s="281">
        <f>Effectif!B63</f>
        <v>0</v>
      </c>
      <c r="C63" s="282">
        <f>Effectif!D63</f>
        <v>37925</v>
      </c>
      <c r="D63" s="283">
        <f>Effectif!O63</f>
        <v>0</v>
      </c>
      <c r="E63" s="284">
        <f>Effectif!R63</f>
        <v>0</v>
      </c>
      <c r="F63" s="285">
        <f>Effectif!AE63</f>
        <v>0</v>
      </c>
    </row>
    <row r="64" spans="1:6" x14ac:dyDescent="0.25">
      <c r="A64" s="280">
        <f>Effectif!A64</f>
        <v>0</v>
      </c>
      <c r="B64" s="281">
        <f>Effectif!B64</f>
        <v>0</v>
      </c>
      <c r="C64" s="282" t="str">
        <f>Effectif!D64</f>
        <v>31/12/2003</v>
      </c>
      <c r="D64" s="283">
        <f>Effectif!O64</f>
        <v>0</v>
      </c>
      <c r="E64" s="284">
        <f>Effectif!R64</f>
        <v>0</v>
      </c>
      <c r="F64" s="285">
        <f>Effectif!AE64</f>
        <v>0</v>
      </c>
    </row>
    <row r="65" spans="1:6" ht="15.75" thickBot="1" x14ac:dyDescent="0.3">
      <c r="A65" s="286">
        <f>Effectif!A65</f>
        <v>0</v>
      </c>
      <c r="B65" s="287">
        <f>Effectif!B65</f>
        <v>0</v>
      </c>
      <c r="C65" s="288" t="str">
        <f>Effectif!D65</f>
        <v>31/12/2004</v>
      </c>
      <c r="D65" s="289">
        <f>Effectif!O65</f>
        <v>0</v>
      </c>
      <c r="E65" s="290">
        <f>Effectif!R65</f>
        <v>0</v>
      </c>
      <c r="F65" s="291">
        <f>Effectif!AE65</f>
        <v>0</v>
      </c>
    </row>
  </sheetData>
  <customSheetViews>
    <customSheetView guid="{EE943BA9-0B80-4629-8DFD-5400001CD553}" showPageBreaks="1" printArea="1" state="hidden" topLeftCell="A46">
      <selection activeCell="D51" sqref="D51"/>
      <pageMargins left="0.7" right="0.7" top="0.75" bottom="0.75" header="0.3" footer="0.3"/>
      <pageSetup paperSize="9" orientation="portrait" verticalDpi="0" r:id="rId1"/>
    </customSheetView>
    <customSheetView guid="{45FAC4E9-01F5-48F9-AF57-4C2D450C8896}" state="hidden" topLeftCell="A44">
      <selection activeCell="E64" sqref="A64:E64"/>
      <pageMargins left="0.7" right="0.7" top="0.75" bottom="0.75" header="0.3" footer="0.3"/>
      <pageSetup paperSize="9" orientation="portrait" verticalDpi="0" r:id="rId2"/>
    </customSheetView>
    <customSheetView guid="{2D17AA9F-28C5-47B9-B582-31047B6D7CD1}" showPageBreaks="1" printArea="1" state="hidden" topLeftCell="A44">
      <selection activeCell="E64" sqref="A64:E64"/>
      <pageMargins left="0.7" right="0.7" top="0.75" bottom="0.75" header="0.3" footer="0.3"/>
      <pageSetup paperSize="9" orientation="portrait" verticalDpi="0" r:id="rId3"/>
    </customSheetView>
  </customSheetViews>
  <pageMargins left="0.7" right="0.7" top="0.75" bottom="0.75" header="0.3" footer="0.3"/>
  <pageSetup paperSize="9" orientation="portrait" verticalDpi="0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4"/>
  <sheetViews>
    <sheetView workbookViewId="0">
      <selection activeCell="B13" sqref="B13"/>
    </sheetView>
  </sheetViews>
  <sheetFormatPr baseColWidth="10" defaultColWidth="16.42578125" defaultRowHeight="15" x14ac:dyDescent="0.25"/>
  <cols>
    <col min="1" max="1" width="42.85546875" style="6" bestFit="1" customWidth="1"/>
    <col min="2" max="2" width="10.28515625" style="3" bestFit="1" customWidth="1"/>
    <col min="3" max="3" width="12" style="1" bestFit="1" customWidth="1"/>
    <col min="4" max="4" width="14.85546875" style="1" bestFit="1" customWidth="1"/>
    <col min="5" max="5" width="16.28515625" style="1" bestFit="1" customWidth="1"/>
    <col min="6" max="6" width="15" style="1" bestFit="1" customWidth="1"/>
    <col min="7" max="7" width="21.85546875" style="1" bestFit="1" customWidth="1"/>
    <col min="8" max="8" width="5.85546875" style="1" bestFit="1" customWidth="1"/>
    <col min="9" max="9" width="9" style="1" bestFit="1" customWidth="1"/>
    <col min="10" max="10" width="8.5703125" style="1" bestFit="1" customWidth="1"/>
    <col min="12" max="12" width="19.42578125" style="1" bestFit="1" customWidth="1"/>
    <col min="13" max="16384" width="16.42578125" style="1"/>
  </cols>
  <sheetData>
    <row r="1" spans="1:11" s="12" customFormat="1" ht="31.5" x14ac:dyDescent="0.25">
      <c r="A1" s="46" t="s">
        <v>116</v>
      </c>
      <c r="B1" s="47" t="s">
        <v>2</v>
      </c>
      <c r="C1" s="47" t="s">
        <v>34</v>
      </c>
      <c r="D1" s="47" t="s">
        <v>38</v>
      </c>
      <c r="E1" s="47" t="s">
        <v>139</v>
      </c>
      <c r="F1" s="47" t="s">
        <v>4</v>
      </c>
      <c r="G1" s="47" t="s">
        <v>5</v>
      </c>
      <c r="H1" s="47" t="s">
        <v>6</v>
      </c>
      <c r="I1" s="47" t="s">
        <v>47</v>
      </c>
      <c r="J1" s="48" t="s">
        <v>120</v>
      </c>
    </row>
    <row r="2" spans="1:11" x14ac:dyDescent="0.25">
      <c r="A2" s="49" t="str">
        <f>Effectif!C2</f>
        <v xml:space="preserve"> </v>
      </c>
      <c r="B2" s="50" t="str">
        <f>Effectif!D2</f>
        <v>18/07/2004</v>
      </c>
      <c r="C2" s="51">
        <f>Effectif!G2</f>
        <v>0</v>
      </c>
      <c r="D2" s="50">
        <f>Effectif!M2</f>
        <v>0</v>
      </c>
      <c r="E2" s="51">
        <f>Effectif!O2</f>
        <v>0</v>
      </c>
      <c r="F2" s="51">
        <f>Effectif!S2</f>
        <v>0</v>
      </c>
      <c r="G2" s="51">
        <f>Effectif!T2</f>
        <v>0</v>
      </c>
      <c r="H2" s="51">
        <f>Effectif!AA2</f>
        <v>0</v>
      </c>
      <c r="I2" s="50">
        <f>Effectif!AC2</f>
        <v>0</v>
      </c>
      <c r="J2" s="52">
        <f>Effectif!AE2</f>
        <v>0</v>
      </c>
      <c r="K2" s="1"/>
    </row>
    <row r="3" spans="1:11" x14ac:dyDescent="0.25">
      <c r="A3" s="49" t="str">
        <f>Effectif!C3</f>
        <v xml:space="preserve"> </v>
      </c>
      <c r="B3" s="50" t="str">
        <f>Effectif!D3</f>
        <v>08/04/2003</v>
      </c>
      <c r="C3" s="51">
        <f>Effectif!G3</f>
        <v>0</v>
      </c>
      <c r="D3" s="50">
        <f>Effectif!M3</f>
        <v>0</v>
      </c>
      <c r="E3" s="51">
        <f>Effectif!O3</f>
        <v>0</v>
      </c>
      <c r="F3" s="51">
        <f>Effectif!S3</f>
        <v>0</v>
      </c>
      <c r="G3" s="51">
        <f>Effectif!T3</f>
        <v>0</v>
      </c>
      <c r="H3" s="51">
        <f>Effectif!AA3</f>
        <v>0</v>
      </c>
      <c r="I3" s="50">
        <f>Effectif!AC3</f>
        <v>0</v>
      </c>
      <c r="J3" s="52">
        <f>Effectif!AE3</f>
        <v>0</v>
      </c>
      <c r="K3" s="1"/>
    </row>
    <row r="4" spans="1:11" x14ac:dyDescent="0.25">
      <c r="A4" s="49" t="str">
        <f>Effectif!C4</f>
        <v xml:space="preserve"> </v>
      </c>
      <c r="B4" s="50">
        <f>Effectif!D4</f>
        <v>37622</v>
      </c>
      <c r="C4" s="51">
        <f>Effectif!G4</f>
        <v>0</v>
      </c>
      <c r="D4" s="50">
        <f>Effectif!M4</f>
        <v>0</v>
      </c>
      <c r="E4" s="51">
        <f>Effectif!O4</f>
        <v>0</v>
      </c>
      <c r="F4" s="51">
        <f>Effectif!S4</f>
        <v>0</v>
      </c>
      <c r="G4" s="51">
        <f>Effectif!T4</f>
        <v>0</v>
      </c>
      <c r="H4" s="51">
        <f>Effectif!AA4</f>
        <v>0</v>
      </c>
      <c r="I4" s="50">
        <f>Effectif!AC4</f>
        <v>0</v>
      </c>
      <c r="J4" s="52">
        <f>Effectif!AE4</f>
        <v>0</v>
      </c>
      <c r="K4" s="1"/>
    </row>
    <row r="5" spans="1:11" x14ac:dyDescent="0.25">
      <c r="A5" s="49" t="str">
        <f>Effectif!C5</f>
        <v xml:space="preserve"> </v>
      </c>
      <c r="B5" s="50" t="str">
        <f>Effectif!D5</f>
        <v>15/11/2003</v>
      </c>
      <c r="C5" s="51">
        <f>Effectif!G5</f>
        <v>0</v>
      </c>
      <c r="D5" s="50">
        <f>Effectif!M5</f>
        <v>0</v>
      </c>
      <c r="E5" s="51">
        <f>Effectif!O5</f>
        <v>0</v>
      </c>
      <c r="F5" s="51">
        <f>Effectif!S5</f>
        <v>0</v>
      </c>
      <c r="G5" s="51">
        <f>Effectif!T5</f>
        <v>0</v>
      </c>
      <c r="H5" s="51">
        <f>Effectif!AA5</f>
        <v>0</v>
      </c>
      <c r="I5" s="50">
        <f>Effectif!AC5</f>
        <v>0</v>
      </c>
      <c r="J5" s="52">
        <f>Effectif!AE5</f>
        <v>0</v>
      </c>
      <c r="K5" s="1"/>
    </row>
    <row r="6" spans="1:11" x14ac:dyDescent="0.25">
      <c r="A6" s="49" t="str">
        <f>Effectif!C6</f>
        <v xml:space="preserve"> </v>
      </c>
      <c r="B6" s="50">
        <f>Effectif!D6</f>
        <v>38113</v>
      </c>
      <c r="C6" s="51">
        <f>Effectif!G6</f>
        <v>0</v>
      </c>
      <c r="D6" s="50">
        <f>Effectif!M6</f>
        <v>0</v>
      </c>
      <c r="E6" s="51">
        <f>Effectif!O6</f>
        <v>0</v>
      </c>
      <c r="F6" s="51">
        <f>Effectif!S6</f>
        <v>0</v>
      </c>
      <c r="G6" s="51">
        <f>Effectif!T6</f>
        <v>0</v>
      </c>
      <c r="H6" s="51">
        <f>Effectif!AA6</f>
        <v>0</v>
      </c>
      <c r="I6" s="50">
        <f>Effectif!AC6</f>
        <v>0</v>
      </c>
      <c r="J6" s="52">
        <f>Effectif!AE6</f>
        <v>0</v>
      </c>
      <c r="K6" s="1"/>
    </row>
    <row r="7" spans="1:11" x14ac:dyDescent="0.25">
      <c r="A7" s="49" t="str">
        <f>Effectif!C7</f>
        <v xml:space="preserve"> </v>
      </c>
      <c r="B7" s="50">
        <f>Effectif!D7</f>
        <v>37690</v>
      </c>
      <c r="C7" s="51">
        <f>Effectif!G7</f>
        <v>0</v>
      </c>
      <c r="D7" s="50">
        <f>Effectif!M7</f>
        <v>0</v>
      </c>
      <c r="E7" s="51">
        <f>Effectif!O7</f>
        <v>0</v>
      </c>
      <c r="F7" s="51">
        <f>Effectif!S7</f>
        <v>0</v>
      </c>
      <c r="G7" s="51">
        <f>Effectif!T7</f>
        <v>0</v>
      </c>
      <c r="H7" s="51">
        <f>Effectif!AA7</f>
        <v>0</v>
      </c>
      <c r="I7" s="50">
        <f>Effectif!AC7</f>
        <v>0</v>
      </c>
      <c r="J7" s="52">
        <f>Effectif!AE7</f>
        <v>0</v>
      </c>
      <c r="K7" s="1"/>
    </row>
    <row r="8" spans="1:11" x14ac:dyDescent="0.25">
      <c r="A8" s="49" t="str">
        <f>Effectif!C8</f>
        <v xml:space="preserve"> </v>
      </c>
      <c r="B8" s="50" t="str">
        <f>Effectif!D8</f>
        <v>10/09/2003</v>
      </c>
      <c r="C8" s="51">
        <f>Effectif!G8</f>
        <v>0</v>
      </c>
      <c r="D8" s="50">
        <f>Effectif!M8</f>
        <v>0</v>
      </c>
      <c r="E8" s="51">
        <f>Effectif!O8</f>
        <v>0</v>
      </c>
      <c r="F8" s="51">
        <f>Effectif!S8</f>
        <v>0</v>
      </c>
      <c r="G8" s="51">
        <f>Effectif!T8</f>
        <v>0</v>
      </c>
      <c r="H8" s="51">
        <f>Effectif!AA8</f>
        <v>0</v>
      </c>
      <c r="I8" s="50">
        <f>Effectif!AC8</f>
        <v>0</v>
      </c>
      <c r="J8" s="52">
        <f>Effectif!AE8</f>
        <v>0</v>
      </c>
      <c r="K8" s="1"/>
    </row>
    <row r="9" spans="1:11" x14ac:dyDescent="0.25">
      <c r="A9" s="49" t="str">
        <f>Effectif!C9</f>
        <v xml:space="preserve"> </v>
      </c>
      <c r="B9" s="50" t="str">
        <f>Effectif!D9</f>
        <v>30/10/2003</v>
      </c>
      <c r="C9" s="51">
        <f>Effectif!G9</f>
        <v>0</v>
      </c>
      <c r="D9" s="50">
        <f>Effectif!M9</f>
        <v>0</v>
      </c>
      <c r="E9" s="51">
        <f>Effectif!O9</f>
        <v>0</v>
      </c>
      <c r="F9" s="51">
        <f>Effectif!S9</f>
        <v>0</v>
      </c>
      <c r="G9" s="51">
        <f>Effectif!T9</f>
        <v>0</v>
      </c>
      <c r="H9" s="51">
        <f>Effectif!AA9</f>
        <v>0</v>
      </c>
      <c r="I9" s="50">
        <f>Effectif!AC9</f>
        <v>0</v>
      </c>
      <c r="J9" s="52">
        <f>Effectif!AE9</f>
        <v>0</v>
      </c>
      <c r="K9" s="1"/>
    </row>
    <row r="10" spans="1:11" x14ac:dyDescent="0.25">
      <c r="A10" s="49" t="str">
        <f>Effectif!C10</f>
        <v xml:space="preserve"> </v>
      </c>
      <c r="B10" s="50" t="str">
        <f>Effectif!D10</f>
        <v>15/04/2003</v>
      </c>
      <c r="C10" s="51">
        <f>Effectif!G10</f>
        <v>0</v>
      </c>
      <c r="D10" s="50">
        <f>Effectif!M10</f>
        <v>0</v>
      </c>
      <c r="E10" s="51">
        <f>Effectif!O10</f>
        <v>0</v>
      </c>
      <c r="F10" s="51">
        <f>Effectif!S10</f>
        <v>0</v>
      </c>
      <c r="G10" s="51">
        <f>Effectif!T10</f>
        <v>0</v>
      </c>
      <c r="H10" s="51">
        <f>Effectif!AA10</f>
        <v>0</v>
      </c>
      <c r="I10" s="50">
        <f>Effectif!AC10</f>
        <v>0</v>
      </c>
      <c r="J10" s="52">
        <f>Effectif!AE10</f>
        <v>0</v>
      </c>
      <c r="K10" s="1"/>
    </row>
    <row r="11" spans="1:11" x14ac:dyDescent="0.25">
      <c r="A11" s="49" t="str">
        <f>Effectif!C11</f>
        <v xml:space="preserve"> </v>
      </c>
      <c r="B11" s="50" t="str">
        <f>Effectif!D11</f>
        <v>13/05/2003</v>
      </c>
      <c r="C11" s="51">
        <f>Effectif!G11</f>
        <v>0</v>
      </c>
      <c r="D11" s="50">
        <f>Effectif!M11</f>
        <v>0</v>
      </c>
      <c r="E11" s="51">
        <f>Effectif!O11</f>
        <v>0</v>
      </c>
      <c r="F11" s="51">
        <f>Effectif!S11</f>
        <v>0</v>
      </c>
      <c r="G11" s="51">
        <f>Effectif!T11</f>
        <v>0</v>
      </c>
      <c r="H11" s="51">
        <f>Effectif!AA11</f>
        <v>0</v>
      </c>
      <c r="I11" s="50">
        <f>Effectif!AC11</f>
        <v>0</v>
      </c>
      <c r="J11" s="52">
        <f>Effectif!AE11</f>
        <v>0</v>
      </c>
      <c r="K11" s="1"/>
    </row>
    <row r="12" spans="1:11" x14ac:dyDescent="0.25">
      <c r="A12" s="49" t="str">
        <f>Effectif!C12</f>
        <v xml:space="preserve"> </v>
      </c>
      <c r="B12" s="50" t="str">
        <f>Effectif!D12</f>
        <v>23/11/2002</v>
      </c>
      <c r="C12" s="51">
        <f>Effectif!G12</f>
        <v>0</v>
      </c>
      <c r="D12" s="50">
        <f>Effectif!M12</f>
        <v>0</v>
      </c>
      <c r="E12" s="51">
        <f>Effectif!O12</f>
        <v>0</v>
      </c>
      <c r="F12" s="51">
        <f>Effectif!S12</f>
        <v>0</v>
      </c>
      <c r="G12" s="51">
        <f>Effectif!T12</f>
        <v>0</v>
      </c>
      <c r="H12" s="51">
        <f>Effectif!AA12</f>
        <v>0</v>
      </c>
      <c r="I12" s="50">
        <f>Effectif!AC12</f>
        <v>0</v>
      </c>
      <c r="J12" s="52">
        <f>Effectif!AE12</f>
        <v>0</v>
      </c>
      <c r="K12" s="1"/>
    </row>
    <row r="13" spans="1:11" x14ac:dyDescent="0.25">
      <c r="A13" s="49" t="str">
        <f>Effectif!C13</f>
        <v xml:space="preserve"> </v>
      </c>
      <c r="B13" s="50" t="str">
        <f>Effectif!D13</f>
        <v>15/12/2002</v>
      </c>
      <c r="C13" s="51">
        <f>Effectif!G13</f>
        <v>0</v>
      </c>
      <c r="D13" s="50">
        <f>Effectif!M13</f>
        <v>0</v>
      </c>
      <c r="E13" s="51">
        <f>Effectif!O13</f>
        <v>0</v>
      </c>
      <c r="F13" s="51">
        <f>Effectif!S13</f>
        <v>0</v>
      </c>
      <c r="G13" s="51">
        <f>Effectif!T13</f>
        <v>0</v>
      </c>
      <c r="H13" s="51">
        <f>Effectif!AA13</f>
        <v>0</v>
      </c>
      <c r="I13" s="50">
        <f>Effectif!AC13</f>
        <v>0</v>
      </c>
      <c r="J13" s="52">
        <f>Effectif!AE13</f>
        <v>0</v>
      </c>
      <c r="K13" s="1"/>
    </row>
    <row r="14" spans="1:11" x14ac:dyDescent="0.25">
      <c r="A14" s="49" t="str">
        <f>Effectif!C14</f>
        <v xml:space="preserve"> </v>
      </c>
      <c r="B14" s="50">
        <f>Effectif!D14</f>
        <v>38346</v>
      </c>
      <c r="C14" s="51">
        <f>Effectif!G14</f>
        <v>0</v>
      </c>
      <c r="D14" s="50">
        <f>Effectif!M14</f>
        <v>0</v>
      </c>
      <c r="E14" s="51">
        <f>Effectif!O14</f>
        <v>0</v>
      </c>
      <c r="F14" s="51">
        <f>Effectif!S14</f>
        <v>0</v>
      </c>
      <c r="G14" s="51">
        <f>Effectif!T14</f>
        <v>0</v>
      </c>
      <c r="H14" s="51">
        <f>Effectif!AA14</f>
        <v>0</v>
      </c>
      <c r="I14" s="50">
        <f>Effectif!AC14</f>
        <v>0</v>
      </c>
      <c r="J14" s="52">
        <f>Effectif!AE14</f>
        <v>0</v>
      </c>
      <c r="K14" s="1"/>
    </row>
    <row r="15" spans="1:11" x14ac:dyDescent="0.25">
      <c r="A15" s="49" t="str">
        <f>Effectif!C15</f>
        <v xml:space="preserve"> </v>
      </c>
      <c r="B15" s="50">
        <f>Effectif!D15</f>
        <v>37992</v>
      </c>
      <c r="C15" s="51">
        <f>Effectif!G15</f>
        <v>0</v>
      </c>
      <c r="D15" s="50">
        <f>Effectif!M15</f>
        <v>0</v>
      </c>
      <c r="E15" s="51">
        <f>Effectif!O15</f>
        <v>0</v>
      </c>
      <c r="F15" s="51">
        <f>Effectif!S15</f>
        <v>0</v>
      </c>
      <c r="G15" s="51">
        <f>Effectif!T15</f>
        <v>0</v>
      </c>
      <c r="H15" s="51">
        <f>Effectif!AA15</f>
        <v>0</v>
      </c>
      <c r="I15" s="50">
        <f>Effectif!AC15</f>
        <v>0</v>
      </c>
      <c r="J15" s="52">
        <f>Effectif!AE15</f>
        <v>0</v>
      </c>
      <c r="K15" s="1"/>
    </row>
    <row r="16" spans="1:11" x14ac:dyDescent="0.25">
      <c r="A16" s="49" t="str">
        <f>Effectif!C16</f>
        <v xml:space="preserve"> </v>
      </c>
      <c r="B16" s="50" t="str">
        <f>Effectif!D16</f>
        <v>10/10/2002</v>
      </c>
      <c r="C16" s="51">
        <f>Effectif!G16</f>
        <v>0</v>
      </c>
      <c r="D16" s="50">
        <f>Effectif!M16</f>
        <v>0</v>
      </c>
      <c r="E16" s="51">
        <f>Effectif!O16</f>
        <v>0</v>
      </c>
      <c r="F16" s="51">
        <f>Effectif!S16</f>
        <v>0</v>
      </c>
      <c r="G16" s="51">
        <f>Effectif!T16</f>
        <v>0</v>
      </c>
      <c r="H16" s="51">
        <f>Effectif!AA16</f>
        <v>0</v>
      </c>
      <c r="I16" s="50">
        <f>Effectif!AC16</f>
        <v>0</v>
      </c>
      <c r="J16" s="52">
        <f>Effectif!AE16</f>
        <v>0</v>
      </c>
      <c r="K16" s="1"/>
    </row>
    <row r="17" spans="1:11" x14ac:dyDescent="0.25">
      <c r="A17" s="49" t="str">
        <f>Effectif!C17</f>
        <v xml:space="preserve"> </v>
      </c>
      <c r="B17" s="50" t="str">
        <f>Effectif!D17</f>
        <v>23/02/2004</v>
      </c>
      <c r="C17" s="51">
        <f>Effectif!G17</f>
        <v>0</v>
      </c>
      <c r="D17" s="50">
        <f>Effectif!M17</f>
        <v>0</v>
      </c>
      <c r="E17" s="51">
        <f>Effectif!O17</f>
        <v>0</v>
      </c>
      <c r="F17" s="51">
        <f>Effectif!S17</f>
        <v>0</v>
      </c>
      <c r="G17" s="51">
        <f>Effectif!T17</f>
        <v>0</v>
      </c>
      <c r="H17" s="51">
        <f>Effectif!AA17</f>
        <v>0</v>
      </c>
      <c r="I17" s="50">
        <f>Effectif!AC17</f>
        <v>0</v>
      </c>
      <c r="J17" s="52">
        <f>Effectif!AE17</f>
        <v>0</v>
      </c>
      <c r="K17" s="1"/>
    </row>
    <row r="18" spans="1:11" x14ac:dyDescent="0.25">
      <c r="A18" s="49" t="str">
        <f>Effectif!C18</f>
        <v xml:space="preserve"> </v>
      </c>
      <c r="B18" s="50">
        <f>Effectif!D18</f>
        <v>38316</v>
      </c>
      <c r="C18" s="51">
        <f>Effectif!G18</f>
        <v>0</v>
      </c>
      <c r="D18" s="50">
        <f>Effectif!M18</f>
        <v>0</v>
      </c>
      <c r="E18" s="51">
        <f>Effectif!O18</f>
        <v>0</v>
      </c>
      <c r="F18" s="51">
        <f>Effectif!S18</f>
        <v>0</v>
      </c>
      <c r="G18" s="51">
        <f>Effectif!T18</f>
        <v>0</v>
      </c>
      <c r="H18" s="51">
        <f>Effectif!AA18</f>
        <v>0</v>
      </c>
      <c r="I18" s="50">
        <f>Effectif!AC18</f>
        <v>0</v>
      </c>
      <c r="J18" s="52">
        <f>Effectif!AE18</f>
        <v>0</v>
      </c>
      <c r="K18" s="1"/>
    </row>
    <row r="19" spans="1:11" x14ac:dyDescent="0.25">
      <c r="A19" s="49" t="str">
        <f>Effectif!C19</f>
        <v xml:space="preserve"> </v>
      </c>
      <c r="B19" s="50" t="str">
        <f>Effectif!D19</f>
        <v>14/11/2003</v>
      </c>
      <c r="C19" s="51">
        <f>Effectif!G19</f>
        <v>0</v>
      </c>
      <c r="D19" s="50">
        <f>Effectif!M19</f>
        <v>0</v>
      </c>
      <c r="E19" s="51">
        <f>Effectif!O19</f>
        <v>0</v>
      </c>
      <c r="F19" s="51">
        <f>Effectif!S19</f>
        <v>0</v>
      </c>
      <c r="G19" s="51">
        <f>Effectif!T19</f>
        <v>0</v>
      </c>
      <c r="H19" s="51">
        <f>Effectif!AA19</f>
        <v>0</v>
      </c>
      <c r="I19" s="50">
        <f>Effectif!AC19</f>
        <v>0</v>
      </c>
      <c r="J19" s="52">
        <f>Effectif!AE19</f>
        <v>0</v>
      </c>
      <c r="K19" s="1"/>
    </row>
    <row r="20" spans="1:11" x14ac:dyDescent="0.25">
      <c r="A20" s="49" t="str">
        <f>Effectif!C20</f>
        <v xml:space="preserve"> </v>
      </c>
      <c r="B20" s="50" t="str">
        <f>Effectif!D20</f>
        <v>10/12/2003</v>
      </c>
      <c r="C20" s="51">
        <f>Effectif!G20</f>
        <v>0</v>
      </c>
      <c r="D20" s="50">
        <f>Effectif!M20</f>
        <v>0</v>
      </c>
      <c r="E20" s="51">
        <f>Effectif!O20</f>
        <v>0</v>
      </c>
      <c r="F20" s="51">
        <f>Effectif!S20</f>
        <v>0</v>
      </c>
      <c r="G20" s="51">
        <f>Effectif!T20</f>
        <v>0</v>
      </c>
      <c r="H20" s="51">
        <f>Effectif!AA20</f>
        <v>0</v>
      </c>
      <c r="I20" s="50">
        <f>Effectif!AC20</f>
        <v>0</v>
      </c>
      <c r="J20" s="52">
        <f>Effectif!AE20</f>
        <v>0</v>
      </c>
      <c r="K20" s="1"/>
    </row>
    <row r="21" spans="1:11" x14ac:dyDescent="0.25">
      <c r="A21" s="49" t="str">
        <f>Effectif!C21</f>
        <v xml:space="preserve"> </v>
      </c>
      <c r="B21" s="50" t="str">
        <f>Effectif!D21</f>
        <v>01/01/2004</v>
      </c>
      <c r="C21" s="51">
        <f>Effectif!G21</f>
        <v>0</v>
      </c>
      <c r="D21" s="50">
        <f>Effectif!M21</f>
        <v>0</v>
      </c>
      <c r="E21" s="51">
        <f>Effectif!O21</f>
        <v>0</v>
      </c>
      <c r="F21" s="51">
        <f>Effectif!S21</f>
        <v>0</v>
      </c>
      <c r="G21" s="51">
        <f>Effectif!T21</f>
        <v>0</v>
      </c>
      <c r="H21" s="51">
        <f>Effectif!AA21</f>
        <v>0</v>
      </c>
      <c r="I21" s="50">
        <f>Effectif!AC21</f>
        <v>0</v>
      </c>
      <c r="J21" s="52">
        <f>Effectif!AE21</f>
        <v>0</v>
      </c>
      <c r="K21" s="1"/>
    </row>
    <row r="22" spans="1:11" x14ac:dyDescent="0.25">
      <c r="A22" s="49" t="str">
        <f>Effectif!C22</f>
        <v xml:space="preserve"> </v>
      </c>
      <c r="B22" s="50" t="str">
        <f>Effectif!D22</f>
        <v>04/09/2003</v>
      </c>
      <c r="C22" s="51">
        <f>Effectif!G22</f>
        <v>0</v>
      </c>
      <c r="D22" s="50">
        <f>Effectif!M22</f>
        <v>0</v>
      </c>
      <c r="E22" s="51">
        <f>Effectif!O22</f>
        <v>0</v>
      </c>
      <c r="F22" s="51">
        <f>Effectif!S22</f>
        <v>0</v>
      </c>
      <c r="G22" s="51">
        <f>Effectif!T22</f>
        <v>0</v>
      </c>
      <c r="H22" s="51">
        <f>Effectif!AA22</f>
        <v>0</v>
      </c>
      <c r="I22" s="50">
        <f>Effectif!AC22</f>
        <v>0</v>
      </c>
      <c r="J22" s="52">
        <f>Effectif!AE22</f>
        <v>0</v>
      </c>
      <c r="K22" s="1"/>
    </row>
    <row r="23" spans="1:11" x14ac:dyDescent="0.25">
      <c r="A23" s="49" t="str">
        <f>Effectif!C23</f>
        <v xml:space="preserve"> </v>
      </c>
      <c r="B23" s="50" t="str">
        <f>Effectif!D23</f>
        <v>31/12/2002</v>
      </c>
      <c r="C23" s="51">
        <f>Effectif!G23</f>
        <v>0</v>
      </c>
      <c r="D23" s="50">
        <f>Effectif!M23</f>
        <v>0</v>
      </c>
      <c r="E23" s="51">
        <f>Effectif!O23</f>
        <v>0</v>
      </c>
      <c r="F23" s="51">
        <f>Effectif!S23</f>
        <v>0</v>
      </c>
      <c r="G23" s="51">
        <f>Effectif!T23</f>
        <v>0</v>
      </c>
      <c r="H23" s="51">
        <f>Effectif!AA23</f>
        <v>0</v>
      </c>
      <c r="I23" s="50">
        <f>Effectif!AC23</f>
        <v>0</v>
      </c>
      <c r="J23" s="52">
        <f>Effectif!AE23</f>
        <v>0</v>
      </c>
      <c r="K23" s="1"/>
    </row>
    <row r="24" spans="1:11" x14ac:dyDescent="0.25">
      <c r="A24" s="49" t="str">
        <f>Effectif!C24</f>
        <v xml:space="preserve"> </v>
      </c>
      <c r="B24" s="50">
        <f>Effectif!D24</f>
        <v>37803</v>
      </c>
      <c r="C24" s="51">
        <f>Effectif!G24</f>
        <v>0</v>
      </c>
      <c r="D24" s="50">
        <f>Effectif!M24</f>
        <v>0</v>
      </c>
      <c r="E24" s="51">
        <f>Effectif!O24</f>
        <v>0</v>
      </c>
      <c r="F24" s="51">
        <f>Effectif!S24</f>
        <v>0</v>
      </c>
      <c r="G24" s="51">
        <f>Effectif!T24</f>
        <v>0</v>
      </c>
      <c r="H24" s="51">
        <f>Effectif!AA24</f>
        <v>0</v>
      </c>
      <c r="I24" s="50">
        <f>Effectif!AC24</f>
        <v>0</v>
      </c>
      <c r="J24" s="52">
        <f>Effectif!AE24</f>
        <v>0</v>
      </c>
      <c r="K24" s="1"/>
    </row>
    <row r="25" spans="1:11" x14ac:dyDescent="0.25">
      <c r="A25" s="49" t="str">
        <f>Effectif!C25</f>
        <v xml:space="preserve"> </v>
      </c>
      <c r="B25" s="50" t="str">
        <f>Effectif!D25</f>
        <v>30/10/2001</v>
      </c>
      <c r="C25" s="51">
        <f>Effectif!G25</f>
        <v>0</v>
      </c>
      <c r="D25" s="50">
        <f>Effectif!M25</f>
        <v>0</v>
      </c>
      <c r="E25" s="51">
        <f>Effectif!O25</f>
        <v>0</v>
      </c>
      <c r="F25" s="51">
        <f>Effectif!S25</f>
        <v>0</v>
      </c>
      <c r="G25" s="51">
        <f>Effectif!T25</f>
        <v>0</v>
      </c>
      <c r="H25" s="51">
        <f>Effectif!AA25</f>
        <v>0</v>
      </c>
      <c r="I25" s="50">
        <f>Effectif!AC25</f>
        <v>0</v>
      </c>
      <c r="J25" s="52">
        <f>Effectif!AE25</f>
        <v>0</v>
      </c>
      <c r="K25" s="1"/>
    </row>
    <row r="26" spans="1:11" x14ac:dyDescent="0.25">
      <c r="A26" s="49" t="str">
        <f>Effectif!C26</f>
        <v xml:space="preserve"> </v>
      </c>
      <c r="B26" s="50" t="str">
        <f>Effectif!D26</f>
        <v>20/03/2002</v>
      </c>
      <c r="C26" s="51">
        <f>Effectif!G26</f>
        <v>0</v>
      </c>
      <c r="D26" s="50">
        <f>Effectif!M26</f>
        <v>0</v>
      </c>
      <c r="E26" s="51">
        <f>Effectif!O26</f>
        <v>0</v>
      </c>
      <c r="F26" s="51">
        <f>Effectif!S26</f>
        <v>0</v>
      </c>
      <c r="G26" s="51">
        <f>Effectif!T26</f>
        <v>0</v>
      </c>
      <c r="H26" s="51">
        <f>Effectif!AA26</f>
        <v>0</v>
      </c>
      <c r="I26" s="50">
        <f>Effectif!AC26</f>
        <v>0</v>
      </c>
      <c r="J26" s="52">
        <f>Effectif!AE26</f>
        <v>0</v>
      </c>
      <c r="K26" s="1"/>
    </row>
    <row r="27" spans="1:11" x14ac:dyDescent="0.25">
      <c r="A27" s="49" t="str">
        <f>Effectif!C27</f>
        <v xml:space="preserve"> </v>
      </c>
      <c r="B27" s="50">
        <f>Effectif!D27</f>
        <v>38260</v>
      </c>
      <c r="C27" s="51">
        <f>Effectif!G27</f>
        <v>0</v>
      </c>
      <c r="D27" s="50">
        <f>Effectif!M27</f>
        <v>0</v>
      </c>
      <c r="E27" s="51">
        <f>Effectif!O27</f>
        <v>0</v>
      </c>
      <c r="F27" s="51">
        <f>Effectif!S27</f>
        <v>0</v>
      </c>
      <c r="G27" s="51">
        <f>Effectif!T27</f>
        <v>0</v>
      </c>
      <c r="H27" s="51">
        <f>Effectif!AA27</f>
        <v>0</v>
      </c>
      <c r="I27" s="50">
        <f>Effectif!AC27</f>
        <v>0</v>
      </c>
      <c r="J27" s="52">
        <f>Effectif!AE27</f>
        <v>0</v>
      </c>
      <c r="K27" s="1"/>
    </row>
    <row r="28" spans="1:11" x14ac:dyDescent="0.25">
      <c r="A28" s="49" t="str">
        <f>Effectif!C28</f>
        <v xml:space="preserve"> </v>
      </c>
      <c r="B28" s="50" t="str">
        <f>Effectif!D28</f>
        <v>17/11/2004</v>
      </c>
      <c r="C28" s="51">
        <f>Effectif!G28</f>
        <v>0</v>
      </c>
      <c r="D28" s="50">
        <f>Effectif!M28</f>
        <v>0</v>
      </c>
      <c r="E28" s="51">
        <f>Effectif!O28</f>
        <v>0</v>
      </c>
      <c r="F28" s="51">
        <f>Effectif!S28</f>
        <v>0</v>
      </c>
      <c r="G28" s="51">
        <f>Effectif!T28</f>
        <v>0</v>
      </c>
      <c r="H28" s="51">
        <f>Effectif!AA28</f>
        <v>0</v>
      </c>
      <c r="I28" s="50">
        <f>Effectif!AC28</f>
        <v>0</v>
      </c>
      <c r="J28" s="52">
        <f>Effectif!AE28</f>
        <v>0</v>
      </c>
      <c r="K28" s="1"/>
    </row>
    <row r="29" spans="1:11" x14ac:dyDescent="0.25">
      <c r="A29" s="49" t="str">
        <f>Effectif!C29</f>
        <v xml:space="preserve"> </v>
      </c>
      <c r="B29" s="50" t="str">
        <f>Effectif!D29</f>
        <v>27/07/2004</v>
      </c>
      <c r="C29" s="51">
        <f>Effectif!G29</f>
        <v>0</v>
      </c>
      <c r="D29" s="50">
        <f>Effectif!M29</f>
        <v>0</v>
      </c>
      <c r="E29" s="51">
        <f>Effectif!O29</f>
        <v>0</v>
      </c>
      <c r="F29" s="51">
        <f>Effectif!S29</f>
        <v>0</v>
      </c>
      <c r="G29" s="51">
        <f>Effectif!T29</f>
        <v>0</v>
      </c>
      <c r="H29" s="51">
        <f>Effectif!AA29</f>
        <v>0</v>
      </c>
      <c r="I29" s="50">
        <f>Effectif!AC29</f>
        <v>0</v>
      </c>
      <c r="J29" s="52">
        <f>Effectif!AE29</f>
        <v>0</v>
      </c>
      <c r="K29" s="1"/>
    </row>
    <row r="30" spans="1:11" x14ac:dyDescent="0.25">
      <c r="A30" s="49" t="str">
        <f>Effectif!C30</f>
        <v xml:space="preserve"> </v>
      </c>
      <c r="B30" s="50" t="str">
        <f>Effectif!D30</f>
        <v>08/04/2004</v>
      </c>
      <c r="C30" s="51">
        <f>Effectif!G30</f>
        <v>0</v>
      </c>
      <c r="D30" s="50">
        <f>Effectif!M30</f>
        <v>0</v>
      </c>
      <c r="E30" s="51">
        <f>Effectif!O30</f>
        <v>0</v>
      </c>
      <c r="F30" s="51">
        <f>Effectif!S30</f>
        <v>0</v>
      </c>
      <c r="G30" s="51">
        <f>Effectif!T30</f>
        <v>0</v>
      </c>
      <c r="H30" s="51">
        <f>Effectif!AA30</f>
        <v>0</v>
      </c>
      <c r="I30" s="50">
        <f>Effectif!AC30</f>
        <v>0</v>
      </c>
      <c r="J30" s="52">
        <f>Effectif!AE30</f>
        <v>0</v>
      </c>
      <c r="K30" s="1"/>
    </row>
    <row r="31" spans="1:11" x14ac:dyDescent="0.25">
      <c r="A31" s="49" t="str">
        <f>Effectif!C31</f>
        <v xml:space="preserve"> </v>
      </c>
      <c r="B31" s="50" t="str">
        <f>Effectif!D31</f>
        <v>25/01/2004</v>
      </c>
      <c r="C31" s="51">
        <f>Effectif!G31</f>
        <v>0</v>
      </c>
      <c r="D31" s="50">
        <f>Effectif!M31</f>
        <v>0</v>
      </c>
      <c r="E31" s="51">
        <f>Effectif!O31</f>
        <v>0</v>
      </c>
      <c r="F31" s="51">
        <f>Effectif!S31</f>
        <v>0</v>
      </c>
      <c r="G31" s="51">
        <f>Effectif!T31</f>
        <v>0</v>
      </c>
      <c r="H31" s="51">
        <f>Effectif!AA31</f>
        <v>0</v>
      </c>
      <c r="I31" s="50">
        <f>Effectif!AC31</f>
        <v>0</v>
      </c>
      <c r="J31" s="52">
        <f>Effectif!AE31</f>
        <v>0</v>
      </c>
      <c r="K31" s="1"/>
    </row>
    <row r="32" spans="1:11" x14ac:dyDescent="0.25">
      <c r="A32" s="49" t="str">
        <f>Effectif!C32</f>
        <v xml:space="preserve"> </v>
      </c>
      <c r="B32" s="50" t="str">
        <f>Effectif!D32</f>
        <v>06/03/2002</v>
      </c>
      <c r="C32" s="51">
        <f>Effectif!G32</f>
        <v>0</v>
      </c>
      <c r="D32" s="50">
        <f>Effectif!M32</f>
        <v>0</v>
      </c>
      <c r="E32" s="51">
        <f>Effectif!O32</f>
        <v>0</v>
      </c>
      <c r="F32" s="51">
        <f>Effectif!S32</f>
        <v>0</v>
      </c>
      <c r="G32" s="51">
        <f>Effectif!T32</f>
        <v>0</v>
      </c>
      <c r="H32" s="51">
        <f>Effectif!AA32</f>
        <v>0</v>
      </c>
      <c r="I32" s="50">
        <f>Effectif!AC32</f>
        <v>0</v>
      </c>
      <c r="J32" s="52">
        <f>Effectif!AE32</f>
        <v>0</v>
      </c>
      <c r="K32" s="1"/>
    </row>
    <row r="33" spans="1:11" x14ac:dyDescent="0.25">
      <c r="A33" s="49" t="str">
        <f>Effectif!C33</f>
        <v xml:space="preserve"> </v>
      </c>
      <c r="B33" s="50" t="str">
        <f>Effectif!D33</f>
        <v>01/05/2002</v>
      </c>
      <c r="C33" s="51">
        <f>Effectif!G33</f>
        <v>0</v>
      </c>
      <c r="D33" s="50">
        <f>Effectif!M33</f>
        <v>0</v>
      </c>
      <c r="E33" s="51">
        <f>Effectif!O33</f>
        <v>0</v>
      </c>
      <c r="F33" s="51">
        <f>Effectif!S33</f>
        <v>0</v>
      </c>
      <c r="G33" s="51">
        <f>Effectif!T33</f>
        <v>0</v>
      </c>
      <c r="H33" s="51">
        <f>Effectif!AA33</f>
        <v>0</v>
      </c>
      <c r="I33" s="50">
        <f>Effectif!AC33</f>
        <v>0</v>
      </c>
      <c r="J33" s="52">
        <f>Effectif!AE33</f>
        <v>0</v>
      </c>
      <c r="K33" s="1"/>
    </row>
    <row r="34" spans="1:11" x14ac:dyDescent="0.25">
      <c r="A34" s="49" t="str">
        <f>Effectif!C34</f>
        <v xml:space="preserve"> </v>
      </c>
      <c r="B34" s="50" t="str">
        <f>Effectif!D34</f>
        <v>10/12/2001</v>
      </c>
      <c r="C34" s="51">
        <f>Effectif!G34</f>
        <v>0</v>
      </c>
      <c r="D34" s="50">
        <f>Effectif!M34</f>
        <v>0</v>
      </c>
      <c r="E34" s="51">
        <f>Effectif!O34</f>
        <v>0</v>
      </c>
      <c r="F34" s="51">
        <f>Effectif!S34</f>
        <v>0</v>
      </c>
      <c r="G34" s="51">
        <f>Effectif!T34</f>
        <v>0</v>
      </c>
      <c r="H34" s="51">
        <f>Effectif!AA34</f>
        <v>0</v>
      </c>
      <c r="I34" s="50">
        <f>Effectif!AC34</f>
        <v>0</v>
      </c>
      <c r="J34" s="52">
        <f>Effectif!AE34</f>
        <v>0</v>
      </c>
      <c r="K34" s="1"/>
    </row>
    <row r="35" spans="1:11" x14ac:dyDescent="0.25">
      <c r="A35" s="49" t="str">
        <f>Effectif!C35</f>
        <v xml:space="preserve"> </v>
      </c>
      <c r="B35" s="50" t="str">
        <f>Effectif!D35</f>
        <v>31/12/2003</v>
      </c>
      <c r="C35" s="51">
        <f>Effectif!G35</f>
        <v>0</v>
      </c>
      <c r="D35" s="50">
        <f>Effectif!M35</f>
        <v>0</v>
      </c>
      <c r="E35" s="51">
        <f>Effectif!O35</f>
        <v>0</v>
      </c>
      <c r="F35" s="51">
        <f>Effectif!S35</f>
        <v>0</v>
      </c>
      <c r="G35" s="51">
        <f>Effectif!T35</f>
        <v>0</v>
      </c>
      <c r="H35" s="51">
        <f>Effectif!AA35</f>
        <v>0</v>
      </c>
      <c r="I35" s="50">
        <f>Effectif!AC35</f>
        <v>0</v>
      </c>
      <c r="J35" s="52">
        <f>Effectif!AE35</f>
        <v>0</v>
      </c>
      <c r="K35" s="1"/>
    </row>
    <row r="36" spans="1:11" x14ac:dyDescent="0.25">
      <c r="A36" s="49" t="str">
        <f>Effectif!C36</f>
        <v xml:space="preserve"> </v>
      </c>
      <c r="B36" s="50" t="str">
        <f>Effectif!D36</f>
        <v>15/09/2003</v>
      </c>
      <c r="C36" s="51">
        <f>Effectif!G36</f>
        <v>0</v>
      </c>
      <c r="D36" s="50">
        <f>Effectif!M36</f>
        <v>0</v>
      </c>
      <c r="E36" s="51">
        <f>Effectif!O36</f>
        <v>0</v>
      </c>
      <c r="F36" s="51">
        <f>Effectif!S36</f>
        <v>0</v>
      </c>
      <c r="G36" s="51">
        <f>Effectif!T36</f>
        <v>0</v>
      </c>
      <c r="H36" s="51">
        <f>Effectif!AA36</f>
        <v>0</v>
      </c>
      <c r="I36" s="50">
        <f>Effectif!AC36</f>
        <v>0</v>
      </c>
      <c r="J36" s="52">
        <f>Effectif!AE36</f>
        <v>0</v>
      </c>
      <c r="K36" s="1"/>
    </row>
    <row r="37" spans="1:11" x14ac:dyDescent="0.25">
      <c r="A37" s="49" t="str">
        <f>Effectif!C37</f>
        <v xml:space="preserve"> </v>
      </c>
      <c r="B37" s="50" t="str">
        <f>Effectif!D37</f>
        <v>19/06/2004</v>
      </c>
      <c r="C37" s="51">
        <f>Effectif!G37</f>
        <v>0</v>
      </c>
      <c r="D37" s="50">
        <f>Effectif!M37</f>
        <v>0</v>
      </c>
      <c r="E37" s="51">
        <f>Effectif!O37</f>
        <v>0</v>
      </c>
      <c r="F37" s="51">
        <f>Effectif!S37</f>
        <v>0</v>
      </c>
      <c r="G37" s="51">
        <f>Effectif!T37</f>
        <v>0</v>
      </c>
      <c r="H37" s="51">
        <f>Effectif!AA37</f>
        <v>0</v>
      </c>
      <c r="I37" s="50">
        <f>Effectif!AC37</f>
        <v>0</v>
      </c>
      <c r="J37" s="52">
        <f>Effectif!AE37</f>
        <v>0</v>
      </c>
      <c r="K37" s="1"/>
    </row>
    <row r="38" spans="1:11" x14ac:dyDescent="0.25">
      <c r="A38" s="49" t="str">
        <f>Effectif!C38</f>
        <v xml:space="preserve"> </v>
      </c>
      <c r="B38" s="50">
        <f>Effectif!D38</f>
        <v>37683</v>
      </c>
      <c r="C38" s="51">
        <f>Effectif!G38</f>
        <v>0</v>
      </c>
      <c r="D38" s="50">
        <f>Effectif!M38</f>
        <v>0</v>
      </c>
      <c r="E38" s="51">
        <f>Effectif!O38</f>
        <v>0</v>
      </c>
      <c r="F38" s="51">
        <f>Effectif!S38</f>
        <v>0</v>
      </c>
      <c r="G38" s="51">
        <f>Effectif!T38</f>
        <v>0</v>
      </c>
      <c r="H38" s="51">
        <f>Effectif!AA38</f>
        <v>0</v>
      </c>
      <c r="I38" s="50">
        <f>Effectif!AC38</f>
        <v>0</v>
      </c>
      <c r="J38" s="52">
        <f>Effectif!AE38</f>
        <v>0</v>
      </c>
      <c r="K38" s="1"/>
    </row>
    <row r="39" spans="1:11" x14ac:dyDescent="0.25">
      <c r="A39" s="49" t="str">
        <f>Effectif!C39</f>
        <v xml:space="preserve"> </v>
      </c>
      <c r="B39" s="50" t="str">
        <f>Effectif!D39</f>
        <v>29/08/2004</v>
      </c>
      <c r="C39" s="51">
        <f>Effectif!G39</f>
        <v>0</v>
      </c>
      <c r="D39" s="50">
        <f>Effectif!M39</f>
        <v>0</v>
      </c>
      <c r="E39" s="51">
        <f>Effectif!O39</f>
        <v>0</v>
      </c>
      <c r="F39" s="51">
        <f>Effectif!S39</f>
        <v>0</v>
      </c>
      <c r="G39" s="51">
        <f>Effectif!T39</f>
        <v>0</v>
      </c>
      <c r="H39" s="51">
        <f>Effectif!AA39</f>
        <v>0</v>
      </c>
      <c r="I39" s="50">
        <f>Effectif!AC39</f>
        <v>0</v>
      </c>
      <c r="J39" s="52">
        <f>Effectif!AE39</f>
        <v>0</v>
      </c>
      <c r="K39" s="1"/>
    </row>
    <row r="40" spans="1:11" x14ac:dyDescent="0.25">
      <c r="A40" s="49" t="str">
        <f>Effectif!C40</f>
        <v xml:space="preserve"> </v>
      </c>
      <c r="B40" s="50" t="str">
        <f>Effectif!D40</f>
        <v>23/12/2002</v>
      </c>
      <c r="C40" s="51">
        <f>Effectif!G40</f>
        <v>0</v>
      </c>
      <c r="D40" s="50">
        <f>Effectif!M40</f>
        <v>0</v>
      </c>
      <c r="E40" s="51">
        <f>Effectif!O40</f>
        <v>0</v>
      </c>
      <c r="F40" s="51">
        <f>Effectif!S40</f>
        <v>0</v>
      </c>
      <c r="G40" s="51">
        <f>Effectif!T40</f>
        <v>0</v>
      </c>
      <c r="H40" s="51">
        <f>Effectif!AA40</f>
        <v>0</v>
      </c>
      <c r="I40" s="50">
        <f>Effectif!AC40</f>
        <v>0</v>
      </c>
      <c r="J40" s="52">
        <f>Effectif!AE40</f>
        <v>0</v>
      </c>
      <c r="K40" s="1"/>
    </row>
    <row r="41" spans="1:11" x14ac:dyDescent="0.25">
      <c r="A41" s="49" t="str">
        <f>Effectif!C41</f>
        <v xml:space="preserve"> </v>
      </c>
      <c r="B41" s="50" t="str">
        <f>Effectif!D41</f>
        <v>16/07/2003</v>
      </c>
      <c r="C41" s="51">
        <f>Effectif!G41</f>
        <v>0</v>
      </c>
      <c r="D41" s="50">
        <f>Effectif!M41</f>
        <v>0</v>
      </c>
      <c r="E41" s="51">
        <f>Effectif!O41</f>
        <v>0</v>
      </c>
      <c r="F41" s="51">
        <f>Effectif!S41</f>
        <v>0</v>
      </c>
      <c r="G41" s="51">
        <f>Effectif!T41</f>
        <v>0</v>
      </c>
      <c r="H41" s="51">
        <f>Effectif!AA41</f>
        <v>0</v>
      </c>
      <c r="I41" s="50">
        <f>Effectif!AC41</f>
        <v>0</v>
      </c>
      <c r="J41" s="52">
        <f>Effectif!AE41</f>
        <v>0</v>
      </c>
      <c r="K41" s="1"/>
    </row>
    <row r="42" spans="1:11" x14ac:dyDescent="0.25">
      <c r="A42" s="49" t="str">
        <f>Effectif!C42</f>
        <v xml:space="preserve"> </v>
      </c>
      <c r="B42" s="50" t="str">
        <f>Effectif!D42</f>
        <v>20/06/2002</v>
      </c>
      <c r="C42" s="51">
        <f>Effectif!G42</f>
        <v>0</v>
      </c>
      <c r="D42" s="50">
        <f>Effectif!M42</f>
        <v>0</v>
      </c>
      <c r="E42" s="51">
        <f>Effectif!O42</f>
        <v>0</v>
      </c>
      <c r="F42" s="51">
        <f>Effectif!S42</f>
        <v>0</v>
      </c>
      <c r="G42" s="51">
        <f>Effectif!T42</f>
        <v>0</v>
      </c>
      <c r="H42" s="51">
        <f>Effectif!AA42</f>
        <v>0</v>
      </c>
      <c r="I42" s="50">
        <f>Effectif!AC42</f>
        <v>0</v>
      </c>
      <c r="J42" s="52">
        <f>Effectif!AE42</f>
        <v>0</v>
      </c>
      <c r="K42" s="1"/>
    </row>
    <row r="43" spans="1:11" x14ac:dyDescent="0.25">
      <c r="A43" s="49" t="str">
        <f>Effectif!C43</f>
        <v xml:space="preserve"> </v>
      </c>
      <c r="B43" s="50" t="str">
        <f>Effectif!D43</f>
        <v>13/02/2003</v>
      </c>
      <c r="C43" s="51">
        <f>Effectif!G43</f>
        <v>0</v>
      </c>
      <c r="D43" s="50">
        <f>Effectif!M43</f>
        <v>0</v>
      </c>
      <c r="E43" s="51">
        <f>Effectif!O43</f>
        <v>0</v>
      </c>
      <c r="F43" s="51">
        <f>Effectif!S43</f>
        <v>0</v>
      </c>
      <c r="G43" s="51">
        <f>Effectif!T43</f>
        <v>0</v>
      </c>
      <c r="H43" s="51">
        <f>Effectif!AA43</f>
        <v>0</v>
      </c>
      <c r="I43" s="50">
        <f>Effectif!AC43</f>
        <v>0</v>
      </c>
      <c r="J43" s="52">
        <f>Effectif!AE43</f>
        <v>0</v>
      </c>
      <c r="K43" s="1"/>
    </row>
    <row r="44" spans="1:11" x14ac:dyDescent="0.25">
      <c r="A44" s="49" t="str">
        <f>Effectif!C44</f>
        <v xml:space="preserve"> </v>
      </c>
      <c r="B44" s="50" t="str">
        <f>Effectif!D44</f>
        <v>15/11/2001</v>
      </c>
      <c r="C44" s="51">
        <f>Effectif!G44</f>
        <v>0</v>
      </c>
      <c r="D44" s="50">
        <f>Effectif!M44</f>
        <v>0</v>
      </c>
      <c r="E44" s="51">
        <f>Effectif!O44</f>
        <v>0</v>
      </c>
      <c r="F44" s="51">
        <f>Effectif!S44</f>
        <v>0</v>
      </c>
      <c r="G44" s="51">
        <f>Effectif!T44</f>
        <v>0</v>
      </c>
      <c r="H44" s="51">
        <f>Effectif!AA44</f>
        <v>0</v>
      </c>
      <c r="I44" s="50">
        <f>Effectif!AC44</f>
        <v>0</v>
      </c>
      <c r="J44" s="52">
        <f>Effectif!AE44</f>
        <v>0</v>
      </c>
      <c r="K44" s="1"/>
    </row>
    <row r="45" spans="1:11" x14ac:dyDescent="0.25">
      <c r="A45" s="49" t="str">
        <f>Effectif!C45</f>
        <v xml:space="preserve"> </v>
      </c>
      <c r="B45" s="50" t="str">
        <f>Effectif!D45</f>
        <v>15/09/2001</v>
      </c>
      <c r="C45" s="51">
        <f>Effectif!G45</f>
        <v>0</v>
      </c>
      <c r="D45" s="50">
        <f>Effectif!M45</f>
        <v>0</v>
      </c>
      <c r="E45" s="51">
        <f>Effectif!O45</f>
        <v>0</v>
      </c>
      <c r="F45" s="51">
        <f>Effectif!S45</f>
        <v>0</v>
      </c>
      <c r="G45" s="51">
        <f>Effectif!T45</f>
        <v>0</v>
      </c>
      <c r="H45" s="51">
        <f>Effectif!AA45</f>
        <v>0</v>
      </c>
      <c r="I45" s="50">
        <f>Effectif!AC45</f>
        <v>0</v>
      </c>
      <c r="J45" s="52">
        <f>Effectif!AE45</f>
        <v>0</v>
      </c>
      <c r="K45" s="1"/>
    </row>
    <row r="46" spans="1:11" x14ac:dyDescent="0.25">
      <c r="A46" s="49" t="str">
        <f>Effectif!C47</f>
        <v xml:space="preserve"> </v>
      </c>
      <c r="B46" s="50" t="str">
        <f>Effectif!D47</f>
        <v>31/12/2003</v>
      </c>
      <c r="C46" s="51">
        <f>Effectif!G47</f>
        <v>0</v>
      </c>
      <c r="D46" s="50">
        <f>Effectif!M47</f>
        <v>0</v>
      </c>
      <c r="E46" s="51">
        <f>Effectif!O47</f>
        <v>0</v>
      </c>
      <c r="F46" s="51">
        <f>Effectif!S47</f>
        <v>0</v>
      </c>
      <c r="G46" s="51">
        <f>Effectif!T47</f>
        <v>0</v>
      </c>
      <c r="H46" s="51">
        <f>Effectif!AA47</f>
        <v>0</v>
      </c>
      <c r="I46" s="50">
        <f>Effectif!AC47</f>
        <v>0</v>
      </c>
      <c r="J46" s="52">
        <f>Effectif!AE47</f>
        <v>0</v>
      </c>
      <c r="K46" s="1"/>
    </row>
    <row r="47" spans="1:11" x14ac:dyDescent="0.25">
      <c r="A47" s="49" t="str">
        <f>Effectif!C48</f>
        <v xml:space="preserve"> </v>
      </c>
      <c r="B47" s="50" t="str">
        <f>Effectif!D48</f>
        <v>31/12/2002</v>
      </c>
      <c r="C47" s="51">
        <f>Effectif!G48</f>
        <v>0</v>
      </c>
      <c r="D47" s="50">
        <f>Effectif!M48</f>
        <v>0</v>
      </c>
      <c r="E47" s="51">
        <f>Effectif!O48</f>
        <v>0</v>
      </c>
      <c r="F47" s="51">
        <f>Effectif!S48</f>
        <v>0</v>
      </c>
      <c r="G47" s="51">
        <f>Effectif!T48</f>
        <v>0</v>
      </c>
      <c r="H47" s="51">
        <f>Effectif!AA48</f>
        <v>0</v>
      </c>
      <c r="I47" s="50">
        <f>Effectif!AC48</f>
        <v>0</v>
      </c>
      <c r="J47" s="52">
        <f>Effectif!AE48</f>
        <v>0</v>
      </c>
      <c r="K47" s="1"/>
    </row>
    <row r="48" spans="1:11" x14ac:dyDescent="0.25">
      <c r="A48" s="49" t="str">
        <f>Effectif!C49</f>
        <v xml:space="preserve"> </v>
      </c>
      <c r="B48" s="50" t="str">
        <f>Effectif!D49</f>
        <v>16/07/2002</v>
      </c>
      <c r="C48" s="51">
        <f>Effectif!G49</f>
        <v>0</v>
      </c>
      <c r="D48" s="50">
        <f>Effectif!M49</f>
        <v>0</v>
      </c>
      <c r="E48" s="51">
        <f>Effectif!O49</f>
        <v>0</v>
      </c>
      <c r="F48" s="51">
        <f>Effectif!S49</f>
        <v>0</v>
      </c>
      <c r="G48" s="51">
        <f>Effectif!T49</f>
        <v>0</v>
      </c>
      <c r="H48" s="51">
        <f>Effectif!AA49</f>
        <v>0</v>
      </c>
      <c r="I48" s="50">
        <f>Effectif!AC49</f>
        <v>0</v>
      </c>
      <c r="J48" s="52">
        <f>Effectif!AE49</f>
        <v>0</v>
      </c>
      <c r="K48" s="1"/>
    </row>
    <row r="49" spans="1:11" x14ac:dyDescent="0.25">
      <c r="A49" s="49" t="str">
        <f>Effectif!C50</f>
        <v xml:space="preserve"> </v>
      </c>
      <c r="B49" s="50" t="str">
        <f>Effectif!D50</f>
        <v>10/12/2003</v>
      </c>
      <c r="C49" s="51">
        <f>Effectif!G50</f>
        <v>0</v>
      </c>
      <c r="D49" s="50">
        <f>Effectif!M50</f>
        <v>0</v>
      </c>
      <c r="E49" s="51">
        <f>Effectif!O50</f>
        <v>0</v>
      </c>
      <c r="F49" s="51">
        <f>Effectif!S50</f>
        <v>0</v>
      </c>
      <c r="G49" s="51">
        <f>Effectif!T50</f>
        <v>0</v>
      </c>
      <c r="H49" s="51">
        <f>Effectif!AA50</f>
        <v>0</v>
      </c>
      <c r="I49" s="50">
        <f>Effectif!AC50</f>
        <v>0</v>
      </c>
      <c r="J49" s="52">
        <f>Effectif!AE50</f>
        <v>0</v>
      </c>
      <c r="K49" s="1"/>
    </row>
    <row r="50" spans="1:11" x14ac:dyDescent="0.25">
      <c r="A50" s="49" t="str">
        <f>Effectif!C51</f>
        <v xml:space="preserve"> </v>
      </c>
      <c r="B50" s="50" t="str">
        <f>Effectif!D51</f>
        <v>02/06/2003</v>
      </c>
      <c r="C50" s="51">
        <f>Effectif!G51</f>
        <v>0</v>
      </c>
      <c r="D50" s="50">
        <f>Effectif!M51</f>
        <v>0</v>
      </c>
      <c r="E50" s="51">
        <f>Effectif!O51</f>
        <v>0</v>
      </c>
      <c r="F50" s="51">
        <f>Effectif!S51</f>
        <v>0</v>
      </c>
      <c r="G50" s="51">
        <f>Effectif!T51</f>
        <v>0</v>
      </c>
      <c r="H50" s="51">
        <f>Effectif!AA51</f>
        <v>0</v>
      </c>
      <c r="I50" s="50">
        <f>Effectif!AC51</f>
        <v>0</v>
      </c>
      <c r="J50" s="52">
        <f>Effectif!AE51</f>
        <v>0</v>
      </c>
      <c r="K50" s="1"/>
    </row>
    <row r="51" spans="1:11" x14ac:dyDescent="0.25">
      <c r="A51" s="49" t="str">
        <f>Effectif!C52</f>
        <v xml:space="preserve"> </v>
      </c>
      <c r="B51" s="50">
        <f>Effectif!D52</f>
        <v>37258</v>
      </c>
      <c r="C51" s="51">
        <f>Effectif!G52</f>
        <v>0</v>
      </c>
      <c r="D51" s="50">
        <f>Effectif!M52</f>
        <v>0</v>
      </c>
      <c r="E51" s="51">
        <f>Effectif!O52</f>
        <v>0</v>
      </c>
      <c r="F51" s="51">
        <f>Effectif!S52</f>
        <v>0</v>
      </c>
      <c r="G51" s="51">
        <f>Effectif!T52</f>
        <v>0</v>
      </c>
      <c r="H51" s="51">
        <f>Effectif!AA52</f>
        <v>0</v>
      </c>
      <c r="I51" s="50">
        <f>Effectif!AC52</f>
        <v>0</v>
      </c>
      <c r="J51" s="52">
        <f>Effectif!AE52</f>
        <v>0</v>
      </c>
      <c r="K51" s="1"/>
    </row>
    <row r="52" spans="1:11" x14ac:dyDescent="0.25">
      <c r="A52" s="49" t="str">
        <f>Effectif!C53</f>
        <v xml:space="preserve"> </v>
      </c>
      <c r="B52" s="50" t="str">
        <f>Effectif!D53</f>
        <v>31/12/2002</v>
      </c>
      <c r="C52" s="51">
        <f>Effectif!G53</f>
        <v>0</v>
      </c>
      <c r="D52" s="50">
        <f>Effectif!M53</f>
        <v>0</v>
      </c>
      <c r="E52" s="51">
        <f>Effectif!O53</f>
        <v>0</v>
      </c>
      <c r="F52" s="51">
        <f>Effectif!S53</f>
        <v>0</v>
      </c>
      <c r="G52" s="51">
        <f>Effectif!T53</f>
        <v>0</v>
      </c>
      <c r="H52" s="51">
        <f>Effectif!AA53</f>
        <v>0</v>
      </c>
      <c r="I52" s="50">
        <f>Effectif!AC53</f>
        <v>0</v>
      </c>
      <c r="J52" s="52">
        <f>Effectif!AE53</f>
        <v>0</v>
      </c>
      <c r="K52" s="1"/>
    </row>
    <row r="53" spans="1:11" x14ac:dyDescent="0.25">
      <c r="A53" s="49" t="str">
        <f>Effectif!C54</f>
        <v xml:space="preserve"> </v>
      </c>
      <c r="B53" s="50" t="str">
        <f>Effectif!D54</f>
        <v>01/01/2003</v>
      </c>
      <c r="C53" s="51">
        <f>Effectif!G54</f>
        <v>0</v>
      </c>
      <c r="D53" s="50">
        <f>Effectif!M54</f>
        <v>0</v>
      </c>
      <c r="E53" s="51">
        <f>Effectif!O54</f>
        <v>0</v>
      </c>
      <c r="F53" s="51">
        <f>Effectif!S54</f>
        <v>0</v>
      </c>
      <c r="G53" s="51">
        <f>Effectif!T54</f>
        <v>0</v>
      </c>
      <c r="H53" s="51">
        <f>Effectif!AA54</f>
        <v>0</v>
      </c>
      <c r="I53" s="50">
        <f>Effectif!AC54</f>
        <v>0</v>
      </c>
      <c r="J53" s="52">
        <f>Effectif!AE54</f>
        <v>0</v>
      </c>
      <c r="K53" s="1"/>
    </row>
    <row r="54" spans="1:11" x14ac:dyDescent="0.25">
      <c r="A54" s="49" t="str">
        <f>Effectif!C55</f>
        <v xml:space="preserve"> </v>
      </c>
      <c r="B54" s="50">
        <f>Effectif!D55</f>
        <v>37895</v>
      </c>
      <c r="C54" s="51">
        <f>Effectif!G55</f>
        <v>0</v>
      </c>
      <c r="D54" s="50">
        <f>Effectif!M55</f>
        <v>0</v>
      </c>
      <c r="E54" s="51">
        <f>Effectif!O55</f>
        <v>0</v>
      </c>
      <c r="F54" s="51">
        <f>Effectif!S55</f>
        <v>0</v>
      </c>
      <c r="G54" s="51">
        <f>Effectif!T55</f>
        <v>0</v>
      </c>
      <c r="H54" s="51">
        <f>Effectif!AA55</f>
        <v>0</v>
      </c>
      <c r="I54" s="50">
        <f>Effectif!AC55</f>
        <v>0</v>
      </c>
      <c r="J54" s="52">
        <f>Effectif!AE55</f>
        <v>0</v>
      </c>
      <c r="K54" s="1"/>
    </row>
    <row r="55" spans="1:11" x14ac:dyDescent="0.25">
      <c r="A55" s="49" t="str">
        <f>Effectif!C56</f>
        <v xml:space="preserve"> </v>
      </c>
      <c r="B55" s="50" t="str">
        <f>Effectif!D56</f>
        <v>10/05/2002</v>
      </c>
      <c r="C55" s="51">
        <f>Effectif!G56</f>
        <v>0</v>
      </c>
      <c r="D55" s="50">
        <f>Effectif!M56</f>
        <v>0</v>
      </c>
      <c r="E55" s="51">
        <f>Effectif!O56</f>
        <v>0</v>
      </c>
      <c r="F55" s="51">
        <f>Effectif!S56</f>
        <v>0</v>
      </c>
      <c r="G55" s="51">
        <f>Effectif!T56</f>
        <v>0</v>
      </c>
      <c r="H55" s="51">
        <f>Effectif!AA56</f>
        <v>0</v>
      </c>
      <c r="I55" s="50">
        <f>Effectif!AC56</f>
        <v>0</v>
      </c>
      <c r="J55" s="52">
        <f>Effectif!AE56</f>
        <v>0</v>
      </c>
      <c r="K55" s="1"/>
    </row>
    <row r="56" spans="1:11" x14ac:dyDescent="0.25">
      <c r="A56" s="49" t="str">
        <f>Effectif!C57</f>
        <v xml:space="preserve"> </v>
      </c>
      <c r="B56" s="50" t="str">
        <f>Effectif!D57</f>
        <v>02/10/2002</v>
      </c>
      <c r="C56" s="51">
        <f>Effectif!G57</f>
        <v>0</v>
      </c>
      <c r="D56" s="50">
        <f>Effectif!M57</f>
        <v>0</v>
      </c>
      <c r="E56" s="51">
        <f>Effectif!O57</f>
        <v>0</v>
      </c>
      <c r="F56" s="51">
        <f>Effectif!S57</f>
        <v>0</v>
      </c>
      <c r="G56" s="51">
        <f>Effectif!T57</f>
        <v>0</v>
      </c>
      <c r="H56" s="51">
        <f>Effectif!AA57</f>
        <v>0</v>
      </c>
      <c r="I56" s="50">
        <f>Effectif!AC57</f>
        <v>0</v>
      </c>
      <c r="J56" s="52">
        <f>Effectif!AE57</f>
        <v>0</v>
      </c>
      <c r="K56" s="1"/>
    </row>
    <row r="57" spans="1:11" x14ac:dyDescent="0.25">
      <c r="A57" s="49" t="str">
        <f>Effectif!C58</f>
        <v xml:space="preserve"> </v>
      </c>
      <c r="B57" s="50" t="str">
        <f>Effectif!D58</f>
        <v>07/02/2003</v>
      </c>
      <c r="C57" s="51">
        <f>Effectif!G58</f>
        <v>0</v>
      </c>
      <c r="D57" s="50">
        <f>Effectif!M58</f>
        <v>0</v>
      </c>
      <c r="E57" s="51">
        <f>Effectif!O58</f>
        <v>0</v>
      </c>
      <c r="F57" s="51">
        <f>Effectif!S58</f>
        <v>0</v>
      </c>
      <c r="G57" s="51">
        <f>Effectif!T58</f>
        <v>0</v>
      </c>
      <c r="H57" s="51">
        <f>Effectif!AA58</f>
        <v>0</v>
      </c>
      <c r="I57" s="50">
        <f>Effectif!AC58</f>
        <v>0</v>
      </c>
      <c r="J57" s="52">
        <f>Effectif!AE58</f>
        <v>0</v>
      </c>
      <c r="K57" s="1"/>
    </row>
    <row r="58" spans="1:11" x14ac:dyDescent="0.25">
      <c r="A58" s="49" t="str">
        <f>Effectif!C59</f>
        <v xml:space="preserve"> </v>
      </c>
      <c r="B58" s="50" t="str">
        <f>Effectif!D59</f>
        <v>08/05/2003</v>
      </c>
      <c r="C58" s="51">
        <f>Effectif!G59</f>
        <v>0</v>
      </c>
      <c r="D58" s="50">
        <f>Effectif!M59</f>
        <v>0</v>
      </c>
      <c r="E58" s="51">
        <f>Effectif!O59</f>
        <v>0</v>
      </c>
      <c r="F58" s="51">
        <f>Effectif!S59</f>
        <v>0</v>
      </c>
      <c r="G58" s="51">
        <f>Effectif!T59</f>
        <v>0</v>
      </c>
      <c r="H58" s="51">
        <f>Effectif!AA59</f>
        <v>0</v>
      </c>
      <c r="I58" s="50">
        <f>Effectif!AC59</f>
        <v>0</v>
      </c>
      <c r="J58" s="52">
        <f>Effectif!AE59</f>
        <v>0</v>
      </c>
      <c r="K58" s="1"/>
    </row>
    <row r="59" spans="1:11" x14ac:dyDescent="0.25">
      <c r="A59" s="49" t="str">
        <f>Effectif!C60</f>
        <v xml:space="preserve"> </v>
      </c>
      <c r="B59" s="50" t="str">
        <f>Effectif!D60</f>
        <v>01/12/2001</v>
      </c>
      <c r="C59" s="51">
        <f>Effectif!G60</f>
        <v>0</v>
      </c>
      <c r="D59" s="50">
        <f>Effectif!M60</f>
        <v>0</v>
      </c>
      <c r="E59" s="51">
        <f>Effectif!O60</f>
        <v>0</v>
      </c>
      <c r="F59" s="51">
        <f>Effectif!S60</f>
        <v>0</v>
      </c>
      <c r="G59" s="51">
        <f>Effectif!T60</f>
        <v>0</v>
      </c>
      <c r="H59" s="51">
        <f>Effectif!AA60</f>
        <v>0</v>
      </c>
      <c r="I59" s="50">
        <f>Effectif!AC60</f>
        <v>0</v>
      </c>
      <c r="J59" s="52">
        <f>Effectif!AE60</f>
        <v>0</v>
      </c>
      <c r="K59" s="1"/>
    </row>
    <row r="60" spans="1:11" x14ac:dyDescent="0.25">
      <c r="A60" s="49" t="str">
        <f>Effectif!C61</f>
        <v xml:space="preserve"> </v>
      </c>
      <c r="B60" s="50" t="str">
        <f>Effectif!D61</f>
        <v>05/03/2003</v>
      </c>
      <c r="C60" s="51">
        <f>Effectif!G61</f>
        <v>0</v>
      </c>
      <c r="D60" s="50">
        <f>Effectif!M61</f>
        <v>0</v>
      </c>
      <c r="E60" s="51">
        <f>Effectif!O61</f>
        <v>0</v>
      </c>
      <c r="F60" s="51">
        <f>Effectif!S61</f>
        <v>0</v>
      </c>
      <c r="G60" s="51">
        <f>Effectif!T61</f>
        <v>0</v>
      </c>
      <c r="H60" s="51">
        <f>Effectif!AA61</f>
        <v>0</v>
      </c>
      <c r="I60" s="50">
        <f>Effectif!AC61</f>
        <v>0</v>
      </c>
      <c r="J60" s="52">
        <f>Effectif!AE61</f>
        <v>0</v>
      </c>
      <c r="K60" s="1"/>
    </row>
    <row r="61" spans="1:11" x14ac:dyDescent="0.25">
      <c r="A61" s="49" t="str">
        <f>Effectif!C62</f>
        <v xml:space="preserve"> </v>
      </c>
      <c r="B61" s="50" t="str">
        <f>Effectif!D62</f>
        <v>09/07/2002</v>
      </c>
      <c r="C61" s="51">
        <f>Effectif!G62</f>
        <v>0</v>
      </c>
      <c r="D61" s="50">
        <f>Effectif!M62</f>
        <v>0</v>
      </c>
      <c r="E61" s="51">
        <f>Effectif!O62</f>
        <v>0</v>
      </c>
      <c r="F61" s="51">
        <f>Effectif!S62</f>
        <v>0</v>
      </c>
      <c r="G61" s="51">
        <f>Effectif!T62</f>
        <v>0</v>
      </c>
      <c r="H61" s="51">
        <f>Effectif!AA62</f>
        <v>0</v>
      </c>
      <c r="I61" s="50">
        <f>Effectif!AC62</f>
        <v>0</v>
      </c>
      <c r="J61" s="52">
        <f>Effectif!AE62</f>
        <v>0</v>
      </c>
      <c r="K61" s="1"/>
    </row>
    <row r="62" spans="1:11" x14ac:dyDescent="0.25">
      <c r="A62" s="49" t="str">
        <f>Effectif!C63</f>
        <v xml:space="preserve"> </v>
      </c>
      <c r="B62" s="50">
        <f>Effectif!D63</f>
        <v>37925</v>
      </c>
      <c r="C62" s="51">
        <f>Effectif!G63</f>
        <v>0</v>
      </c>
      <c r="D62" s="50">
        <f>Effectif!M63</f>
        <v>0</v>
      </c>
      <c r="E62" s="51">
        <f>Effectif!O63</f>
        <v>0</v>
      </c>
      <c r="F62" s="51">
        <f>Effectif!S63</f>
        <v>0</v>
      </c>
      <c r="G62" s="51">
        <f>Effectif!T63</f>
        <v>0</v>
      </c>
      <c r="H62" s="51">
        <f>Effectif!AA63</f>
        <v>0</v>
      </c>
      <c r="I62" s="50">
        <f>Effectif!AC63</f>
        <v>0</v>
      </c>
      <c r="J62" s="52">
        <f>Effectif!AE63</f>
        <v>0</v>
      </c>
      <c r="K62" s="1"/>
    </row>
    <row r="63" spans="1:11" x14ac:dyDescent="0.25">
      <c r="A63" s="49" t="str">
        <f>Effectif!C64</f>
        <v xml:space="preserve"> </v>
      </c>
      <c r="B63" s="50" t="str">
        <f>Effectif!D64</f>
        <v>31/12/2003</v>
      </c>
      <c r="C63" s="51">
        <f>Effectif!G64</f>
        <v>0</v>
      </c>
      <c r="D63" s="50">
        <f>Effectif!M64</f>
        <v>0</v>
      </c>
      <c r="E63" s="51">
        <f>Effectif!O64</f>
        <v>0</v>
      </c>
      <c r="F63" s="51">
        <f>Effectif!S64</f>
        <v>0</v>
      </c>
      <c r="G63" s="51">
        <f>Effectif!T64</f>
        <v>0</v>
      </c>
      <c r="H63" s="51">
        <f>Effectif!AA64</f>
        <v>0</v>
      </c>
      <c r="I63" s="50">
        <f>Effectif!AC64</f>
        <v>0</v>
      </c>
      <c r="J63" s="52">
        <f>Effectif!AE64</f>
        <v>0</v>
      </c>
    </row>
    <row r="64" spans="1:11" x14ac:dyDescent="0.25">
      <c r="A64" s="49" t="str">
        <f>Effectif!C65</f>
        <v xml:space="preserve"> </v>
      </c>
      <c r="B64" s="50" t="str">
        <f>Effectif!D65</f>
        <v>31/12/2004</v>
      </c>
      <c r="C64" s="51">
        <f>Effectif!G65</f>
        <v>0</v>
      </c>
      <c r="D64" s="50">
        <f>Effectif!M65</f>
        <v>0</v>
      </c>
      <c r="E64" s="51">
        <f>Effectif!O65</f>
        <v>0</v>
      </c>
      <c r="F64" s="51">
        <f>Effectif!S65</f>
        <v>0</v>
      </c>
      <c r="G64" s="51">
        <f>Effectif!T65</f>
        <v>0</v>
      </c>
      <c r="H64" s="51">
        <f>Effectif!AA65</f>
        <v>0</v>
      </c>
      <c r="I64" s="50">
        <f>Effectif!AC65</f>
        <v>0</v>
      </c>
      <c r="J64" s="52">
        <f>Effectif!AE65</f>
        <v>0</v>
      </c>
    </row>
  </sheetData>
  <sheetProtection selectLockedCells="1" selectUnlockedCells="1"/>
  <customSheetViews>
    <customSheetView guid="{EE943BA9-0B80-4629-8DFD-5400001CD553}" showPageBreaks="1" printArea="1" state="hidden">
      <selection activeCell="B13" sqref="B13"/>
      <pageMargins left="0.70866141732283472" right="0.70866141732283472" top="0.74803149606299213" bottom="0.74803149606299213" header="0.31496062992125984" footer="0.31496062992125984"/>
      <printOptions horizontalCentered="1"/>
      <pageSetup paperSize="8" orientation="landscape" r:id="rId1"/>
    </customSheetView>
    <customSheetView guid="{45FAC4E9-01F5-48F9-AF57-4C2D450C8896}" state="hidden" topLeftCell="A2">
      <selection sqref="A1:D23"/>
      <pageMargins left="0.70866141732283472" right="0.70866141732283472" top="0.74803149606299213" bottom="0.74803149606299213" header="0.31496062992125984" footer="0.31496062992125984"/>
      <printOptions horizontalCentered="1"/>
      <pageSetup paperSize="8" orientation="landscape" r:id="rId2"/>
    </customSheetView>
    <customSheetView guid="{2D17AA9F-28C5-47B9-B582-31047B6D7CD1}" showPageBreaks="1" state="hidden" topLeftCell="A44">
      <selection activeCell="A62" sqref="A62:J64"/>
      <pageMargins left="0.70866141732283472" right="0.70866141732283472" top="0.74803149606299213" bottom="0.74803149606299213" header="0.31496062992125984" footer="0.31496062992125984"/>
      <printOptions horizontalCentered="1"/>
      <pageSetup paperSize="8" orientation="landscape" r:id="rId3"/>
    </customSheetView>
  </customSheetViews>
  <printOptions horizontalCentered="1"/>
  <pageMargins left="0.70866141732283472" right="0.70866141732283472" top="0.74803149606299213" bottom="0.74803149606299213" header="0.31496062992125984" footer="0.31496062992125984"/>
  <pageSetup paperSize="8" orientation="landscape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64"/>
  <sheetViews>
    <sheetView workbookViewId="0">
      <selection sqref="A1:Y67"/>
    </sheetView>
  </sheetViews>
  <sheetFormatPr baseColWidth="10" defaultColWidth="11.42578125" defaultRowHeight="15" x14ac:dyDescent="0.25"/>
  <cols>
    <col min="1" max="1" width="42.5703125" style="11" bestFit="1" customWidth="1"/>
    <col min="2" max="2" width="14.140625" style="1" bestFit="1" customWidth="1"/>
    <col min="3" max="3" width="9" style="1" bestFit="1" customWidth="1"/>
    <col min="4" max="4" width="16.7109375" style="1" bestFit="1" customWidth="1"/>
    <col min="5" max="5" width="13.85546875" style="1" customWidth="1"/>
    <col min="6" max="6" width="18.140625" style="1" bestFit="1" customWidth="1"/>
    <col min="7" max="7" width="19.85546875" style="1" bestFit="1" customWidth="1"/>
    <col min="8" max="8" width="15" style="1" bestFit="1" customWidth="1"/>
    <col min="9" max="9" width="25" style="1" bestFit="1" customWidth="1"/>
    <col min="10" max="10" width="22.42578125" style="1" bestFit="1" customWidth="1"/>
    <col min="11" max="13" width="11.140625" style="1" customWidth="1"/>
    <col min="14" max="14" width="14.28515625" style="1" bestFit="1" customWidth="1"/>
    <col min="15" max="15" width="20.42578125" style="1" bestFit="1" customWidth="1"/>
    <col min="16" max="16" width="21.28515625" style="1" bestFit="1" customWidth="1"/>
    <col min="17" max="17" width="18.85546875" style="1" bestFit="1" customWidth="1"/>
    <col min="18" max="18" width="16.85546875" style="1" bestFit="1" customWidth="1"/>
    <col min="19" max="16384" width="11.42578125" style="1"/>
  </cols>
  <sheetData>
    <row r="1" spans="1:18" s="19" customFormat="1" ht="30.75" thickTop="1" x14ac:dyDescent="0.25">
      <c r="A1" s="53" t="s">
        <v>116</v>
      </c>
      <c r="B1" s="54" t="s">
        <v>2</v>
      </c>
      <c r="C1" s="54" t="s">
        <v>3</v>
      </c>
      <c r="D1" s="54" t="s">
        <v>129</v>
      </c>
      <c r="E1" s="54" t="s">
        <v>27</v>
      </c>
      <c r="F1" s="54" t="s">
        <v>139</v>
      </c>
      <c r="G1" s="54" t="s">
        <v>22</v>
      </c>
      <c r="H1" s="54" t="s">
        <v>4</v>
      </c>
      <c r="I1" s="54" t="s">
        <v>142</v>
      </c>
      <c r="J1" s="54" t="s">
        <v>44</v>
      </c>
      <c r="K1" s="54" t="s">
        <v>127</v>
      </c>
      <c r="L1" s="54" t="s">
        <v>12</v>
      </c>
      <c r="M1" s="54" t="s">
        <v>41</v>
      </c>
      <c r="N1" s="54" t="s">
        <v>11</v>
      </c>
      <c r="O1" s="54" t="s">
        <v>119</v>
      </c>
      <c r="P1" s="54" t="s">
        <v>31</v>
      </c>
      <c r="Q1" s="54" t="s">
        <v>45</v>
      </c>
      <c r="R1" s="55" t="s">
        <v>89</v>
      </c>
    </row>
    <row r="2" spans="1:18" x14ac:dyDescent="0.25">
      <c r="A2" s="56" t="str">
        <f>Effectif!C2</f>
        <v xml:space="preserve"> </v>
      </c>
      <c r="B2" s="58" t="str">
        <f>Effectif!D2</f>
        <v>18/07/2004</v>
      </c>
      <c r="C2" s="59">
        <f ca="1">Effectif!E2</f>
        <v>16</v>
      </c>
      <c r="D2" s="59">
        <f>Effectif!G2</f>
        <v>0</v>
      </c>
      <c r="E2" s="58">
        <f>Effectif!J2</f>
        <v>0</v>
      </c>
      <c r="F2" s="59">
        <f>Effectif!O2</f>
        <v>0</v>
      </c>
      <c r="G2" s="58">
        <f>Effectif!P2</f>
        <v>0</v>
      </c>
      <c r="H2" s="59">
        <f>Effectif!S2</f>
        <v>0</v>
      </c>
      <c r="I2" s="58">
        <f>Effectif!V2</f>
        <v>0</v>
      </c>
      <c r="J2" s="58">
        <f>Effectif!W2</f>
        <v>0</v>
      </c>
      <c r="K2" s="59" t="e">
        <f>Effectif!#REF!</f>
        <v>#REF!</v>
      </c>
      <c r="L2" s="59">
        <f>Effectif!AN2</f>
        <v>0</v>
      </c>
      <c r="M2" s="59">
        <f>Effectif!AO2</f>
        <v>0</v>
      </c>
      <c r="N2" s="59">
        <f>Effectif!AP2</f>
        <v>0</v>
      </c>
      <c r="O2" s="59">
        <f>Effectif!AQ2</f>
        <v>0</v>
      </c>
      <c r="P2" s="59">
        <f>Effectif!AT2</f>
        <v>0</v>
      </c>
      <c r="Q2" s="59">
        <f>Effectif!AW2</f>
        <v>0</v>
      </c>
      <c r="R2" s="64">
        <f>Effectif!AX2</f>
        <v>0</v>
      </c>
    </row>
    <row r="3" spans="1:18" x14ac:dyDescent="0.25">
      <c r="A3" s="56" t="str">
        <f>Effectif!C3</f>
        <v xml:space="preserve"> </v>
      </c>
      <c r="B3" s="58" t="str">
        <f>Effectif!D3</f>
        <v>08/04/2003</v>
      </c>
      <c r="C3" s="59">
        <f ca="1">Effectif!E3</f>
        <v>17</v>
      </c>
      <c r="D3" s="59">
        <f>Effectif!G3</f>
        <v>0</v>
      </c>
      <c r="E3" s="58">
        <f>Effectif!J3</f>
        <v>0</v>
      </c>
      <c r="F3" s="59">
        <f>Effectif!O3</f>
        <v>0</v>
      </c>
      <c r="G3" s="58">
        <f>Effectif!P3</f>
        <v>0</v>
      </c>
      <c r="H3" s="59">
        <f>Effectif!S3</f>
        <v>0</v>
      </c>
      <c r="I3" s="58">
        <f>Effectif!V3</f>
        <v>0</v>
      </c>
      <c r="J3" s="58">
        <f>Effectif!W3</f>
        <v>0</v>
      </c>
      <c r="K3" s="59" t="e">
        <f>Effectif!#REF!</f>
        <v>#REF!</v>
      </c>
      <c r="L3" s="59">
        <f>Effectif!AN3</f>
        <v>0</v>
      </c>
      <c r="M3" s="59">
        <f>Effectif!AO3</f>
        <v>0</v>
      </c>
      <c r="N3" s="59">
        <f>Effectif!AP3</f>
        <v>0</v>
      </c>
      <c r="O3" s="59">
        <f>Effectif!AQ3</f>
        <v>0</v>
      </c>
      <c r="P3" s="59">
        <f>Effectif!AT3</f>
        <v>0</v>
      </c>
      <c r="Q3" s="59">
        <f>Effectif!AW3</f>
        <v>0</v>
      </c>
      <c r="R3" s="64">
        <f>Effectif!AX3</f>
        <v>0</v>
      </c>
    </row>
    <row r="4" spans="1:18" x14ac:dyDescent="0.25">
      <c r="A4" s="56" t="str">
        <f>Effectif!C4</f>
        <v xml:space="preserve"> </v>
      </c>
      <c r="B4" s="58">
        <f>Effectif!D4</f>
        <v>37622</v>
      </c>
      <c r="C4" s="59">
        <f ca="1">Effectif!E4</f>
        <v>17</v>
      </c>
      <c r="D4" s="59">
        <f>Effectif!G4</f>
        <v>0</v>
      </c>
      <c r="E4" s="58">
        <f>Effectif!J4</f>
        <v>0</v>
      </c>
      <c r="F4" s="59">
        <f>Effectif!O4</f>
        <v>0</v>
      </c>
      <c r="G4" s="58">
        <f>Effectif!P4</f>
        <v>0</v>
      </c>
      <c r="H4" s="59">
        <f>Effectif!S4</f>
        <v>0</v>
      </c>
      <c r="I4" s="58">
        <f>Effectif!V4</f>
        <v>0</v>
      </c>
      <c r="J4" s="58">
        <f>Effectif!W4</f>
        <v>0</v>
      </c>
      <c r="K4" s="59" t="e">
        <f>Effectif!#REF!</f>
        <v>#REF!</v>
      </c>
      <c r="L4" s="59">
        <f>Effectif!AN4</f>
        <v>0</v>
      </c>
      <c r="M4" s="59">
        <f>Effectif!AO4</f>
        <v>0</v>
      </c>
      <c r="N4" s="59">
        <f>Effectif!AP4</f>
        <v>0</v>
      </c>
      <c r="O4" s="59">
        <f>Effectif!AQ4</f>
        <v>0</v>
      </c>
      <c r="P4" s="59">
        <f>Effectif!AT4</f>
        <v>0</v>
      </c>
      <c r="Q4" s="59">
        <f>Effectif!AW4</f>
        <v>0</v>
      </c>
      <c r="R4" s="64">
        <f>Effectif!AX4</f>
        <v>0</v>
      </c>
    </row>
    <row r="5" spans="1:18" x14ac:dyDescent="0.25">
      <c r="A5" s="56" t="str">
        <f>Effectif!C5</f>
        <v xml:space="preserve"> </v>
      </c>
      <c r="B5" s="58" t="str">
        <f>Effectif!D5</f>
        <v>15/11/2003</v>
      </c>
      <c r="C5" s="59">
        <f ca="1">Effectif!E5</f>
        <v>16</v>
      </c>
      <c r="D5" s="59">
        <f>Effectif!G5</f>
        <v>0</v>
      </c>
      <c r="E5" s="58">
        <f>Effectif!J5</f>
        <v>0</v>
      </c>
      <c r="F5" s="59">
        <f>Effectif!O5</f>
        <v>0</v>
      </c>
      <c r="G5" s="58">
        <f>Effectif!P5</f>
        <v>0</v>
      </c>
      <c r="H5" s="59">
        <f>Effectif!S5</f>
        <v>0</v>
      </c>
      <c r="I5" s="58">
        <f>Effectif!V5</f>
        <v>0</v>
      </c>
      <c r="J5" s="58">
        <f>Effectif!W5</f>
        <v>0</v>
      </c>
      <c r="K5" s="59" t="e">
        <f>Effectif!#REF!</f>
        <v>#REF!</v>
      </c>
      <c r="L5" s="59">
        <f>Effectif!AN5</f>
        <v>0</v>
      </c>
      <c r="M5" s="59">
        <f>Effectif!AO5</f>
        <v>0</v>
      </c>
      <c r="N5" s="59">
        <f>Effectif!AP5</f>
        <v>0</v>
      </c>
      <c r="O5" s="59">
        <f>Effectif!AQ5</f>
        <v>0</v>
      </c>
      <c r="P5" s="59">
        <f>Effectif!AT5</f>
        <v>0</v>
      </c>
      <c r="Q5" s="59">
        <f>Effectif!AW5</f>
        <v>0</v>
      </c>
      <c r="R5" s="64">
        <f>Effectif!AX5</f>
        <v>0</v>
      </c>
    </row>
    <row r="6" spans="1:18" x14ac:dyDescent="0.25">
      <c r="A6" s="56" t="str">
        <f>Effectif!C6</f>
        <v xml:space="preserve"> </v>
      </c>
      <c r="B6" s="58">
        <f>Effectif!D6</f>
        <v>38113</v>
      </c>
      <c r="C6" s="59">
        <f ca="1">Effectif!E6</f>
        <v>16</v>
      </c>
      <c r="D6" s="59">
        <f>Effectif!G6</f>
        <v>0</v>
      </c>
      <c r="E6" s="58">
        <f>Effectif!J6</f>
        <v>0</v>
      </c>
      <c r="F6" s="59">
        <f>Effectif!O6</f>
        <v>0</v>
      </c>
      <c r="G6" s="58">
        <f>Effectif!P6</f>
        <v>0</v>
      </c>
      <c r="H6" s="59">
        <f>Effectif!S6</f>
        <v>0</v>
      </c>
      <c r="I6" s="58">
        <f>Effectif!V6</f>
        <v>0</v>
      </c>
      <c r="J6" s="58">
        <f>Effectif!W6</f>
        <v>0</v>
      </c>
      <c r="K6" s="59" t="e">
        <f>Effectif!#REF!</f>
        <v>#REF!</v>
      </c>
      <c r="L6" s="59">
        <f>Effectif!AN6</f>
        <v>0</v>
      </c>
      <c r="M6" s="59">
        <f>Effectif!AO6</f>
        <v>0</v>
      </c>
      <c r="N6" s="59">
        <f>Effectif!AP6</f>
        <v>0</v>
      </c>
      <c r="O6" s="59">
        <f>Effectif!AQ6</f>
        <v>0</v>
      </c>
      <c r="P6" s="59">
        <f>Effectif!AT6</f>
        <v>0</v>
      </c>
      <c r="Q6" s="59">
        <f>Effectif!AW6</f>
        <v>0</v>
      </c>
      <c r="R6" s="64">
        <f>Effectif!AX6</f>
        <v>0</v>
      </c>
    </row>
    <row r="7" spans="1:18" x14ac:dyDescent="0.25">
      <c r="A7" s="56" t="str">
        <f>Effectif!C7</f>
        <v xml:space="preserve"> </v>
      </c>
      <c r="B7" s="58">
        <f>Effectif!D7</f>
        <v>37690</v>
      </c>
      <c r="C7" s="59">
        <f ca="1">Effectif!E7</f>
        <v>17</v>
      </c>
      <c r="D7" s="59">
        <f>Effectif!G7</f>
        <v>0</v>
      </c>
      <c r="E7" s="58">
        <f>Effectif!J7</f>
        <v>0</v>
      </c>
      <c r="F7" s="59">
        <f>Effectif!O7</f>
        <v>0</v>
      </c>
      <c r="G7" s="58">
        <f>Effectif!P7</f>
        <v>0</v>
      </c>
      <c r="H7" s="59">
        <f>Effectif!S7</f>
        <v>0</v>
      </c>
      <c r="I7" s="58">
        <f>Effectif!V7</f>
        <v>0</v>
      </c>
      <c r="J7" s="58">
        <f>Effectif!W7</f>
        <v>0</v>
      </c>
      <c r="K7" s="59" t="e">
        <f>Effectif!#REF!</f>
        <v>#REF!</v>
      </c>
      <c r="L7" s="59">
        <f>Effectif!AN7</f>
        <v>0</v>
      </c>
      <c r="M7" s="59">
        <f>Effectif!AO7</f>
        <v>0</v>
      </c>
      <c r="N7" s="59">
        <f>Effectif!AP7</f>
        <v>0</v>
      </c>
      <c r="O7" s="59">
        <f>Effectif!AQ7</f>
        <v>0</v>
      </c>
      <c r="P7" s="59">
        <f>Effectif!AT7</f>
        <v>0</v>
      </c>
      <c r="Q7" s="59">
        <f>Effectif!AW7</f>
        <v>0</v>
      </c>
      <c r="R7" s="64">
        <f>Effectif!AX7</f>
        <v>0</v>
      </c>
    </row>
    <row r="8" spans="1:18" x14ac:dyDescent="0.25">
      <c r="A8" s="56" t="str">
        <f>Effectif!C8</f>
        <v xml:space="preserve"> </v>
      </c>
      <c r="B8" s="58" t="str">
        <f>Effectif!D8</f>
        <v>10/09/2003</v>
      </c>
      <c r="C8" s="59">
        <f ca="1">Effectif!E8</f>
        <v>16</v>
      </c>
      <c r="D8" s="59">
        <f>Effectif!G8</f>
        <v>0</v>
      </c>
      <c r="E8" s="58">
        <f>Effectif!J8</f>
        <v>0</v>
      </c>
      <c r="F8" s="59">
        <f>Effectif!O8</f>
        <v>0</v>
      </c>
      <c r="G8" s="58">
        <f>Effectif!P8</f>
        <v>0</v>
      </c>
      <c r="H8" s="59">
        <f>Effectif!S8</f>
        <v>0</v>
      </c>
      <c r="I8" s="58">
        <f>Effectif!V8</f>
        <v>0</v>
      </c>
      <c r="J8" s="58">
        <f>Effectif!W8</f>
        <v>0</v>
      </c>
      <c r="K8" s="59" t="e">
        <f>Effectif!#REF!</f>
        <v>#REF!</v>
      </c>
      <c r="L8" s="59">
        <f>Effectif!AN8</f>
        <v>0</v>
      </c>
      <c r="M8" s="59">
        <f>Effectif!AO8</f>
        <v>0</v>
      </c>
      <c r="N8" s="59">
        <f>Effectif!AP8</f>
        <v>0</v>
      </c>
      <c r="O8" s="59">
        <f>Effectif!AQ8</f>
        <v>0</v>
      </c>
      <c r="P8" s="59">
        <f>Effectif!AT8</f>
        <v>0</v>
      </c>
      <c r="Q8" s="59">
        <f>Effectif!AW8</f>
        <v>0</v>
      </c>
      <c r="R8" s="64">
        <f>Effectif!AX8</f>
        <v>0</v>
      </c>
    </row>
    <row r="9" spans="1:18" x14ac:dyDescent="0.25">
      <c r="A9" s="56" t="str">
        <f>Effectif!C9</f>
        <v xml:space="preserve"> </v>
      </c>
      <c r="B9" s="58" t="str">
        <f>Effectif!D9</f>
        <v>30/10/2003</v>
      </c>
      <c r="C9" s="59">
        <f ca="1">Effectif!E9</f>
        <v>16</v>
      </c>
      <c r="D9" s="59">
        <f>Effectif!G9</f>
        <v>0</v>
      </c>
      <c r="E9" s="58">
        <f>Effectif!J9</f>
        <v>0</v>
      </c>
      <c r="F9" s="59">
        <f>Effectif!O9</f>
        <v>0</v>
      </c>
      <c r="G9" s="58">
        <f>Effectif!P9</f>
        <v>0</v>
      </c>
      <c r="H9" s="59">
        <f>Effectif!S9</f>
        <v>0</v>
      </c>
      <c r="I9" s="58">
        <f>Effectif!V9</f>
        <v>0</v>
      </c>
      <c r="J9" s="58">
        <f>Effectif!W9</f>
        <v>0</v>
      </c>
      <c r="K9" s="59" t="e">
        <f>Effectif!#REF!</f>
        <v>#REF!</v>
      </c>
      <c r="L9" s="59">
        <f>Effectif!AN9</f>
        <v>0</v>
      </c>
      <c r="M9" s="59">
        <f>Effectif!AO9</f>
        <v>0</v>
      </c>
      <c r="N9" s="59">
        <f>Effectif!AP9</f>
        <v>0</v>
      </c>
      <c r="O9" s="59">
        <f>Effectif!AQ9</f>
        <v>0</v>
      </c>
      <c r="P9" s="59">
        <f>Effectif!AT9</f>
        <v>0</v>
      </c>
      <c r="Q9" s="59">
        <f>Effectif!AW9</f>
        <v>0</v>
      </c>
      <c r="R9" s="64">
        <f>Effectif!AX9</f>
        <v>0</v>
      </c>
    </row>
    <row r="10" spans="1:18" x14ac:dyDescent="0.25">
      <c r="A10" s="56" t="str">
        <f>Effectif!C10</f>
        <v xml:space="preserve"> </v>
      </c>
      <c r="B10" s="58" t="str">
        <f>Effectif!D10</f>
        <v>15/04/2003</v>
      </c>
      <c r="C10" s="59">
        <f ca="1">Effectif!E10</f>
        <v>17</v>
      </c>
      <c r="D10" s="59">
        <f>Effectif!G10</f>
        <v>0</v>
      </c>
      <c r="E10" s="58">
        <f>Effectif!J10</f>
        <v>0</v>
      </c>
      <c r="F10" s="59">
        <f>Effectif!O10</f>
        <v>0</v>
      </c>
      <c r="G10" s="58">
        <f>Effectif!P10</f>
        <v>0</v>
      </c>
      <c r="H10" s="59">
        <f>Effectif!S10</f>
        <v>0</v>
      </c>
      <c r="I10" s="58">
        <f>Effectif!V10</f>
        <v>0</v>
      </c>
      <c r="J10" s="58">
        <f>Effectif!W10</f>
        <v>0</v>
      </c>
      <c r="K10" s="59" t="e">
        <f>Effectif!#REF!</f>
        <v>#REF!</v>
      </c>
      <c r="L10" s="59">
        <f>Effectif!AN10</f>
        <v>0</v>
      </c>
      <c r="M10" s="59">
        <f>Effectif!AO10</f>
        <v>0</v>
      </c>
      <c r="N10" s="59">
        <f>Effectif!AP10</f>
        <v>0</v>
      </c>
      <c r="O10" s="59">
        <f>Effectif!AQ10</f>
        <v>0</v>
      </c>
      <c r="P10" s="59">
        <f>Effectif!AT10</f>
        <v>0</v>
      </c>
      <c r="Q10" s="59">
        <f>Effectif!AW10</f>
        <v>0</v>
      </c>
      <c r="R10" s="64">
        <f>Effectif!AX10</f>
        <v>0</v>
      </c>
    </row>
    <row r="11" spans="1:18" x14ac:dyDescent="0.25">
      <c r="A11" s="56" t="str">
        <f>Effectif!C11</f>
        <v xml:space="preserve"> </v>
      </c>
      <c r="B11" s="58" t="str">
        <f>Effectif!D11</f>
        <v>13/05/2003</v>
      </c>
      <c r="C11" s="59">
        <f ca="1">Effectif!E11</f>
        <v>17</v>
      </c>
      <c r="D11" s="59">
        <f>Effectif!G11</f>
        <v>0</v>
      </c>
      <c r="E11" s="58">
        <f>Effectif!J11</f>
        <v>0</v>
      </c>
      <c r="F11" s="59">
        <f>Effectif!O11</f>
        <v>0</v>
      </c>
      <c r="G11" s="58">
        <f>Effectif!P11</f>
        <v>0</v>
      </c>
      <c r="H11" s="59">
        <f>Effectif!S11</f>
        <v>0</v>
      </c>
      <c r="I11" s="58">
        <f>Effectif!V11</f>
        <v>0</v>
      </c>
      <c r="J11" s="58">
        <f>Effectif!W11</f>
        <v>0</v>
      </c>
      <c r="K11" s="59" t="e">
        <f>Effectif!#REF!</f>
        <v>#REF!</v>
      </c>
      <c r="L11" s="59">
        <f>Effectif!AN11</f>
        <v>0</v>
      </c>
      <c r="M11" s="59">
        <f>Effectif!AO11</f>
        <v>0</v>
      </c>
      <c r="N11" s="59">
        <f>Effectif!AP11</f>
        <v>0</v>
      </c>
      <c r="O11" s="59">
        <f>Effectif!AQ11</f>
        <v>0</v>
      </c>
      <c r="P11" s="59">
        <f>Effectif!AT11</f>
        <v>0</v>
      </c>
      <c r="Q11" s="59">
        <f>Effectif!AW11</f>
        <v>0</v>
      </c>
      <c r="R11" s="64">
        <f>Effectif!AX11</f>
        <v>0</v>
      </c>
    </row>
    <row r="12" spans="1:18" x14ac:dyDescent="0.25">
      <c r="A12" s="56" t="str">
        <f>Effectif!C12</f>
        <v xml:space="preserve"> </v>
      </c>
      <c r="B12" s="58" t="str">
        <f>Effectif!D12</f>
        <v>23/11/2002</v>
      </c>
      <c r="C12" s="59">
        <f ca="1">Effectif!E12</f>
        <v>17</v>
      </c>
      <c r="D12" s="59">
        <f>Effectif!G12</f>
        <v>0</v>
      </c>
      <c r="E12" s="58">
        <f>Effectif!J12</f>
        <v>0</v>
      </c>
      <c r="F12" s="59">
        <f>Effectif!O12</f>
        <v>0</v>
      </c>
      <c r="G12" s="58">
        <f>Effectif!P12</f>
        <v>0</v>
      </c>
      <c r="H12" s="59">
        <f>Effectif!S12</f>
        <v>0</v>
      </c>
      <c r="I12" s="58">
        <f>Effectif!V12</f>
        <v>0</v>
      </c>
      <c r="J12" s="58">
        <f>Effectif!W12</f>
        <v>0</v>
      </c>
      <c r="K12" s="59" t="e">
        <f>Effectif!#REF!</f>
        <v>#REF!</v>
      </c>
      <c r="L12" s="59">
        <f>Effectif!AN12</f>
        <v>0</v>
      </c>
      <c r="M12" s="59">
        <f>Effectif!AO12</f>
        <v>0</v>
      </c>
      <c r="N12" s="59">
        <f>Effectif!AP12</f>
        <v>0</v>
      </c>
      <c r="O12" s="59">
        <f>Effectif!AQ12</f>
        <v>0</v>
      </c>
      <c r="P12" s="59">
        <f>Effectif!AT12</f>
        <v>0</v>
      </c>
      <c r="Q12" s="59">
        <f>Effectif!AW12</f>
        <v>0</v>
      </c>
      <c r="R12" s="64">
        <f>Effectif!AX12</f>
        <v>0</v>
      </c>
    </row>
    <row r="13" spans="1:18" x14ac:dyDescent="0.25">
      <c r="A13" s="56" t="str">
        <f>Effectif!C13</f>
        <v xml:space="preserve"> </v>
      </c>
      <c r="B13" s="58" t="str">
        <f>Effectif!D13</f>
        <v>15/12/2002</v>
      </c>
      <c r="C13" s="59">
        <f ca="1">Effectif!E13</f>
        <v>17</v>
      </c>
      <c r="D13" s="59">
        <f>Effectif!G13</f>
        <v>0</v>
      </c>
      <c r="E13" s="58">
        <f>Effectif!J13</f>
        <v>0</v>
      </c>
      <c r="F13" s="59">
        <f>Effectif!O13</f>
        <v>0</v>
      </c>
      <c r="G13" s="58">
        <f>Effectif!P13</f>
        <v>0</v>
      </c>
      <c r="H13" s="59">
        <f>Effectif!S13</f>
        <v>0</v>
      </c>
      <c r="I13" s="58">
        <f>Effectif!V13</f>
        <v>0</v>
      </c>
      <c r="J13" s="58">
        <f>Effectif!W13</f>
        <v>0</v>
      </c>
      <c r="K13" s="59" t="e">
        <f>Effectif!#REF!</f>
        <v>#REF!</v>
      </c>
      <c r="L13" s="59">
        <f>Effectif!AN13</f>
        <v>0</v>
      </c>
      <c r="M13" s="59">
        <f>Effectif!AO13</f>
        <v>0</v>
      </c>
      <c r="N13" s="59">
        <f>Effectif!AP13</f>
        <v>0</v>
      </c>
      <c r="O13" s="59">
        <f>Effectif!AQ13</f>
        <v>0</v>
      </c>
      <c r="P13" s="59">
        <f>Effectif!AT13</f>
        <v>0</v>
      </c>
      <c r="Q13" s="59">
        <f>Effectif!AW13</f>
        <v>0</v>
      </c>
      <c r="R13" s="64">
        <f>Effectif!AX13</f>
        <v>0</v>
      </c>
    </row>
    <row r="14" spans="1:18" x14ac:dyDescent="0.25">
      <c r="A14" s="56" t="str">
        <f>Effectif!C14</f>
        <v xml:space="preserve"> </v>
      </c>
      <c r="B14" s="58">
        <f>Effectif!D14</f>
        <v>38346</v>
      </c>
      <c r="C14" s="59">
        <f ca="1">Effectif!E14</f>
        <v>15</v>
      </c>
      <c r="D14" s="59">
        <f>Effectif!G14</f>
        <v>0</v>
      </c>
      <c r="E14" s="58">
        <f>Effectif!J14</f>
        <v>0</v>
      </c>
      <c r="F14" s="59">
        <f>Effectif!O14</f>
        <v>0</v>
      </c>
      <c r="G14" s="58">
        <f>Effectif!P14</f>
        <v>0</v>
      </c>
      <c r="H14" s="59">
        <f>Effectif!S14</f>
        <v>0</v>
      </c>
      <c r="I14" s="58">
        <f>Effectif!V14</f>
        <v>0</v>
      </c>
      <c r="J14" s="58">
        <f>Effectif!W14</f>
        <v>0</v>
      </c>
      <c r="K14" s="59" t="e">
        <f>Effectif!#REF!</f>
        <v>#REF!</v>
      </c>
      <c r="L14" s="59">
        <f>Effectif!AN14</f>
        <v>0</v>
      </c>
      <c r="M14" s="59">
        <f>Effectif!AO14</f>
        <v>0</v>
      </c>
      <c r="N14" s="59">
        <f>Effectif!AP14</f>
        <v>0</v>
      </c>
      <c r="O14" s="59">
        <f>Effectif!AQ14</f>
        <v>0</v>
      </c>
      <c r="P14" s="59">
        <f>Effectif!AT14</f>
        <v>0</v>
      </c>
      <c r="Q14" s="59">
        <f>Effectif!AW14</f>
        <v>0</v>
      </c>
      <c r="R14" s="64">
        <f>Effectif!AX14</f>
        <v>0</v>
      </c>
    </row>
    <row r="15" spans="1:18" x14ac:dyDescent="0.25">
      <c r="A15" s="56" t="str">
        <f>Effectif!C15</f>
        <v xml:space="preserve"> </v>
      </c>
      <c r="B15" s="58">
        <f>Effectif!D15</f>
        <v>37992</v>
      </c>
      <c r="C15" s="59">
        <f ca="1">Effectif!E15</f>
        <v>16</v>
      </c>
      <c r="D15" s="59">
        <f>Effectif!G15</f>
        <v>0</v>
      </c>
      <c r="E15" s="58">
        <f>Effectif!J15</f>
        <v>0</v>
      </c>
      <c r="F15" s="59">
        <f>Effectif!O15</f>
        <v>0</v>
      </c>
      <c r="G15" s="58">
        <f>Effectif!P15</f>
        <v>0</v>
      </c>
      <c r="H15" s="59">
        <f>Effectif!S15</f>
        <v>0</v>
      </c>
      <c r="I15" s="58">
        <f>Effectif!V15</f>
        <v>0</v>
      </c>
      <c r="J15" s="58">
        <f>Effectif!W15</f>
        <v>0</v>
      </c>
      <c r="K15" s="59" t="e">
        <f>Effectif!#REF!</f>
        <v>#REF!</v>
      </c>
      <c r="L15" s="59">
        <f>Effectif!AN15</f>
        <v>0</v>
      </c>
      <c r="M15" s="59">
        <f>Effectif!AO15</f>
        <v>0</v>
      </c>
      <c r="N15" s="59">
        <f>Effectif!AP15</f>
        <v>0</v>
      </c>
      <c r="O15" s="59">
        <f>Effectif!AQ15</f>
        <v>0</v>
      </c>
      <c r="P15" s="59">
        <f>Effectif!AT15</f>
        <v>0</v>
      </c>
      <c r="Q15" s="59">
        <f>Effectif!AW15</f>
        <v>0</v>
      </c>
      <c r="R15" s="64">
        <f>Effectif!AX15</f>
        <v>0</v>
      </c>
    </row>
    <row r="16" spans="1:18" x14ac:dyDescent="0.25">
      <c r="A16" s="56" t="str">
        <f>Effectif!C16</f>
        <v xml:space="preserve"> </v>
      </c>
      <c r="B16" s="58" t="str">
        <f>Effectif!D16</f>
        <v>10/10/2002</v>
      </c>
      <c r="C16" s="59">
        <f ca="1">Effectif!E16</f>
        <v>17</v>
      </c>
      <c r="D16" s="59">
        <f>Effectif!G16</f>
        <v>0</v>
      </c>
      <c r="E16" s="58">
        <f>Effectif!J16</f>
        <v>0</v>
      </c>
      <c r="F16" s="59">
        <f>Effectif!O16</f>
        <v>0</v>
      </c>
      <c r="G16" s="58">
        <f>Effectif!P16</f>
        <v>0</v>
      </c>
      <c r="H16" s="59">
        <f>Effectif!S16</f>
        <v>0</v>
      </c>
      <c r="I16" s="58">
        <f>Effectif!V16</f>
        <v>0</v>
      </c>
      <c r="J16" s="58">
        <f>Effectif!W16</f>
        <v>0</v>
      </c>
      <c r="K16" s="59" t="e">
        <f>Effectif!#REF!</f>
        <v>#REF!</v>
      </c>
      <c r="L16" s="59">
        <f>Effectif!AN16</f>
        <v>0</v>
      </c>
      <c r="M16" s="59">
        <f>Effectif!AO16</f>
        <v>0</v>
      </c>
      <c r="N16" s="59">
        <f>Effectif!AP16</f>
        <v>0</v>
      </c>
      <c r="O16" s="59">
        <f>Effectif!AQ16</f>
        <v>0</v>
      </c>
      <c r="P16" s="59">
        <f>Effectif!AT16</f>
        <v>0</v>
      </c>
      <c r="Q16" s="59">
        <f>Effectif!AW16</f>
        <v>0</v>
      </c>
      <c r="R16" s="64">
        <f>Effectif!AX16</f>
        <v>0</v>
      </c>
    </row>
    <row r="17" spans="1:18" x14ac:dyDescent="0.25">
      <c r="A17" s="56" t="str">
        <f>Effectif!C17</f>
        <v xml:space="preserve"> </v>
      </c>
      <c r="B17" s="58" t="str">
        <f>Effectif!D17</f>
        <v>23/02/2004</v>
      </c>
      <c r="C17" s="59">
        <f ca="1">Effectif!E17</f>
        <v>16</v>
      </c>
      <c r="D17" s="59">
        <f>Effectif!G17</f>
        <v>0</v>
      </c>
      <c r="E17" s="58">
        <f>Effectif!J17</f>
        <v>0</v>
      </c>
      <c r="F17" s="59">
        <f>Effectif!O17</f>
        <v>0</v>
      </c>
      <c r="G17" s="58">
        <f>Effectif!P17</f>
        <v>0</v>
      </c>
      <c r="H17" s="59">
        <f>Effectif!S17</f>
        <v>0</v>
      </c>
      <c r="I17" s="58">
        <f>Effectif!V17</f>
        <v>0</v>
      </c>
      <c r="J17" s="58">
        <f>Effectif!W17</f>
        <v>0</v>
      </c>
      <c r="K17" s="59" t="e">
        <f>Effectif!#REF!</f>
        <v>#REF!</v>
      </c>
      <c r="L17" s="59">
        <f>Effectif!AN17</f>
        <v>0</v>
      </c>
      <c r="M17" s="59">
        <f>Effectif!AO17</f>
        <v>0</v>
      </c>
      <c r="N17" s="59">
        <f>Effectif!AP17</f>
        <v>0</v>
      </c>
      <c r="O17" s="59">
        <f>Effectif!AQ17</f>
        <v>0</v>
      </c>
      <c r="P17" s="59">
        <f>Effectif!AT17</f>
        <v>0</v>
      </c>
      <c r="Q17" s="59">
        <f>Effectif!AW17</f>
        <v>0</v>
      </c>
      <c r="R17" s="64">
        <f>Effectif!AX17</f>
        <v>0</v>
      </c>
    </row>
    <row r="18" spans="1:18" x14ac:dyDescent="0.25">
      <c r="A18" s="56" t="str">
        <f>Effectif!C18</f>
        <v xml:space="preserve"> </v>
      </c>
      <c r="B18" s="58">
        <f>Effectif!D18</f>
        <v>38316</v>
      </c>
      <c r="C18" s="59">
        <f ca="1">Effectif!E18</f>
        <v>15</v>
      </c>
      <c r="D18" s="59">
        <f>Effectif!G18</f>
        <v>0</v>
      </c>
      <c r="E18" s="58">
        <f>Effectif!J18</f>
        <v>0</v>
      </c>
      <c r="F18" s="59">
        <f>Effectif!O18</f>
        <v>0</v>
      </c>
      <c r="G18" s="58">
        <f>Effectif!P18</f>
        <v>0</v>
      </c>
      <c r="H18" s="59">
        <f>Effectif!S18</f>
        <v>0</v>
      </c>
      <c r="I18" s="58">
        <f>Effectif!V18</f>
        <v>0</v>
      </c>
      <c r="J18" s="58">
        <f>Effectif!W18</f>
        <v>0</v>
      </c>
      <c r="K18" s="59" t="e">
        <f>Effectif!#REF!</f>
        <v>#REF!</v>
      </c>
      <c r="L18" s="59">
        <f>Effectif!AN18</f>
        <v>0</v>
      </c>
      <c r="M18" s="59">
        <f>Effectif!AO18</f>
        <v>0</v>
      </c>
      <c r="N18" s="59">
        <f>Effectif!AP18</f>
        <v>0</v>
      </c>
      <c r="O18" s="59">
        <f>Effectif!AQ18</f>
        <v>0</v>
      </c>
      <c r="P18" s="59">
        <f>Effectif!AT18</f>
        <v>0</v>
      </c>
      <c r="Q18" s="59">
        <f>Effectif!AW18</f>
        <v>0</v>
      </c>
      <c r="R18" s="64">
        <f>Effectif!AX18</f>
        <v>0</v>
      </c>
    </row>
    <row r="19" spans="1:18" x14ac:dyDescent="0.25">
      <c r="A19" s="56" t="str">
        <f>Effectif!C19</f>
        <v xml:space="preserve"> </v>
      </c>
      <c r="B19" s="58" t="str">
        <f>Effectif!D19</f>
        <v>14/11/2003</v>
      </c>
      <c r="C19" s="59">
        <f ca="1">Effectif!E19</f>
        <v>16</v>
      </c>
      <c r="D19" s="59">
        <f>Effectif!G19</f>
        <v>0</v>
      </c>
      <c r="E19" s="58">
        <f>Effectif!J19</f>
        <v>0</v>
      </c>
      <c r="F19" s="59">
        <f>Effectif!O19</f>
        <v>0</v>
      </c>
      <c r="G19" s="58">
        <f>Effectif!P19</f>
        <v>0</v>
      </c>
      <c r="H19" s="59">
        <f>Effectif!S19</f>
        <v>0</v>
      </c>
      <c r="I19" s="58">
        <f>Effectif!V19</f>
        <v>0</v>
      </c>
      <c r="J19" s="58">
        <f>Effectif!W19</f>
        <v>0</v>
      </c>
      <c r="K19" s="59" t="e">
        <f>Effectif!#REF!</f>
        <v>#REF!</v>
      </c>
      <c r="L19" s="59">
        <f>Effectif!AN19</f>
        <v>0</v>
      </c>
      <c r="M19" s="59">
        <f>Effectif!AO19</f>
        <v>0</v>
      </c>
      <c r="N19" s="59">
        <f>Effectif!AP19</f>
        <v>0</v>
      </c>
      <c r="O19" s="59">
        <f>Effectif!AQ19</f>
        <v>0</v>
      </c>
      <c r="P19" s="59">
        <f>Effectif!AT19</f>
        <v>0</v>
      </c>
      <c r="Q19" s="59">
        <f>Effectif!AW19</f>
        <v>0</v>
      </c>
      <c r="R19" s="64">
        <f>Effectif!AX19</f>
        <v>0</v>
      </c>
    </row>
    <row r="20" spans="1:18" x14ac:dyDescent="0.25">
      <c r="A20" s="56" t="str">
        <f>Effectif!C20</f>
        <v xml:space="preserve"> </v>
      </c>
      <c r="B20" s="58" t="str">
        <f>Effectif!D20</f>
        <v>10/12/2003</v>
      </c>
      <c r="C20" s="59">
        <f ca="1">Effectif!E20</f>
        <v>16</v>
      </c>
      <c r="D20" s="59">
        <f>Effectif!G20</f>
        <v>0</v>
      </c>
      <c r="E20" s="58">
        <f>Effectif!J20</f>
        <v>0</v>
      </c>
      <c r="F20" s="59">
        <f>Effectif!O20</f>
        <v>0</v>
      </c>
      <c r="G20" s="58">
        <f>Effectif!P20</f>
        <v>0</v>
      </c>
      <c r="H20" s="59">
        <f>Effectif!S20</f>
        <v>0</v>
      </c>
      <c r="I20" s="58">
        <f>Effectif!V20</f>
        <v>0</v>
      </c>
      <c r="J20" s="58">
        <f>Effectif!W20</f>
        <v>0</v>
      </c>
      <c r="K20" s="59" t="e">
        <f>Effectif!#REF!</f>
        <v>#REF!</v>
      </c>
      <c r="L20" s="59">
        <f>Effectif!AN20</f>
        <v>0</v>
      </c>
      <c r="M20" s="59">
        <f>Effectif!AO20</f>
        <v>0</v>
      </c>
      <c r="N20" s="59">
        <f>Effectif!AP20</f>
        <v>0</v>
      </c>
      <c r="O20" s="59">
        <f>Effectif!AQ20</f>
        <v>0</v>
      </c>
      <c r="P20" s="59">
        <f>Effectif!AT20</f>
        <v>0</v>
      </c>
      <c r="Q20" s="59">
        <f>Effectif!AW20</f>
        <v>0</v>
      </c>
      <c r="R20" s="64">
        <f>Effectif!AX20</f>
        <v>0</v>
      </c>
    </row>
    <row r="21" spans="1:18" x14ac:dyDescent="0.25">
      <c r="A21" s="56" t="str">
        <f>Effectif!C21</f>
        <v xml:space="preserve"> </v>
      </c>
      <c r="B21" s="58" t="str">
        <f>Effectif!D21</f>
        <v>01/01/2004</v>
      </c>
      <c r="C21" s="59">
        <f ca="1">Effectif!E21</f>
        <v>16</v>
      </c>
      <c r="D21" s="59">
        <f>Effectif!G21</f>
        <v>0</v>
      </c>
      <c r="E21" s="58">
        <f>Effectif!J21</f>
        <v>0</v>
      </c>
      <c r="F21" s="59">
        <f>Effectif!O21</f>
        <v>0</v>
      </c>
      <c r="G21" s="58">
        <f>Effectif!P21</f>
        <v>0</v>
      </c>
      <c r="H21" s="59">
        <f>Effectif!S21</f>
        <v>0</v>
      </c>
      <c r="I21" s="58">
        <f>Effectif!V21</f>
        <v>0</v>
      </c>
      <c r="J21" s="58">
        <f>Effectif!W21</f>
        <v>0</v>
      </c>
      <c r="K21" s="59" t="e">
        <f>Effectif!#REF!</f>
        <v>#REF!</v>
      </c>
      <c r="L21" s="59">
        <f>Effectif!AM21</f>
        <v>0</v>
      </c>
      <c r="M21" s="59">
        <f>Effectif!AO21</f>
        <v>0</v>
      </c>
      <c r="N21" s="59">
        <f>Effectif!AP21</f>
        <v>0</v>
      </c>
      <c r="O21" s="59">
        <f>Effectif!AQ21</f>
        <v>0</v>
      </c>
      <c r="P21" s="59">
        <f>Effectif!AT21</f>
        <v>0</v>
      </c>
      <c r="Q21" s="59">
        <f>Effectif!AW21</f>
        <v>0</v>
      </c>
      <c r="R21" s="64">
        <f>Effectif!AX21</f>
        <v>0</v>
      </c>
    </row>
    <row r="22" spans="1:18" x14ac:dyDescent="0.25">
      <c r="A22" s="56" t="str">
        <f>Effectif!C22</f>
        <v xml:space="preserve"> </v>
      </c>
      <c r="B22" s="58" t="str">
        <f>Effectif!D22</f>
        <v>04/09/2003</v>
      </c>
      <c r="C22" s="59">
        <f ca="1">Effectif!E22</f>
        <v>16</v>
      </c>
      <c r="D22" s="59">
        <f>Effectif!G22</f>
        <v>0</v>
      </c>
      <c r="E22" s="58">
        <f>Effectif!J22</f>
        <v>0</v>
      </c>
      <c r="F22" s="59">
        <f>Effectif!O22</f>
        <v>0</v>
      </c>
      <c r="G22" s="58">
        <f>Effectif!P22</f>
        <v>0</v>
      </c>
      <c r="H22" s="59">
        <f>Effectif!S22</f>
        <v>0</v>
      </c>
      <c r="I22" s="58">
        <f>Effectif!V22</f>
        <v>0</v>
      </c>
      <c r="J22" s="58">
        <f>Effectif!W22</f>
        <v>0</v>
      </c>
      <c r="K22" s="59" t="e">
        <f>Effectif!#REF!</f>
        <v>#REF!</v>
      </c>
      <c r="L22" s="59">
        <f>Effectif!AN22</f>
        <v>0</v>
      </c>
      <c r="M22" s="59">
        <f>Effectif!AO22</f>
        <v>0</v>
      </c>
      <c r="N22" s="59">
        <f>Effectif!AP22</f>
        <v>0</v>
      </c>
      <c r="O22" s="59">
        <f>Effectif!AQ22</f>
        <v>0</v>
      </c>
      <c r="P22" s="59">
        <f>Effectif!AT22</f>
        <v>0</v>
      </c>
      <c r="Q22" s="59">
        <f>Effectif!AW22</f>
        <v>0</v>
      </c>
      <c r="R22" s="64">
        <f>Effectif!AX22</f>
        <v>0</v>
      </c>
    </row>
    <row r="23" spans="1:18" x14ac:dyDescent="0.25">
      <c r="A23" s="56" t="str">
        <f>Effectif!C23</f>
        <v xml:space="preserve"> </v>
      </c>
      <c r="B23" s="58" t="str">
        <f>Effectif!D23</f>
        <v>31/12/2002</v>
      </c>
      <c r="C23" s="59">
        <f ca="1">Effectif!E23</f>
        <v>17</v>
      </c>
      <c r="D23" s="59">
        <f>Effectif!G23</f>
        <v>0</v>
      </c>
      <c r="E23" s="58">
        <f>Effectif!J23</f>
        <v>0</v>
      </c>
      <c r="F23" s="59">
        <f>Effectif!O23</f>
        <v>0</v>
      </c>
      <c r="G23" s="58">
        <f>Effectif!P23</f>
        <v>0</v>
      </c>
      <c r="H23" s="59">
        <f>Effectif!S23</f>
        <v>0</v>
      </c>
      <c r="I23" s="58">
        <f>Effectif!V23</f>
        <v>0</v>
      </c>
      <c r="J23" s="58">
        <f>Effectif!W23</f>
        <v>0</v>
      </c>
      <c r="K23" s="59" t="e">
        <f>Effectif!#REF!</f>
        <v>#REF!</v>
      </c>
      <c r="L23" s="59">
        <f>Effectif!AN23</f>
        <v>0</v>
      </c>
      <c r="M23" s="59">
        <f>Effectif!AO23</f>
        <v>0</v>
      </c>
      <c r="N23" s="59">
        <f>Effectif!AP23</f>
        <v>0</v>
      </c>
      <c r="O23" s="59">
        <f>Effectif!AQ23</f>
        <v>0</v>
      </c>
      <c r="P23" s="59">
        <f>Effectif!AT23</f>
        <v>0</v>
      </c>
      <c r="Q23" s="59">
        <f>Effectif!AW23</f>
        <v>0</v>
      </c>
      <c r="R23" s="64">
        <f>Effectif!AX23</f>
        <v>0</v>
      </c>
    </row>
    <row r="24" spans="1:18" x14ac:dyDescent="0.25">
      <c r="A24" s="56" t="str">
        <f>Effectif!C24</f>
        <v xml:space="preserve"> </v>
      </c>
      <c r="B24" s="58">
        <f>Effectif!D24</f>
        <v>37803</v>
      </c>
      <c r="C24" s="59">
        <f ca="1">Effectif!E24</f>
        <v>17</v>
      </c>
      <c r="D24" s="59">
        <f>Effectif!G24</f>
        <v>0</v>
      </c>
      <c r="E24" s="58">
        <f>Effectif!J24</f>
        <v>0</v>
      </c>
      <c r="F24" s="59">
        <f>Effectif!O24</f>
        <v>0</v>
      </c>
      <c r="G24" s="58">
        <f>Effectif!P24</f>
        <v>0</v>
      </c>
      <c r="H24" s="59">
        <f>Effectif!S24</f>
        <v>0</v>
      </c>
      <c r="I24" s="58">
        <f>Effectif!V24</f>
        <v>0</v>
      </c>
      <c r="J24" s="58">
        <f>Effectif!W24</f>
        <v>0</v>
      </c>
      <c r="K24" s="59" t="e">
        <f>Effectif!#REF!</f>
        <v>#REF!</v>
      </c>
      <c r="L24" s="59">
        <f>Effectif!AN24</f>
        <v>0</v>
      </c>
      <c r="M24" s="59">
        <f>Effectif!AO24</f>
        <v>0</v>
      </c>
      <c r="N24" s="59">
        <f>Effectif!AP24</f>
        <v>0</v>
      </c>
      <c r="O24" s="59">
        <f>Effectif!AQ24</f>
        <v>0</v>
      </c>
      <c r="P24" s="59">
        <f>Effectif!AT24</f>
        <v>0</v>
      </c>
      <c r="Q24" s="59">
        <f>Effectif!AW24</f>
        <v>0</v>
      </c>
      <c r="R24" s="64">
        <f>Effectif!AX24</f>
        <v>0</v>
      </c>
    </row>
    <row r="25" spans="1:18" x14ac:dyDescent="0.25">
      <c r="A25" s="56" t="str">
        <f>Effectif!C25</f>
        <v xml:space="preserve"> </v>
      </c>
      <c r="B25" s="58" t="str">
        <f>Effectif!D25</f>
        <v>30/10/2001</v>
      </c>
      <c r="C25" s="59">
        <f ca="1">Effectif!E25</f>
        <v>18</v>
      </c>
      <c r="D25" s="59">
        <f>Effectif!G25</f>
        <v>0</v>
      </c>
      <c r="E25" s="58">
        <f>Effectif!J25</f>
        <v>0</v>
      </c>
      <c r="F25" s="59">
        <f>Effectif!O25</f>
        <v>0</v>
      </c>
      <c r="G25" s="58">
        <f>Effectif!P25</f>
        <v>0</v>
      </c>
      <c r="H25" s="59">
        <f>Effectif!S25</f>
        <v>0</v>
      </c>
      <c r="I25" s="58">
        <f>Effectif!V25</f>
        <v>0</v>
      </c>
      <c r="J25" s="58">
        <f>Effectif!W25</f>
        <v>0</v>
      </c>
      <c r="K25" s="59" t="e">
        <f>Effectif!#REF!</f>
        <v>#REF!</v>
      </c>
      <c r="L25" s="59">
        <f>Effectif!AN25</f>
        <v>0</v>
      </c>
      <c r="M25" s="59">
        <f>Effectif!AO25</f>
        <v>0</v>
      </c>
      <c r="N25" s="59">
        <f>Effectif!AP25</f>
        <v>0</v>
      </c>
      <c r="O25" s="59">
        <f>Effectif!AQ25</f>
        <v>0</v>
      </c>
      <c r="P25" s="59">
        <f>Effectif!AT25</f>
        <v>0</v>
      </c>
      <c r="Q25" s="59">
        <f>Effectif!AW25</f>
        <v>0</v>
      </c>
      <c r="R25" s="64">
        <f>Effectif!AX25</f>
        <v>0</v>
      </c>
    </row>
    <row r="26" spans="1:18" x14ac:dyDescent="0.25">
      <c r="A26" s="56" t="str">
        <f>Effectif!C26</f>
        <v xml:space="preserve"> </v>
      </c>
      <c r="B26" s="58" t="str">
        <f>Effectif!D26</f>
        <v>20/03/2002</v>
      </c>
      <c r="C26" s="59">
        <f ca="1">Effectif!E26</f>
        <v>18</v>
      </c>
      <c r="D26" s="59">
        <f>Effectif!G26</f>
        <v>0</v>
      </c>
      <c r="E26" s="58">
        <f>Effectif!J26</f>
        <v>0</v>
      </c>
      <c r="F26" s="59">
        <f>Effectif!O26</f>
        <v>0</v>
      </c>
      <c r="G26" s="58">
        <f>Effectif!P26</f>
        <v>0</v>
      </c>
      <c r="H26" s="59">
        <f>Effectif!S26</f>
        <v>0</v>
      </c>
      <c r="I26" s="58">
        <f>Effectif!V26</f>
        <v>0</v>
      </c>
      <c r="J26" s="58">
        <f>Effectif!W26</f>
        <v>0</v>
      </c>
      <c r="K26" s="59" t="e">
        <f>Effectif!#REF!</f>
        <v>#REF!</v>
      </c>
      <c r="L26" s="59">
        <f>Effectif!AN26</f>
        <v>0</v>
      </c>
      <c r="M26" s="59">
        <f>Effectif!AO26</f>
        <v>0</v>
      </c>
      <c r="N26" s="59">
        <f>Effectif!AP26</f>
        <v>0</v>
      </c>
      <c r="O26" s="59">
        <f>Effectif!AQ26</f>
        <v>0</v>
      </c>
      <c r="P26" s="59">
        <f>Effectif!AT26</f>
        <v>0</v>
      </c>
      <c r="Q26" s="59">
        <f>Effectif!AW26</f>
        <v>0</v>
      </c>
      <c r="R26" s="64">
        <f>Effectif!AX26</f>
        <v>0</v>
      </c>
    </row>
    <row r="27" spans="1:18" x14ac:dyDescent="0.25">
      <c r="A27" s="56" t="str">
        <f>Effectif!C27</f>
        <v xml:space="preserve"> </v>
      </c>
      <c r="B27" s="58">
        <f>Effectif!D27</f>
        <v>38260</v>
      </c>
      <c r="C27" s="59">
        <f ca="1">Effectif!E27</f>
        <v>15</v>
      </c>
      <c r="D27" s="59">
        <f>Effectif!G27</f>
        <v>0</v>
      </c>
      <c r="E27" s="58">
        <f>Effectif!J27</f>
        <v>0</v>
      </c>
      <c r="F27" s="59">
        <f>Effectif!O27</f>
        <v>0</v>
      </c>
      <c r="G27" s="58">
        <f>Effectif!P27</f>
        <v>0</v>
      </c>
      <c r="H27" s="59">
        <f>Effectif!S27</f>
        <v>0</v>
      </c>
      <c r="I27" s="58">
        <f>Effectif!V27</f>
        <v>0</v>
      </c>
      <c r="J27" s="58">
        <f>Effectif!W27</f>
        <v>0</v>
      </c>
      <c r="K27" s="59" t="e">
        <f>Effectif!#REF!</f>
        <v>#REF!</v>
      </c>
      <c r="L27" s="59">
        <f>Effectif!AN27</f>
        <v>0</v>
      </c>
      <c r="M27" s="59">
        <f>Effectif!AO27</f>
        <v>0</v>
      </c>
      <c r="N27" s="59">
        <f>Effectif!AP27</f>
        <v>0</v>
      </c>
      <c r="O27" s="59">
        <f>Effectif!AQ27</f>
        <v>0</v>
      </c>
      <c r="P27" s="59">
        <f>Effectif!AT27</f>
        <v>0</v>
      </c>
      <c r="Q27" s="59">
        <f>Effectif!AW27</f>
        <v>0</v>
      </c>
      <c r="R27" s="64">
        <f>Effectif!AX27</f>
        <v>0</v>
      </c>
    </row>
    <row r="28" spans="1:18" x14ac:dyDescent="0.25">
      <c r="A28" s="56" t="str">
        <f>Effectif!C28</f>
        <v xml:space="preserve"> </v>
      </c>
      <c r="B28" s="58" t="str">
        <f>Effectif!D28</f>
        <v>17/11/2004</v>
      </c>
      <c r="C28" s="59">
        <f ca="1">Effectif!E28</f>
        <v>15</v>
      </c>
      <c r="D28" s="59">
        <f>Effectif!G28</f>
        <v>0</v>
      </c>
      <c r="E28" s="58">
        <f>Effectif!J28</f>
        <v>0</v>
      </c>
      <c r="F28" s="59">
        <f>Effectif!O28</f>
        <v>0</v>
      </c>
      <c r="G28" s="58">
        <f>Effectif!P28</f>
        <v>0</v>
      </c>
      <c r="H28" s="59">
        <f>Effectif!S28</f>
        <v>0</v>
      </c>
      <c r="I28" s="58">
        <f>Effectif!V28</f>
        <v>0</v>
      </c>
      <c r="J28" s="58">
        <f>Effectif!W28</f>
        <v>0</v>
      </c>
      <c r="K28" s="59" t="e">
        <f>Effectif!#REF!</f>
        <v>#REF!</v>
      </c>
      <c r="L28" s="59">
        <f>Effectif!AN28</f>
        <v>0</v>
      </c>
      <c r="M28" s="59">
        <f>Effectif!AO28</f>
        <v>0</v>
      </c>
      <c r="N28" s="59">
        <f>Effectif!AP28</f>
        <v>0</v>
      </c>
      <c r="O28" s="59">
        <f>Effectif!AQ28</f>
        <v>0</v>
      </c>
      <c r="P28" s="59">
        <f>Effectif!AT28</f>
        <v>0</v>
      </c>
      <c r="Q28" s="59">
        <f>Effectif!AW28</f>
        <v>0</v>
      </c>
      <c r="R28" s="64">
        <f>Effectif!AX28</f>
        <v>0</v>
      </c>
    </row>
    <row r="29" spans="1:18" x14ac:dyDescent="0.25">
      <c r="A29" s="56" t="str">
        <f>Effectif!C29</f>
        <v xml:space="preserve"> </v>
      </c>
      <c r="B29" s="58" t="str">
        <f>Effectif!D29</f>
        <v>27/07/2004</v>
      </c>
      <c r="C29" s="59">
        <f ca="1">Effectif!E29</f>
        <v>16</v>
      </c>
      <c r="D29" s="59">
        <f>Effectif!G29</f>
        <v>0</v>
      </c>
      <c r="E29" s="58">
        <f>Effectif!J29</f>
        <v>0</v>
      </c>
      <c r="F29" s="59">
        <f>Effectif!O29</f>
        <v>0</v>
      </c>
      <c r="G29" s="58">
        <f>Effectif!P29</f>
        <v>0</v>
      </c>
      <c r="H29" s="59">
        <f>Effectif!S29</f>
        <v>0</v>
      </c>
      <c r="I29" s="58">
        <f>Effectif!V29</f>
        <v>0</v>
      </c>
      <c r="J29" s="58">
        <f>Effectif!W29</f>
        <v>0</v>
      </c>
      <c r="K29" s="59" t="e">
        <f>Effectif!#REF!</f>
        <v>#REF!</v>
      </c>
      <c r="L29" s="59">
        <f>Effectif!AN29</f>
        <v>0</v>
      </c>
      <c r="M29" s="59">
        <f>Effectif!AO29</f>
        <v>0</v>
      </c>
      <c r="N29" s="59">
        <f>Effectif!AP29</f>
        <v>0</v>
      </c>
      <c r="O29" s="59">
        <f>Effectif!AQ29</f>
        <v>0</v>
      </c>
      <c r="P29" s="59">
        <f>Effectif!AT29</f>
        <v>0</v>
      </c>
      <c r="Q29" s="59">
        <f>Effectif!AW29</f>
        <v>0</v>
      </c>
      <c r="R29" s="64">
        <f>Effectif!AX29</f>
        <v>0</v>
      </c>
    </row>
    <row r="30" spans="1:18" x14ac:dyDescent="0.25">
      <c r="A30" s="56" t="str">
        <f>Effectif!C30</f>
        <v xml:space="preserve"> </v>
      </c>
      <c r="B30" s="58" t="str">
        <f>Effectif!D30</f>
        <v>08/04/2004</v>
      </c>
      <c r="C30" s="59">
        <f ca="1">Effectif!E30</f>
        <v>16</v>
      </c>
      <c r="D30" s="59">
        <f>Effectif!G30</f>
        <v>0</v>
      </c>
      <c r="E30" s="58">
        <f>Effectif!J30</f>
        <v>0</v>
      </c>
      <c r="F30" s="59">
        <f>Effectif!O30</f>
        <v>0</v>
      </c>
      <c r="G30" s="58">
        <f>Effectif!P30</f>
        <v>0</v>
      </c>
      <c r="H30" s="59">
        <f>Effectif!S30</f>
        <v>0</v>
      </c>
      <c r="I30" s="58">
        <f>Effectif!V30</f>
        <v>0</v>
      </c>
      <c r="J30" s="58">
        <f>Effectif!W30</f>
        <v>0</v>
      </c>
      <c r="K30" s="59" t="e">
        <f>Effectif!#REF!</f>
        <v>#REF!</v>
      </c>
      <c r="L30" s="59">
        <f>Effectif!AN30</f>
        <v>0</v>
      </c>
      <c r="M30" s="59">
        <f>Effectif!AO30</f>
        <v>0</v>
      </c>
      <c r="N30" s="59">
        <f>Effectif!AP30</f>
        <v>0</v>
      </c>
      <c r="O30" s="59">
        <f>Effectif!AQ30</f>
        <v>0</v>
      </c>
      <c r="P30" s="59">
        <f>Effectif!AT30</f>
        <v>0</v>
      </c>
      <c r="Q30" s="59">
        <f>Effectif!AW30</f>
        <v>0</v>
      </c>
      <c r="R30" s="64">
        <f>Effectif!AX30</f>
        <v>0</v>
      </c>
    </row>
    <row r="31" spans="1:18" x14ac:dyDescent="0.25">
      <c r="A31" s="56" t="str">
        <f>Effectif!C31</f>
        <v xml:space="preserve"> </v>
      </c>
      <c r="B31" s="58" t="str">
        <f>Effectif!D31</f>
        <v>25/01/2004</v>
      </c>
      <c r="C31" s="59">
        <f ca="1">Effectif!E31</f>
        <v>16</v>
      </c>
      <c r="D31" s="59">
        <f>Effectif!G31</f>
        <v>0</v>
      </c>
      <c r="E31" s="58">
        <f>Effectif!J31</f>
        <v>0</v>
      </c>
      <c r="F31" s="59">
        <f>Effectif!O31</f>
        <v>0</v>
      </c>
      <c r="G31" s="58">
        <f>Effectif!P31</f>
        <v>0</v>
      </c>
      <c r="H31" s="59">
        <f>Effectif!S31</f>
        <v>0</v>
      </c>
      <c r="I31" s="58">
        <f>Effectif!V31</f>
        <v>0</v>
      </c>
      <c r="J31" s="58">
        <f>Effectif!W31</f>
        <v>0</v>
      </c>
      <c r="K31" s="59" t="e">
        <f>Effectif!#REF!</f>
        <v>#REF!</v>
      </c>
      <c r="L31" s="59">
        <f>Effectif!AN31</f>
        <v>0</v>
      </c>
      <c r="M31" s="59">
        <f>Effectif!AO31</f>
        <v>0</v>
      </c>
      <c r="N31" s="59">
        <f>Effectif!AP31</f>
        <v>0</v>
      </c>
      <c r="O31" s="59">
        <f>Effectif!AQ31</f>
        <v>0</v>
      </c>
      <c r="P31" s="59">
        <f>Effectif!AT31</f>
        <v>0</v>
      </c>
      <c r="Q31" s="59">
        <f>Effectif!AW31</f>
        <v>0</v>
      </c>
      <c r="R31" s="64">
        <f>Effectif!AX31</f>
        <v>0</v>
      </c>
    </row>
    <row r="32" spans="1:18" x14ac:dyDescent="0.25">
      <c r="A32" s="56" t="str">
        <f>Effectif!C32</f>
        <v xml:space="preserve"> </v>
      </c>
      <c r="B32" s="58" t="str">
        <f>Effectif!D32</f>
        <v>06/03/2002</v>
      </c>
      <c r="C32" s="59">
        <f ca="1">Effectif!E32</f>
        <v>18</v>
      </c>
      <c r="D32" s="59">
        <f>Effectif!G32</f>
        <v>0</v>
      </c>
      <c r="E32" s="58">
        <f>Effectif!J32</f>
        <v>0</v>
      </c>
      <c r="F32" s="59">
        <f>Effectif!O32</f>
        <v>0</v>
      </c>
      <c r="G32" s="58">
        <f>Effectif!P32</f>
        <v>0</v>
      </c>
      <c r="H32" s="59">
        <f>Effectif!S32</f>
        <v>0</v>
      </c>
      <c r="I32" s="58">
        <f>Effectif!V32</f>
        <v>0</v>
      </c>
      <c r="J32" s="58">
        <f>Effectif!W32</f>
        <v>0</v>
      </c>
      <c r="K32" s="59" t="e">
        <f>Effectif!#REF!</f>
        <v>#REF!</v>
      </c>
      <c r="L32" s="59">
        <f>Effectif!AN32</f>
        <v>0</v>
      </c>
      <c r="M32" s="59">
        <f>Effectif!AO32</f>
        <v>0</v>
      </c>
      <c r="N32" s="59">
        <f>Effectif!AP32</f>
        <v>0</v>
      </c>
      <c r="O32" s="59">
        <f>Effectif!AQ32</f>
        <v>0</v>
      </c>
      <c r="P32" s="59">
        <f>Effectif!AT32</f>
        <v>0</v>
      </c>
      <c r="Q32" s="59">
        <f>Effectif!AW32</f>
        <v>0</v>
      </c>
      <c r="R32" s="64">
        <f>Effectif!AX32</f>
        <v>0</v>
      </c>
    </row>
    <row r="33" spans="1:18" x14ac:dyDescent="0.25">
      <c r="A33" s="56" t="str">
        <f>Effectif!C33</f>
        <v xml:space="preserve"> </v>
      </c>
      <c r="B33" s="58" t="str">
        <f>Effectif!D33</f>
        <v>01/05/2002</v>
      </c>
      <c r="C33" s="59">
        <f ca="1">Effectif!E33</f>
        <v>18</v>
      </c>
      <c r="D33" s="59">
        <f>Effectif!G33</f>
        <v>0</v>
      </c>
      <c r="E33" s="58">
        <f>Effectif!J33</f>
        <v>0</v>
      </c>
      <c r="F33" s="59">
        <f>Effectif!O33</f>
        <v>0</v>
      </c>
      <c r="G33" s="58">
        <f>Effectif!P33</f>
        <v>0</v>
      </c>
      <c r="H33" s="59">
        <f>Effectif!S33</f>
        <v>0</v>
      </c>
      <c r="I33" s="58">
        <f>Effectif!V33</f>
        <v>0</v>
      </c>
      <c r="J33" s="58">
        <f>Effectif!W33</f>
        <v>0</v>
      </c>
      <c r="K33" s="59" t="e">
        <f>Effectif!#REF!</f>
        <v>#REF!</v>
      </c>
      <c r="L33" s="59">
        <f>Effectif!AN33</f>
        <v>0</v>
      </c>
      <c r="M33" s="59">
        <f>Effectif!AO33</f>
        <v>0</v>
      </c>
      <c r="N33" s="59">
        <f>Effectif!AP33</f>
        <v>0</v>
      </c>
      <c r="O33" s="59">
        <f>Effectif!AQ33</f>
        <v>0</v>
      </c>
      <c r="P33" s="59">
        <f>Effectif!AT33</f>
        <v>0</v>
      </c>
      <c r="Q33" s="59">
        <f>Effectif!AW33</f>
        <v>0</v>
      </c>
      <c r="R33" s="64">
        <f>Effectif!AX33</f>
        <v>0</v>
      </c>
    </row>
    <row r="34" spans="1:18" x14ac:dyDescent="0.25">
      <c r="A34" s="56" t="str">
        <f>Effectif!C34</f>
        <v xml:space="preserve"> </v>
      </c>
      <c r="B34" s="58" t="str">
        <f>Effectif!D34</f>
        <v>10/12/2001</v>
      </c>
      <c r="C34" s="59">
        <f ca="1">Effectif!E34</f>
        <v>18</v>
      </c>
      <c r="D34" s="59">
        <f>Effectif!G34</f>
        <v>0</v>
      </c>
      <c r="E34" s="58">
        <f>Effectif!J34</f>
        <v>0</v>
      </c>
      <c r="F34" s="59">
        <f>Effectif!O34</f>
        <v>0</v>
      </c>
      <c r="G34" s="58">
        <f>Effectif!P34</f>
        <v>0</v>
      </c>
      <c r="H34" s="59">
        <f>Effectif!S34</f>
        <v>0</v>
      </c>
      <c r="I34" s="58">
        <f>Effectif!V34</f>
        <v>0</v>
      </c>
      <c r="J34" s="58">
        <f>Effectif!W34</f>
        <v>0</v>
      </c>
      <c r="K34" s="59" t="e">
        <f>Effectif!#REF!</f>
        <v>#REF!</v>
      </c>
      <c r="L34" s="59">
        <f>Effectif!AN34</f>
        <v>0</v>
      </c>
      <c r="M34" s="59">
        <f>Effectif!AO34</f>
        <v>0</v>
      </c>
      <c r="N34" s="59">
        <f>Effectif!AP34</f>
        <v>0</v>
      </c>
      <c r="O34" s="59">
        <f>Effectif!AQ34</f>
        <v>0</v>
      </c>
      <c r="P34" s="59">
        <f>Effectif!AT34</f>
        <v>0</v>
      </c>
      <c r="Q34" s="59">
        <f>Effectif!AW34</f>
        <v>0</v>
      </c>
      <c r="R34" s="64">
        <f>Effectif!AX34</f>
        <v>0</v>
      </c>
    </row>
    <row r="35" spans="1:18" x14ac:dyDescent="0.25">
      <c r="A35" s="56" t="str">
        <f>Effectif!C35</f>
        <v xml:space="preserve"> </v>
      </c>
      <c r="B35" s="58" t="str">
        <f>Effectif!D35</f>
        <v>31/12/2003</v>
      </c>
      <c r="C35" s="59">
        <f ca="1">Effectif!E35</f>
        <v>16</v>
      </c>
      <c r="D35" s="59">
        <f>Effectif!G35</f>
        <v>0</v>
      </c>
      <c r="E35" s="58">
        <f>Effectif!J35</f>
        <v>0</v>
      </c>
      <c r="F35" s="59">
        <f>Effectif!O35</f>
        <v>0</v>
      </c>
      <c r="G35" s="58">
        <f>Effectif!P35</f>
        <v>0</v>
      </c>
      <c r="H35" s="59">
        <f>Effectif!S35</f>
        <v>0</v>
      </c>
      <c r="I35" s="58">
        <f>Effectif!V35</f>
        <v>0</v>
      </c>
      <c r="J35" s="58">
        <f>Effectif!W35</f>
        <v>0</v>
      </c>
      <c r="K35" s="59" t="e">
        <f>Effectif!#REF!</f>
        <v>#REF!</v>
      </c>
      <c r="L35" s="59">
        <f>Effectif!AN35</f>
        <v>0</v>
      </c>
      <c r="M35" s="59">
        <f>Effectif!AO35</f>
        <v>0</v>
      </c>
      <c r="N35" s="59">
        <f>Effectif!AP35</f>
        <v>0</v>
      </c>
      <c r="O35" s="59">
        <f>Effectif!AQ35</f>
        <v>0</v>
      </c>
      <c r="P35" s="59">
        <f>Effectif!AT35</f>
        <v>0</v>
      </c>
      <c r="Q35" s="59">
        <f>Effectif!AW35</f>
        <v>0</v>
      </c>
      <c r="R35" s="64">
        <f>Effectif!AX35</f>
        <v>0</v>
      </c>
    </row>
    <row r="36" spans="1:18" x14ac:dyDescent="0.25">
      <c r="A36" s="56" t="str">
        <f>Effectif!C36</f>
        <v xml:space="preserve"> </v>
      </c>
      <c r="B36" s="58" t="str">
        <f>Effectif!D36</f>
        <v>15/09/2003</v>
      </c>
      <c r="C36" s="59">
        <f ca="1">Effectif!E36</f>
        <v>16</v>
      </c>
      <c r="D36" s="59">
        <f>Effectif!G36</f>
        <v>0</v>
      </c>
      <c r="E36" s="58">
        <f>Effectif!J36</f>
        <v>0</v>
      </c>
      <c r="F36" s="59">
        <f>Effectif!O36</f>
        <v>0</v>
      </c>
      <c r="G36" s="58">
        <f>Effectif!P36</f>
        <v>0</v>
      </c>
      <c r="H36" s="59">
        <f>Effectif!S36</f>
        <v>0</v>
      </c>
      <c r="I36" s="58">
        <f>Effectif!V36</f>
        <v>0</v>
      </c>
      <c r="J36" s="58">
        <f>Effectif!W36</f>
        <v>0</v>
      </c>
      <c r="K36" s="59" t="e">
        <f>Effectif!#REF!</f>
        <v>#REF!</v>
      </c>
      <c r="L36" s="59">
        <f>Effectif!AN36</f>
        <v>0</v>
      </c>
      <c r="M36" s="59">
        <f>Effectif!AO36</f>
        <v>0</v>
      </c>
      <c r="N36" s="59">
        <f>Effectif!AP36</f>
        <v>0</v>
      </c>
      <c r="O36" s="59">
        <f>Effectif!AQ36</f>
        <v>0</v>
      </c>
      <c r="P36" s="59">
        <f>Effectif!AT36</f>
        <v>0</v>
      </c>
      <c r="Q36" s="59">
        <f>Effectif!AW36</f>
        <v>0</v>
      </c>
      <c r="R36" s="64">
        <f>Effectif!AX36</f>
        <v>0</v>
      </c>
    </row>
    <row r="37" spans="1:18" x14ac:dyDescent="0.25">
      <c r="A37" s="56" t="str">
        <f>Effectif!C37</f>
        <v xml:space="preserve"> </v>
      </c>
      <c r="B37" s="58" t="str">
        <f>Effectif!D37</f>
        <v>19/06/2004</v>
      </c>
      <c r="C37" s="59">
        <f ca="1">Effectif!E37</f>
        <v>16</v>
      </c>
      <c r="D37" s="59">
        <f>Effectif!G37</f>
        <v>0</v>
      </c>
      <c r="E37" s="58">
        <f>Effectif!J37</f>
        <v>0</v>
      </c>
      <c r="F37" s="59">
        <f>Effectif!O37</f>
        <v>0</v>
      </c>
      <c r="G37" s="58">
        <f>Effectif!P37</f>
        <v>0</v>
      </c>
      <c r="H37" s="59">
        <f>Effectif!S37</f>
        <v>0</v>
      </c>
      <c r="I37" s="58">
        <f>Effectif!V37</f>
        <v>0</v>
      </c>
      <c r="J37" s="58">
        <f>Effectif!W37</f>
        <v>0</v>
      </c>
      <c r="K37" s="59" t="e">
        <f>Effectif!#REF!</f>
        <v>#REF!</v>
      </c>
      <c r="L37" s="59">
        <f>Effectif!AN37</f>
        <v>0</v>
      </c>
      <c r="M37" s="59">
        <f>Effectif!AO37</f>
        <v>0</v>
      </c>
      <c r="N37" s="59">
        <f>Effectif!AP37</f>
        <v>0</v>
      </c>
      <c r="O37" s="59">
        <f>Effectif!AQ37</f>
        <v>0</v>
      </c>
      <c r="P37" s="59">
        <f>Effectif!AT37</f>
        <v>0</v>
      </c>
      <c r="Q37" s="59">
        <f>Effectif!AW37</f>
        <v>0</v>
      </c>
      <c r="R37" s="64">
        <f>Effectif!AX37</f>
        <v>0</v>
      </c>
    </row>
    <row r="38" spans="1:18" x14ac:dyDescent="0.25">
      <c r="A38" s="56" t="str">
        <f>Effectif!C38</f>
        <v xml:space="preserve"> </v>
      </c>
      <c r="B38" s="58">
        <f>Effectif!D38</f>
        <v>37683</v>
      </c>
      <c r="C38" s="59">
        <f ca="1">Effectif!E38</f>
        <v>17</v>
      </c>
      <c r="D38" s="59">
        <f>Effectif!G38</f>
        <v>0</v>
      </c>
      <c r="E38" s="58">
        <f>Effectif!J38</f>
        <v>0</v>
      </c>
      <c r="F38" s="59">
        <f>Effectif!O38</f>
        <v>0</v>
      </c>
      <c r="G38" s="58">
        <f>Effectif!P38</f>
        <v>0</v>
      </c>
      <c r="H38" s="59">
        <f>Effectif!S38</f>
        <v>0</v>
      </c>
      <c r="I38" s="58">
        <f>Effectif!V38</f>
        <v>0</v>
      </c>
      <c r="J38" s="58">
        <f>Effectif!W38</f>
        <v>0</v>
      </c>
      <c r="K38" s="59" t="e">
        <f>Effectif!#REF!</f>
        <v>#REF!</v>
      </c>
      <c r="L38" s="59">
        <f>Effectif!AN38</f>
        <v>0</v>
      </c>
      <c r="M38" s="59">
        <f>Effectif!AO38</f>
        <v>0</v>
      </c>
      <c r="N38" s="59">
        <f>Effectif!AP38</f>
        <v>0</v>
      </c>
      <c r="O38" s="59">
        <f>Effectif!AQ38</f>
        <v>0</v>
      </c>
      <c r="P38" s="59">
        <f>Effectif!AT38</f>
        <v>0</v>
      </c>
      <c r="Q38" s="59">
        <f>Effectif!AW38</f>
        <v>0</v>
      </c>
      <c r="R38" s="64">
        <f>Effectif!AX38</f>
        <v>0</v>
      </c>
    </row>
    <row r="39" spans="1:18" x14ac:dyDescent="0.25">
      <c r="A39" s="56" t="str">
        <f>Effectif!C39</f>
        <v xml:space="preserve"> </v>
      </c>
      <c r="B39" s="58" t="str">
        <f>Effectif!D39</f>
        <v>29/08/2004</v>
      </c>
      <c r="C39" s="59">
        <f ca="1">Effectif!E39</f>
        <v>15</v>
      </c>
      <c r="D39" s="59">
        <f>Effectif!G39</f>
        <v>0</v>
      </c>
      <c r="E39" s="58">
        <f>Effectif!J39</f>
        <v>0</v>
      </c>
      <c r="F39" s="59">
        <f>Effectif!O39</f>
        <v>0</v>
      </c>
      <c r="G39" s="58">
        <f>Effectif!P39</f>
        <v>0</v>
      </c>
      <c r="H39" s="59">
        <f>Effectif!S39</f>
        <v>0</v>
      </c>
      <c r="I39" s="58">
        <f>Effectif!V39</f>
        <v>0</v>
      </c>
      <c r="J39" s="58">
        <f>Effectif!W39</f>
        <v>0</v>
      </c>
      <c r="K39" s="59" t="e">
        <f>Effectif!#REF!</f>
        <v>#REF!</v>
      </c>
      <c r="L39" s="59">
        <f>Effectif!AN39</f>
        <v>0</v>
      </c>
      <c r="M39" s="59">
        <f>Effectif!AO39</f>
        <v>0</v>
      </c>
      <c r="N39" s="59">
        <f>Effectif!AP39</f>
        <v>0</v>
      </c>
      <c r="O39" s="59">
        <f>Effectif!AQ39</f>
        <v>0</v>
      </c>
      <c r="P39" s="59">
        <f>Effectif!AT39</f>
        <v>0</v>
      </c>
      <c r="Q39" s="59">
        <f>Effectif!AW39</f>
        <v>0</v>
      </c>
      <c r="R39" s="64">
        <f>Effectif!AX39</f>
        <v>0</v>
      </c>
    </row>
    <row r="40" spans="1:18" x14ac:dyDescent="0.25">
      <c r="A40" s="56" t="str">
        <f>Effectif!C40</f>
        <v xml:space="preserve"> </v>
      </c>
      <c r="B40" s="58" t="str">
        <f>Effectif!D40</f>
        <v>23/12/2002</v>
      </c>
      <c r="C40" s="59">
        <f ca="1">Effectif!E40</f>
        <v>17</v>
      </c>
      <c r="D40" s="59">
        <f>Effectif!G40</f>
        <v>0</v>
      </c>
      <c r="E40" s="58">
        <f>Effectif!J40</f>
        <v>0</v>
      </c>
      <c r="F40" s="59">
        <f>Effectif!O40</f>
        <v>0</v>
      </c>
      <c r="G40" s="58">
        <f>Effectif!P40</f>
        <v>0</v>
      </c>
      <c r="H40" s="59">
        <f>Effectif!S40</f>
        <v>0</v>
      </c>
      <c r="I40" s="58">
        <f>Effectif!V40</f>
        <v>0</v>
      </c>
      <c r="J40" s="58">
        <f>Effectif!W40</f>
        <v>0</v>
      </c>
      <c r="K40" s="59" t="e">
        <f>Effectif!#REF!</f>
        <v>#REF!</v>
      </c>
      <c r="L40" s="59">
        <f>Effectif!AN40</f>
        <v>0</v>
      </c>
      <c r="M40" s="59">
        <f>Effectif!AO40</f>
        <v>0</v>
      </c>
      <c r="N40" s="59">
        <f>Effectif!AP40</f>
        <v>0</v>
      </c>
      <c r="O40" s="59">
        <f>Effectif!AQ40</f>
        <v>0</v>
      </c>
      <c r="P40" s="59">
        <f>Effectif!AT40</f>
        <v>0</v>
      </c>
      <c r="Q40" s="59">
        <f>Effectif!AW40</f>
        <v>0</v>
      </c>
      <c r="R40" s="64">
        <f>Effectif!AX40</f>
        <v>0</v>
      </c>
    </row>
    <row r="41" spans="1:18" x14ac:dyDescent="0.25">
      <c r="A41" s="56" t="str">
        <f>Effectif!C41</f>
        <v xml:space="preserve"> </v>
      </c>
      <c r="B41" s="58" t="str">
        <f>Effectif!D41</f>
        <v>16/07/2003</v>
      </c>
      <c r="C41" s="59">
        <f ca="1">Effectif!E41</f>
        <v>17</v>
      </c>
      <c r="D41" s="59">
        <f>Effectif!G41</f>
        <v>0</v>
      </c>
      <c r="E41" s="58">
        <f>Effectif!J41</f>
        <v>0</v>
      </c>
      <c r="F41" s="59">
        <f>Effectif!O41</f>
        <v>0</v>
      </c>
      <c r="G41" s="58">
        <f>Effectif!P41</f>
        <v>0</v>
      </c>
      <c r="H41" s="59">
        <f>Effectif!S41</f>
        <v>0</v>
      </c>
      <c r="I41" s="58">
        <f>Effectif!V41</f>
        <v>0</v>
      </c>
      <c r="J41" s="58">
        <f>Effectif!W41</f>
        <v>0</v>
      </c>
      <c r="K41" s="59" t="e">
        <f>Effectif!#REF!</f>
        <v>#REF!</v>
      </c>
      <c r="L41" s="59">
        <f>Effectif!AN41</f>
        <v>0</v>
      </c>
      <c r="M41" s="59">
        <f>Effectif!AO41</f>
        <v>0</v>
      </c>
      <c r="N41" s="59">
        <f>Effectif!AP41</f>
        <v>0</v>
      </c>
      <c r="O41" s="59">
        <f>Effectif!AQ41</f>
        <v>0</v>
      </c>
      <c r="P41" s="59">
        <f>Effectif!AT41</f>
        <v>0</v>
      </c>
      <c r="Q41" s="59">
        <f>Effectif!AW41</f>
        <v>0</v>
      </c>
      <c r="R41" s="64">
        <f>Effectif!AX41</f>
        <v>0</v>
      </c>
    </row>
    <row r="42" spans="1:18" x14ac:dyDescent="0.25">
      <c r="A42" s="56" t="str">
        <f>Effectif!C42</f>
        <v xml:space="preserve"> </v>
      </c>
      <c r="B42" s="58" t="str">
        <f>Effectif!D42</f>
        <v>20/06/2002</v>
      </c>
      <c r="C42" s="59">
        <f ca="1">Effectif!E42</f>
        <v>18</v>
      </c>
      <c r="D42" s="59">
        <f>Effectif!G42</f>
        <v>0</v>
      </c>
      <c r="E42" s="58">
        <f>Effectif!J42</f>
        <v>0</v>
      </c>
      <c r="F42" s="59">
        <f>Effectif!O42</f>
        <v>0</v>
      </c>
      <c r="G42" s="58">
        <f>Effectif!P42</f>
        <v>0</v>
      </c>
      <c r="H42" s="59">
        <f>Effectif!S42</f>
        <v>0</v>
      </c>
      <c r="I42" s="58">
        <f>Effectif!V42</f>
        <v>0</v>
      </c>
      <c r="J42" s="58">
        <f>Effectif!W42</f>
        <v>0</v>
      </c>
      <c r="K42" s="59" t="e">
        <f>Effectif!#REF!</f>
        <v>#REF!</v>
      </c>
      <c r="L42" s="59">
        <f>Effectif!AN42</f>
        <v>0</v>
      </c>
      <c r="M42" s="59">
        <f>Effectif!AO42</f>
        <v>0</v>
      </c>
      <c r="N42" s="59">
        <f>Effectif!AP42</f>
        <v>0</v>
      </c>
      <c r="O42" s="59">
        <f>Effectif!AQ42</f>
        <v>0</v>
      </c>
      <c r="P42" s="59">
        <f>Effectif!AT42</f>
        <v>0</v>
      </c>
      <c r="Q42" s="59">
        <f>Effectif!AW42</f>
        <v>0</v>
      </c>
      <c r="R42" s="64">
        <f>Effectif!AX42</f>
        <v>0</v>
      </c>
    </row>
    <row r="43" spans="1:18" x14ac:dyDescent="0.25">
      <c r="A43" s="56" t="str">
        <f>Effectif!C43</f>
        <v xml:space="preserve"> </v>
      </c>
      <c r="B43" s="58" t="str">
        <f>Effectif!D43</f>
        <v>13/02/2003</v>
      </c>
      <c r="C43" s="59">
        <f ca="1">Effectif!E43</f>
        <v>17</v>
      </c>
      <c r="D43" s="59">
        <f>Effectif!G43</f>
        <v>0</v>
      </c>
      <c r="E43" s="58">
        <f>Effectif!J43</f>
        <v>0</v>
      </c>
      <c r="F43" s="59">
        <f>Effectif!O43</f>
        <v>0</v>
      </c>
      <c r="G43" s="58">
        <f>Effectif!P43</f>
        <v>0</v>
      </c>
      <c r="H43" s="59">
        <f>Effectif!S43</f>
        <v>0</v>
      </c>
      <c r="I43" s="58">
        <f>Effectif!V43</f>
        <v>0</v>
      </c>
      <c r="J43" s="58">
        <f>Effectif!W43</f>
        <v>0</v>
      </c>
      <c r="K43" s="59" t="e">
        <f>Effectif!#REF!</f>
        <v>#REF!</v>
      </c>
      <c r="L43" s="59">
        <f>Effectif!AN43</f>
        <v>0</v>
      </c>
      <c r="M43" s="59">
        <f>Effectif!AO43</f>
        <v>0</v>
      </c>
      <c r="N43" s="59">
        <f>Effectif!AP43</f>
        <v>0</v>
      </c>
      <c r="O43" s="59">
        <f>Effectif!AQ43</f>
        <v>0</v>
      </c>
      <c r="P43" s="59">
        <f>Effectif!AT43</f>
        <v>0</v>
      </c>
      <c r="Q43" s="59">
        <f>Effectif!AW43</f>
        <v>0</v>
      </c>
      <c r="R43" s="64">
        <f>Effectif!AX43</f>
        <v>0</v>
      </c>
    </row>
    <row r="44" spans="1:18" x14ac:dyDescent="0.25">
      <c r="A44" s="56" t="str">
        <f>Effectif!C44</f>
        <v xml:space="preserve"> </v>
      </c>
      <c r="B44" s="58" t="str">
        <f>Effectif!D44</f>
        <v>15/11/2001</v>
      </c>
      <c r="C44" s="59">
        <f ca="1">Effectif!E44</f>
        <v>18</v>
      </c>
      <c r="D44" s="59">
        <f>Effectif!G44</f>
        <v>0</v>
      </c>
      <c r="E44" s="58">
        <f>Effectif!J44</f>
        <v>0</v>
      </c>
      <c r="F44" s="59">
        <f>Effectif!O44</f>
        <v>0</v>
      </c>
      <c r="G44" s="58">
        <f>Effectif!P44</f>
        <v>0</v>
      </c>
      <c r="H44" s="59">
        <f>Effectif!S44</f>
        <v>0</v>
      </c>
      <c r="I44" s="58">
        <f>Effectif!V44</f>
        <v>0</v>
      </c>
      <c r="J44" s="58">
        <f>Effectif!W44</f>
        <v>0</v>
      </c>
      <c r="K44" s="59" t="e">
        <f>Effectif!#REF!</f>
        <v>#REF!</v>
      </c>
      <c r="L44" s="59">
        <f>Effectif!AN44</f>
        <v>0</v>
      </c>
      <c r="M44" s="59">
        <f>Effectif!AO44</f>
        <v>0</v>
      </c>
      <c r="N44" s="59">
        <f>Effectif!AP44</f>
        <v>0</v>
      </c>
      <c r="O44" s="59">
        <f>Effectif!AQ44</f>
        <v>0</v>
      </c>
      <c r="P44" s="59">
        <f>Effectif!AT44</f>
        <v>0</v>
      </c>
      <c r="Q44" s="59">
        <f>Effectif!AW44</f>
        <v>0</v>
      </c>
      <c r="R44" s="64">
        <f>Effectif!AX44</f>
        <v>0</v>
      </c>
    </row>
    <row r="45" spans="1:18" x14ac:dyDescent="0.25">
      <c r="A45" s="56" t="str">
        <f>Effectif!C45</f>
        <v xml:space="preserve"> </v>
      </c>
      <c r="B45" s="58" t="str">
        <f>Effectif!D45</f>
        <v>15/09/2001</v>
      </c>
      <c r="C45" s="59">
        <f ca="1">Effectif!E45</f>
        <v>18</v>
      </c>
      <c r="D45" s="59">
        <f>Effectif!G45</f>
        <v>0</v>
      </c>
      <c r="E45" s="58">
        <f>Effectif!J45</f>
        <v>0</v>
      </c>
      <c r="F45" s="59">
        <f>Effectif!O45</f>
        <v>0</v>
      </c>
      <c r="G45" s="58">
        <f>Effectif!P45</f>
        <v>0</v>
      </c>
      <c r="H45" s="59">
        <f>Effectif!S45</f>
        <v>0</v>
      </c>
      <c r="I45" s="58">
        <f>Effectif!V45</f>
        <v>0</v>
      </c>
      <c r="J45" s="58">
        <f>Effectif!W45</f>
        <v>0</v>
      </c>
      <c r="K45" s="59" t="e">
        <f>Effectif!#REF!</f>
        <v>#REF!</v>
      </c>
      <c r="L45" s="59">
        <f>Effectif!AN45</f>
        <v>0</v>
      </c>
      <c r="M45" s="59">
        <f>Effectif!AO45</f>
        <v>0</v>
      </c>
      <c r="N45" s="59">
        <f>Effectif!AP45</f>
        <v>0</v>
      </c>
      <c r="O45" s="59">
        <f>Effectif!AQ45</f>
        <v>0</v>
      </c>
      <c r="P45" s="59">
        <f>Effectif!AT45</f>
        <v>0</v>
      </c>
      <c r="Q45" s="59">
        <f>Effectif!AW45</f>
        <v>0</v>
      </c>
      <c r="R45" s="64">
        <f>Effectif!AX45</f>
        <v>0</v>
      </c>
    </row>
    <row r="46" spans="1:18" x14ac:dyDescent="0.25">
      <c r="A46" s="56" t="str">
        <f>Effectif!C47</f>
        <v xml:space="preserve"> </v>
      </c>
      <c r="B46" s="58" t="str">
        <f>Effectif!D47</f>
        <v>31/12/2003</v>
      </c>
      <c r="C46" s="59">
        <f ca="1">Effectif!E47</f>
        <v>16</v>
      </c>
      <c r="D46" s="59">
        <f>Effectif!G47</f>
        <v>0</v>
      </c>
      <c r="E46" s="58">
        <f>Effectif!J47</f>
        <v>0</v>
      </c>
      <c r="F46" s="59">
        <f>Effectif!O47</f>
        <v>0</v>
      </c>
      <c r="G46" s="58">
        <f>Effectif!P47</f>
        <v>0</v>
      </c>
      <c r="H46" s="59">
        <f>Effectif!S47</f>
        <v>0</v>
      </c>
      <c r="I46" s="58">
        <f>Effectif!V47</f>
        <v>0</v>
      </c>
      <c r="J46" s="58">
        <f>Effectif!W47</f>
        <v>0</v>
      </c>
      <c r="K46" s="59" t="e">
        <f>Effectif!#REF!</f>
        <v>#REF!</v>
      </c>
      <c r="L46" s="59">
        <f>Effectif!AN47</f>
        <v>0</v>
      </c>
      <c r="M46" s="59">
        <f>Effectif!AO47</f>
        <v>0</v>
      </c>
      <c r="N46" s="59">
        <f>Effectif!AP47</f>
        <v>0</v>
      </c>
      <c r="O46" s="59">
        <f>Effectif!AQ47</f>
        <v>0</v>
      </c>
      <c r="P46" s="59">
        <f>Effectif!AT47</f>
        <v>0</v>
      </c>
      <c r="Q46" s="59">
        <f>Effectif!AW47</f>
        <v>0</v>
      </c>
      <c r="R46" s="64">
        <f>Effectif!AX47</f>
        <v>0</v>
      </c>
    </row>
    <row r="47" spans="1:18" x14ac:dyDescent="0.25">
      <c r="A47" s="56" t="str">
        <f>Effectif!C48</f>
        <v xml:space="preserve"> </v>
      </c>
      <c r="B47" s="58" t="str">
        <f>Effectif!D48</f>
        <v>31/12/2002</v>
      </c>
      <c r="C47" s="59">
        <f ca="1">Effectif!E48</f>
        <v>17</v>
      </c>
      <c r="D47" s="59">
        <f>Effectif!G48</f>
        <v>0</v>
      </c>
      <c r="E47" s="58">
        <f>Effectif!J48</f>
        <v>0</v>
      </c>
      <c r="F47" s="59">
        <f>Effectif!O48</f>
        <v>0</v>
      </c>
      <c r="G47" s="58">
        <f>Effectif!P48</f>
        <v>0</v>
      </c>
      <c r="H47" s="59">
        <f>Effectif!S48</f>
        <v>0</v>
      </c>
      <c r="I47" s="58">
        <f>Effectif!V48</f>
        <v>0</v>
      </c>
      <c r="J47" s="58">
        <f>Effectif!W48</f>
        <v>0</v>
      </c>
      <c r="K47" s="59" t="e">
        <f>Effectif!#REF!</f>
        <v>#REF!</v>
      </c>
      <c r="L47" s="59">
        <f>Effectif!AN48</f>
        <v>0</v>
      </c>
      <c r="M47" s="59">
        <f>Effectif!AO48</f>
        <v>0</v>
      </c>
      <c r="N47" s="59">
        <f>Effectif!AP48</f>
        <v>0</v>
      </c>
      <c r="O47" s="59">
        <f>Effectif!AQ48</f>
        <v>0</v>
      </c>
      <c r="P47" s="59">
        <f>Effectif!AT48</f>
        <v>0</v>
      </c>
      <c r="Q47" s="59">
        <f>Effectif!AW48</f>
        <v>0</v>
      </c>
      <c r="R47" s="64">
        <f>Effectif!AX48</f>
        <v>0</v>
      </c>
    </row>
    <row r="48" spans="1:18" x14ac:dyDescent="0.25">
      <c r="A48" s="56" t="str">
        <f>Effectif!C49</f>
        <v xml:space="preserve"> </v>
      </c>
      <c r="B48" s="58" t="str">
        <f>Effectif!D49</f>
        <v>16/07/2002</v>
      </c>
      <c r="C48" s="59">
        <f ca="1">Effectif!E49</f>
        <v>18</v>
      </c>
      <c r="D48" s="59">
        <f>Effectif!G49</f>
        <v>0</v>
      </c>
      <c r="E48" s="58">
        <f>Effectif!J49</f>
        <v>0</v>
      </c>
      <c r="F48" s="59">
        <f>Effectif!O49</f>
        <v>0</v>
      </c>
      <c r="G48" s="58">
        <f>Effectif!P49</f>
        <v>0</v>
      </c>
      <c r="H48" s="59">
        <f>Effectif!S49</f>
        <v>0</v>
      </c>
      <c r="I48" s="58">
        <f>Effectif!V49</f>
        <v>0</v>
      </c>
      <c r="J48" s="58">
        <f>Effectif!W49</f>
        <v>0</v>
      </c>
      <c r="K48" s="59" t="e">
        <f>Effectif!#REF!</f>
        <v>#REF!</v>
      </c>
      <c r="L48" s="59">
        <f>Effectif!AN49</f>
        <v>0</v>
      </c>
      <c r="M48" s="59">
        <f>Effectif!AO49</f>
        <v>0</v>
      </c>
      <c r="N48" s="59">
        <f>Effectif!AP49</f>
        <v>0</v>
      </c>
      <c r="O48" s="59">
        <f>Effectif!AQ49</f>
        <v>0</v>
      </c>
      <c r="P48" s="59">
        <f>Effectif!AT49</f>
        <v>0</v>
      </c>
      <c r="Q48" s="59">
        <f>Effectif!AW49</f>
        <v>0</v>
      </c>
      <c r="R48" s="64">
        <f>Effectif!AX49</f>
        <v>0</v>
      </c>
    </row>
    <row r="49" spans="1:18" x14ac:dyDescent="0.25">
      <c r="A49" s="56" t="str">
        <f>Effectif!C50</f>
        <v xml:space="preserve"> </v>
      </c>
      <c r="B49" s="58" t="str">
        <f>Effectif!D50</f>
        <v>10/12/2003</v>
      </c>
      <c r="C49" s="59">
        <f ca="1">Effectif!E50</f>
        <v>16</v>
      </c>
      <c r="D49" s="59">
        <f>Effectif!G50</f>
        <v>0</v>
      </c>
      <c r="E49" s="58">
        <f>Effectif!J50</f>
        <v>0</v>
      </c>
      <c r="F49" s="59">
        <f>Effectif!O50</f>
        <v>0</v>
      </c>
      <c r="G49" s="58">
        <f>Effectif!P50</f>
        <v>0</v>
      </c>
      <c r="H49" s="59">
        <f>Effectif!S50</f>
        <v>0</v>
      </c>
      <c r="I49" s="58">
        <f>Effectif!V50</f>
        <v>0</v>
      </c>
      <c r="J49" s="58">
        <f>Effectif!W50</f>
        <v>0</v>
      </c>
      <c r="K49" s="59" t="e">
        <f>Effectif!#REF!</f>
        <v>#REF!</v>
      </c>
      <c r="L49" s="59">
        <f>Effectif!AN50</f>
        <v>0</v>
      </c>
      <c r="M49" s="59">
        <f>Effectif!AO50</f>
        <v>0</v>
      </c>
      <c r="N49" s="59">
        <f>Effectif!AP50</f>
        <v>0</v>
      </c>
      <c r="O49" s="59">
        <f>Effectif!AQ50</f>
        <v>0</v>
      </c>
      <c r="P49" s="59">
        <f>Effectif!AT50</f>
        <v>0</v>
      </c>
      <c r="Q49" s="59">
        <f>Effectif!AW50</f>
        <v>0</v>
      </c>
      <c r="R49" s="64">
        <f>Effectif!AX50</f>
        <v>0</v>
      </c>
    </row>
    <row r="50" spans="1:18" x14ac:dyDescent="0.25">
      <c r="A50" s="56" t="str">
        <f>Effectif!C51</f>
        <v xml:space="preserve"> </v>
      </c>
      <c r="B50" s="58" t="str">
        <f>Effectif!D51</f>
        <v>02/06/2003</v>
      </c>
      <c r="C50" s="59">
        <f ca="1">Effectif!E51</f>
        <v>17</v>
      </c>
      <c r="D50" s="59">
        <f>Effectif!G51</f>
        <v>0</v>
      </c>
      <c r="E50" s="58">
        <f>Effectif!J51</f>
        <v>0</v>
      </c>
      <c r="F50" s="59">
        <f>Effectif!O51</f>
        <v>0</v>
      </c>
      <c r="G50" s="58">
        <f>Effectif!P51</f>
        <v>0</v>
      </c>
      <c r="H50" s="59">
        <f>Effectif!S51</f>
        <v>0</v>
      </c>
      <c r="I50" s="58">
        <f>Effectif!V51</f>
        <v>0</v>
      </c>
      <c r="J50" s="58">
        <f>Effectif!W51</f>
        <v>0</v>
      </c>
      <c r="K50" s="59" t="e">
        <f>Effectif!#REF!</f>
        <v>#REF!</v>
      </c>
      <c r="L50" s="59">
        <f>Effectif!AN51</f>
        <v>0</v>
      </c>
      <c r="M50" s="59">
        <f>Effectif!AO51</f>
        <v>0</v>
      </c>
      <c r="N50" s="59">
        <f>Effectif!AP51</f>
        <v>0</v>
      </c>
      <c r="O50" s="59">
        <f>Effectif!AQ51</f>
        <v>0</v>
      </c>
      <c r="P50" s="59">
        <f>Effectif!AT51</f>
        <v>0</v>
      </c>
      <c r="Q50" s="59">
        <f>Effectif!AW51</f>
        <v>0</v>
      </c>
      <c r="R50" s="64">
        <f>Effectif!AX51</f>
        <v>0</v>
      </c>
    </row>
    <row r="51" spans="1:18" x14ac:dyDescent="0.25">
      <c r="A51" s="56" t="str">
        <f>Effectif!C52</f>
        <v xml:space="preserve"> </v>
      </c>
      <c r="B51" s="58">
        <f>Effectif!D52</f>
        <v>37258</v>
      </c>
      <c r="C51" s="59">
        <f ca="1">Effectif!E52</f>
        <v>18</v>
      </c>
      <c r="D51" s="59">
        <f>Effectif!G52</f>
        <v>0</v>
      </c>
      <c r="E51" s="58">
        <f>Effectif!J52</f>
        <v>0</v>
      </c>
      <c r="F51" s="59">
        <f>Effectif!O52</f>
        <v>0</v>
      </c>
      <c r="G51" s="58">
        <f>Effectif!P52</f>
        <v>0</v>
      </c>
      <c r="H51" s="59">
        <f>Effectif!S52</f>
        <v>0</v>
      </c>
      <c r="I51" s="58">
        <f>Effectif!V52</f>
        <v>0</v>
      </c>
      <c r="J51" s="58">
        <f>Effectif!W52</f>
        <v>0</v>
      </c>
      <c r="K51" s="59" t="e">
        <f>Effectif!#REF!</f>
        <v>#REF!</v>
      </c>
      <c r="L51" s="59">
        <f>Effectif!AN52</f>
        <v>0</v>
      </c>
      <c r="M51" s="59">
        <f>Effectif!AO52</f>
        <v>0</v>
      </c>
      <c r="N51" s="59">
        <f>Effectif!AP52</f>
        <v>0</v>
      </c>
      <c r="O51" s="59">
        <f>Effectif!AQ52</f>
        <v>0</v>
      </c>
      <c r="P51" s="59">
        <f>Effectif!AT52</f>
        <v>0</v>
      </c>
      <c r="Q51" s="59">
        <f>Effectif!AW52</f>
        <v>0</v>
      </c>
      <c r="R51" s="64">
        <f>Effectif!AX52</f>
        <v>0</v>
      </c>
    </row>
    <row r="52" spans="1:18" x14ac:dyDescent="0.25">
      <c r="A52" s="56" t="str">
        <f>Effectif!C53</f>
        <v xml:space="preserve"> </v>
      </c>
      <c r="B52" s="58" t="str">
        <f>Effectif!D53</f>
        <v>31/12/2002</v>
      </c>
      <c r="C52" s="59">
        <f ca="1">Effectif!E53</f>
        <v>17</v>
      </c>
      <c r="D52" s="59">
        <f>Effectif!G53</f>
        <v>0</v>
      </c>
      <c r="E52" s="58">
        <f>Effectif!J53</f>
        <v>0</v>
      </c>
      <c r="F52" s="59">
        <f>Effectif!O53</f>
        <v>0</v>
      </c>
      <c r="G52" s="58">
        <f>Effectif!P53</f>
        <v>0</v>
      </c>
      <c r="H52" s="59">
        <f>Effectif!S53</f>
        <v>0</v>
      </c>
      <c r="I52" s="58">
        <f>Effectif!V53</f>
        <v>0</v>
      </c>
      <c r="J52" s="58">
        <f>Effectif!W53</f>
        <v>0</v>
      </c>
      <c r="K52" s="59" t="e">
        <f>Effectif!#REF!</f>
        <v>#REF!</v>
      </c>
      <c r="L52" s="59">
        <f>Effectif!AN53</f>
        <v>0</v>
      </c>
      <c r="M52" s="59">
        <f>Effectif!AO53</f>
        <v>0</v>
      </c>
      <c r="N52" s="59">
        <f>Effectif!AP53</f>
        <v>0</v>
      </c>
      <c r="O52" s="59">
        <f>Effectif!AQ53</f>
        <v>0</v>
      </c>
      <c r="P52" s="59">
        <f>Effectif!AT53</f>
        <v>0</v>
      </c>
      <c r="Q52" s="59">
        <f>Effectif!AW53</f>
        <v>0</v>
      </c>
      <c r="R52" s="64">
        <f>Effectif!AX53</f>
        <v>0</v>
      </c>
    </row>
    <row r="53" spans="1:18" x14ac:dyDescent="0.25">
      <c r="A53" s="56" t="str">
        <f>Effectif!C54</f>
        <v xml:space="preserve"> </v>
      </c>
      <c r="B53" s="58" t="str">
        <f>Effectif!D54</f>
        <v>01/01/2003</v>
      </c>
      <c r="C53" s="59">
        <f ca="1">Effectif!E54</f>
        <v>17</v>
      </c>
      <c r="D53" s="59">
        <f>Effectif!G54</f>
        <v>0</v>
      </c>
      <c r="E53" s="58">
        <f>Effectif!J54</f>
        <v>0</v>
      </c>
      <c r="F53" s="59">
        <f>Effectif!O54</f>
        <v>0</v>
      </c>
      <c r="G53" s="58">
        <f>Effectif!P54</f>
        <v>0</v>
      </c>
      <c r="H53" s="59">
        <f>Effectif!S54</f>
        <v>0</v>
      </c>
      <c r="I53" s="58">
        <f>Effectif!V54</f>
        <v>0</v>
      </c>
      <c r="J53" s="58">
        <f>Effectif!W54</f>
        <v>0</v>
      </c>
      <c r="K53" s="59" t="e">
        <f>Effectif!#REF!</f>
        <v>#REF!</v>
      </c>
      <c r="L53" s="59">
        <f>Effectif!AN54</f>
        <v>0</v>
      </c>
      <c r="M53" s="59">
        <f>Effectif!AO54</f>
        <v>0</v>
      </c>
      <c r="N53" s="59">
        <f>Effectif!AP54</f>
        <v>0</v>
      </c>
      <c r="O53" s="59">
        <f>Effectif!AQ54</f>
        <v>0</v>
      </c>
      <c r="P53" s="59">
        <f>Effectif!AT54</f>
        <v>0</v>
      </c>
      <c r="Q53" s="59">
        <f>Effectif!AW54</f>
        <v>0</v>
      </c>
      <c r="R53" s="64">
        <f>Effectif!AX54</f>
        <v>0</v>
      </c>
    </row>
    <row r="54" spans="1:18" x14ac:dyDescent="0.25">
      <c r="A54" s="56" t="str">
        <f>Effectif!C55</f>
        <v xml:space="preserve"> </v>
      </c>
      <c r="B54" s="58">
        <f>Effectif!D55</f>
        <v>37895</v>
      </c>
      <c r="C54" s="59">
        <f ca="1">Effectif!E55</f>
        <v>16</v>
      </c>
      <c r="D54" s="59">
        <f>Effectif!G55</f>
        <v>0</v>
      </c>
      <c r="E54" s="58">
        <f>Effectif!J55</f>
        <v>0</v>
      </c>
      <c r="F54" s="59">
        <f>Effectif!O55</f>
        <v>0</v>
      </c>
      <c r="G54" s="58">
        <f>Effectif!P55</f>
        <v>0</v>
      </c>
      <c r="H54" s="59">
        <f>Effectif!S55</f>
        <v>0</v>
      </c>
      <c r="I54" s="58">
        <f>Effectif!V55</f>
        <v>0</v>
      </c>
      <c r="J54" s="58">
        <f>Effectif!W55</f>
        <v>0</v>
      </c>
      <c r="K54" s="59" t="e">
        <f>Effectif!#REF!</f>
        <v>#REF!</v>
      </c>
      <c r="L54" s="59">
        <f>Effectif!AN55</f>
        <v>0</v>
      </c>
      <c r="M54" s="59">
        <f>Effectif!AO55</f>
        <v>0</v>
      </c>
      <c r="N54" s="59">
        <f>Effectif!AP55</f>
        <v>0</v>
      </c>
      <c r="O54" s="59">
        <f>Effectif!AQ55</f>
        <v>0</v>
      </c>
      <c r="P54" s="59">
        <f>Effectif!AT55</f>
        <v>0</v>
      </c>
      <c r="Q54" s="59">
        <f>Effectif!AW55</f>
        <v>0</v>
      </c>
      <c r="R54" s="64">
        <f>Effectif!AX55</f>
        <v>0</v>
      </c>
    </row>
    <row r="55" spans="1:18" x14ac:dyDescent="0.25">
      <c r="A55" s="56" t="str">
        <f>Effectif!C56</f>
        <v xml:space="preserve"> </v>
      </c>
      <c r="B55" s="58" t="str">
        <f>Effectif!D56</f>
        <v>10/05/2002</v>
      </c>
      <c r="C55" s="59">
        <f ca="1">Effectif!E56</f>
        <v>18</v>
      </c>
      <c r="D55" s="59">
        <f>Effectif!G56</f>
        <v>0</v>
      </c>
      <c r="E55" s="58">
        <f>Effectif!J56</f>
        <v>0</v>
      </c>
      <c r="F55" s="59">
        <f>Effectif!O56</f>
        <v>0</v>
      </c>
      <c r="G55" s="58">
        <f>Effectif!P56</f>
        <v>0</v>
      </c>
      <c r="H55" s="59">
        <f>Effectif!S56</f>
        <v>0</v>
      </c>
      <c r="I55" s="58">
        <f>Effectif!V56</f>
        <v>0</v>
      </c>
      <c r="J55" s="58">
        <f>Effectif!W56</f>
        <v>0</v>
      </c>
      <c r="K55" s="59" t="e">
        <f>Effectif!#REF!</f>
        <v>#REF!</v>
      </c>
      <c r="L55" s="59">
        <f>Effectif!AN56</f>
        <v>0</v>
      </c>
      <c r="M55" s="59">
        <f>Effectif!AO56</f>
        <v>0</v>
      </c>
      <c r="N55" s="59">
        <f>Effectif!AP56</f>
        <v>0</v>
      </c>
      <c r="O55" s="59">
        <f>Effectif!AQ56</f>
        <v>0</v>
      </c>
      <c r="P55" s="59">
        <f>Effectif!AT56</f>
        <v>0</v>
      </c>
      <c r="Q55" s="59">
        <f>Effectif!AW56</f>
        <v>0</v>
      </c>
      <c r="R55" s="64">
        <f>Effectif!AX56</f>
        <v>0</v>
      </c>
    </row>
    <row r="56" spans="1:18" x14ac:dyDescent="0.25">
      <c r="A56" s="56" t="str">
        <f>Effectif!C57</f>
        <v xml:space="preserve"> </v>
      </c>
      <c r="B56" s="58" t="str">
        <f>Effectif!D57</f>
        <v>02/10/2002</v>
      </c>
      <c r="C56" s="59">
        <f ca="1">Effectif!E57</f>
        <v>17</v>
      </c>
      <c r="D56" s="59">
        <f>Effectif!G57</f>
        <v>0</v>
      </c>
      <c r="E56" s="58">
        <f>Effectif!J57</f>
        <v>0</v>
      </c>
      <c r="F56" s="59">
        <f>Effectif!O57</f>
        <v>0</v>
      </c>
      <c r="G56" s="58">
        <f>Effectif!P57</f>
        <v>0</v>
      </c>
      <c r="H56" s="59">
        <f>Effectif!S57</f>
        <v>0</v>
      </c>
      <c r="I56" s="58">
        <f>Effectif!V57</f>
        <v>0</v>
      </c>
      <c r="J56" s="58">
        <f>Effectif!W57</f>
        <v>0</v>
      </c>
      <c r="K56" s="59" t="e">
        <f>Effectif!#REF!</f>
        <v>#REF!</v>
      </c>
      <c r="L56" s="59">
        <f>Effectif!AN57</f>
        <v>0</v>
      </c>
      <c r="M56" s="59">
        <f>Effectif!AO57</f>
        <v>0</v>
      </c>
      <c r="N56" s="59">
        <f>Effectif!AP57</f>
        <v>0</v>
      </c>
      <c r="O56" s="59">
        <f>Effectif!AQ57</f>
        <v>0</v>
      </c>
      <c r="P56" s="59">
        <f>Effectif!AT57</f>
        <v>0</v>
      </c>
      <c r="Q56" s="59">
        <f>Effectif!AW57</f>
        <v>0</v>
      </c>
      <c r="R56" s="64">
        <f>Effectif!AX57</f>
        <v>0</v>
      </c>
    </row>
    <row r="57" spans="1:18" x14ac:dyDescent="0.25">
      <c r="A57" s="56" t="str">
        <f>Effectif!C58</f>
        <v xml:space="preserve"> </v>
      </c>
      <c r="B57" s="58" t="str">
        <f>Effectif!D58</f>
        <v>07/02/2003</v>
      </c>
      <c r="C57" s="59">
        <f ca="1">Effectif!E58</f>
        <v>17</v>
      </c>
      <c r="D57" s="59">
        <f>Effectif!G58</f>
        <v>0</v>
      </c>
      <c r="E57" s="58">
        <f>Effectif!J58</f>
        <v>0</v>
      </c>
      <c r="F57" s="59">
        <f>Effectif!O58</f>
        <v>0</v>
      </c>
      <c r="G57" s="58">
        <f>Effectif!P58</f>
        <v>0</v>
      </c>
      <c r="H57" s="59">
        <f>Effectif!S58</f>
        <v>0</v>
      </c>
      <c r="I57" s="58">
        <f>Effectif!V58</f>
        <v>0</v>
      </c>
      <c r="J57" s="58">
        <f>Effectif!W58</f>
        <v>0</v>
      </c>
      <c r="K57" s="59" t="e">
        <f>Effectif!#REF!</f>
        <v>#REF!</v>
      </c>
      <c r="L57" s="59">
        <f>Effectif!AN58</f>
        <v>0</v>
      </c>
      <c r="M57" s="59">
        <f>Effectif!AO58</f>
        <v>0</v>
      </c>
      <c r="N57" s="59">
        <f>Effectif!AP58</f>
        <v>0</v>
      </c>
      <c r="O57" s="59">
        <f>Effectif!AQ58</f>
        <v>0</v>
      </c>
      <c r="P57" s="59">
        <f>Effectif!AT58</f>
        <v>0</v>
      </c>
      <c r="Q57" s="59">
        <f>Effectif!AW58</f>
        <v>0</v>
      </c>
      <c r="R57" s="64">
        <f>Effectif!AX58</f>
        <v>0</v>
      </c>
    </row>
    <row r="58" spans="1:18" x14ac:dyDescent="0.25">
      <c r="A58" s="56" t="str">
        <f>Effectif!C59</f>
        <v xml:space="preserve"> </v>
      </c>
      <c r="B58" s="58" t="str">
        <f>Effectif!D59</f>
        <v>08/05/2003</v>
      </c>
      <c r="C58" s="59">
        <f ca="1">Effectif!E59</f>
        <v>17</v>
      </c>
      <c r="D58" s="59">
        <f>Effectif!G59</f>
        <v>0</v>
      </c>
      <c r="E58" s="58">
        <f>Effectif!J59</f>
        <v>0</v>
      </c>
      <c r="F58" s="59">
        <f>Effectif!O59</f>
        <v>0</v>
      </c>
      <c r="G58" s="58">
        <f>Effectif!P59</f>
        <v>0</v>
      </c>
      <c r="H58" s="59">
        <f>Effectif!S59</f>
        <v>0</v>
      </c>
      <c r="I58" s="58">
        <f>Effectif!V59</f>
        <v>0</v>
      </c>
      <c r="J58" s="58">
        <f>Effectif!W59</f>
        <v>0</v>
      </c>
      <c r="K58" s="59" t="e">
        <f>Effectif!#REF!</f>
        <v>#REF!</v>
      </c>
      <c r="L58" s="59">
        <f>Effectif!AN59</f>
        <v>0</v>
      </c>
      <c r="M58" s="59">
        <f>Effectif!AO59</f>
        <v>0</v>
      </c>
      <c r="N58" s="59">
        <f>Effectif!AP59</f>
        <v>0</v>
      </c>
      <c r="O58" s="59">
        <f>Effectif!AQ59</f>
        <v>0</v>
      </c>
      <c r="P58" s="59">
        <f>Effectif!AT59</f>
        <v>0</v>
      </c>
      <c r="Q58" s="59">
        <f>Effectif!AW59</f>
        <v>0</v>
      </c>
      <c r="R58" s="64">
        <f>Effectif!AX59</f>
        <v>0</v>
      </c>
    </row>
    <row r="59" spans="1:18" x14ac:dyDescent="0.25">
      <c r="A59" s="56" t="str">
        <f>Effectif!C60</f>
        <v xml:space="preserve"> </v>
      </c>
      <c r="B59" s="58" t="str">
        <f>Effectif!D60</f>
        <v>01/12/2001</v>
      </c>
      <c r="C59" s="59">
        <f ca="1">Effectif!E60</f>
        <v>18</v>
      </c>
      <c r="D59" s="59">
        <f>Effectif!G60</f>
        <v>0</v>
      </c>
      <c r="E59" s="58">
        <f>Effectif!J60</f>
        <v>0</v>
      </c>
      <c r="F59" s="59">
        <f>Effectif!O60</f>
        <v>0</v>
      </c>
      <c r="G59" s="58">
        <f>Effectif!P60</f>
        <v>0</v>
      </c>
      <c r="H59" s="59">
        <f>Effectif!S60</f>
        <v>0</v>
      </c>
      <c r="I59" s="58">
        <f>Effectif!V60</f>
        <v>0</v>
      </c>
      <c r="J59" s="58">
        <f>Effectif!W60</f>
        <v>0</v>
      </c>
      <c r="K59" s="59" t="e">
        <f>Effectif!#REF!</f>
        <v>#REF!</v>
      </c>
      <c r="L59" s="59">
        <f>Effectif!AN60</f>
        <v>0</v>
      </c>
      <c r="M59" s="59">
        <f>Effectif!AO60</f>
        <v>0</v>
      </c>
      <c r="N59" s="59">
        <f>Effectif!AP60</f>
        <v>0</v>
      </c>
      <c r="O59" s="59">
        <f>Effectif!AQ60</f>
        <v>0</v>
      </c>
      <c r="P59" s="59">
        <f>Effectif!AT60</f>
        <v>0</v>
      </c>
      <c r="Q59" s="59">
        <f>Effectif!AW60</f>
        <v>0</v>
      </c>
      <c r="R59" s="64">
        <f>Effectif!AX60</f>
        <v>0</v>
      </c>
    </row>
    <row r="60" spans="1:18" x14ac:dyDescent="0.25">
      <c r="A60" s="56" t="str">
        <f>Effectif!C61</f>
        <v xml:space="preserve"> </v>
      </c>
      <c r="B60" s="58" t="str">
        <f>Effectif!D61</f>
        <v>05/03/2003</v>
      </c>
      <c r="C60" s="59">
        <f ca="1">Effectif!E61</f>
        <v>17</v>
      </c>
      <c r="D60" s="59">
        <f>Effectif!G61</f>
        <v>0</v>
      </c>
      <c r="E60" s="58">
        <f>Effectif!J61</f>
        <v>0</v>
      </c>
      <c r="F60" s="59">
        <f>Effectif!O61</f>
        <v>0</v>
      </c>
      <c r="G60" s="58">
        <f>Effectif!P61</f>
        <v>0</v>
      </c>
      <c r="H60" s="59">
        <f>Effectif!S61</f>
        <v>0</v>
      </c>
      <c r="I60" s="58">
        <f>Effectif!V61</f>
        <v>0</v>
      </c>
      <c r="J60" s="58">
        <f>Effectif!W61</f>
        <v>0</v>
      </c>
      <c r="K60" s="59" t="e">
        <f>Effectif!#REF!</f>
        <v>#REF!</v>
      </c>
      <c r="L60" s="59">
        <f>Effectif!AN61</f>
        <v>0</v>
      </c>
      <c r="M60" s="59">
        <f>Effectif!AO61</f>
        <v>0</v>
      </c>
      <c r="N60" s="59">
        <f>Effectif!AP61</f>
        <v>0</v>
      </c>
      <c r="O60" s="59">
        <f>Effectif!AQ61</f>
        <v>0</v>
      </c>
      <c r="P60" s="59">
        <f>Effectif!AT61</f>
        <v>0</v>
      </c>
      <c r="Q60" s="59">
        <f>Effectif!AW61</f>
        <v>0</v>
      </c>
      <c r="R60" s="64">
        <f>Effectif!AX61</f>
        <v>0</v>
      </c>
    </row>
    <row r="61" spans="1:18" x14ac:dyDescent="0.25">
      <c r="A61" s="56" t="str">
        <f>Effectif!C62</f>
        <v xml:space="preserve"> </v>
      </c>
      <c r="B61" s="58" t="str">
        <f>Effectif!D62</f>
        <v>09/07/2002</v>
      </c>
      <c r="C61" s="59">
        <f ca="1">Effectif!E62</f>
        <v>18</v>
      </c>
      <c r="D61" s="59">
        <f>Effectif!G62</f>
        <v>0</v>
      </c>
      <c r="E61" s="58">
        <f>Effectif!J62</f>
        <v>0</v>
      </c>
      <c r="F61" s="59">
        <f>Effectif!O62</f>
        <v>0</v>
      </c>
      <c r="G61" s="58">
        <f>Effectif!P62</f>
        <v>0</v>
      </c>
      <c r="H61" s="59">
        <f>Effectif!S62</f>
        <v>0</v>
      </c>
      <c r="I61" s="58">
        <f>Effectif!V62</f>
        <v>0</v>
      </c>
      <c r="J61" s="58">
        <f>Effectif!W62</f>
        <v>0</v>
      </c>
      <c r="K61" s="59" t="e">
        <f>Effectif!#REF!</f>
        <v>#REF!</v>
      </c>
      <c r="L61" s="59">
        <f>Effectif!AN62</f>
        <v>0</v>
      </c>
      <c r="M61" s="59">
        <f>Effectif!AO62</f>
        <v>0</v>
      </c>
      <c r="N61" s="59">
        <f>Effectif!AP62</f>
        <v>0</v>
      </c>
      <c r="O61" s="59">
        <f>Effectif!AQ62</f>
        <v>0</v>
      </c>
      <c r="P61" s="59">
        <f>Effectif!AT62</f>
        <v>0</v>
      </c>
      <c r="Q61" s="59">
        <f>Effectif!AW62</f>
        <v>0</v>
      </c>
      <c r="R61" s="64">
        <f>Effectif!AX62</f>
        <v>0</v>
      </c>
    </row>
    <row r="62" spans="1:18" x14ac:dyDescent="0.25">
      <c r="A62" s="56" t="str">
        <f>Effectif!C63</f>
        <v xml:space="preserve"> </v>
      </c>
      <c r="B62" s="58">
        <f>Effectif!D63</f>
        <v>37925</v>
      </c>
      <c r="C62" s="59">
        <f ca="1">Effectif!E63</f>
        <v>16</v>
      </c>
      <c r="D62" s="59">
        <f>Effectif!G63</f>
        <v>0</v>
      </c>
      <c r="E62" s="58">
        <f>Effectif!J63</f>
        <v>0</v>
      </c>
      <c r="F62" s="59">
        <f>Effectif!O63</f>
        <v>0</v>
      </c>
      <c r="G62" s="58">
        <f>Effectif!P63</f>
        <v>0</v>
      </c>
      <c r="H62" s="59">
        <f>Effectif!S63</f>
        <v>0</v>
      </c>
      <c r="I62" s="58">
        <f>Effectif!V63</f>
        <v>0</v>
      </c>
      <c r="J62" s="58">
        <f>Effectif!W63</f>
        <v>0</v>
      </c>
      <c r="K62" s="59" t="e">
        <f>Effectif!#REF!</f>
        <v>#REF!</v>
      </c>
      <c r="L62" s="59">
        <f>Effectif!AN63</f>
        <v>0</v>
      </c>
      <c r="M62" s="59">
        <f>Effectif!AO63</f>
        <v>0</v>
      </c>
      <c r="N62" s="59">
        <f>Effectif!AP63</f>
        <v>0</v>
      </c>
      <c r="O62" s="59">
        <f>Effectif!AQ63</f>
        <v>0</v>
      </c>
      <c r="P62" s="59">
        <f>Effectif!AT63</f>
        <v>0</v>
      </c>
      <c r="Q62" s="59">
        <f>Effectif!AW63</f>
        <v>0</v>
      </c>
      <c r="R62" s="64">
        <f>Effectif!AX63</f>
        <v>0</v>
      </c>
    </row>
    <row r="63" spans="1:18" x14ac:dyDescent="0.25">
      <c r="A63" s="56" t="str">
        <f>Effectif!C64</f>
        <v xml:space="preserve"> </v>
      </c>
      <c r="B63" s="58" t="str">
        <f>Effectif!D64</f>
        <v>31/12/2003</v>
      </c>
      <c r="C63" s="59">
        <f ca="1">Effectif!E64</f>
        <v>16</v>
      </c>
      <c r="D63" s="59">
        <f>Effectif!G64</f>
        <v>0</v>
      </c>
      <c r="E63" s="58">
        <f>Effectif!J64</f>
        <v>0</v>
      </c>
      <c r="F63" s="59">
        <f>Effectif!O64</f>
        <v>0</v>
      </c>
      <c r="G63" s="58">
        <f>Effectif!P64</f>
        <v>0</v>
      </c>
      <c r="H63" s="59">
        <f>Effectif!S64</f>
        <v>0</v>
      </c>
      <c r="I63" s="58">
        <f>Effectif!V64</f>
        <v>0</v>
      </c>
      <c r="J63" s="58">
        <f>Effectif!W64</f>
        <v>0</v>
      </c>
      <c r="K63" s="59" t="e">
        <f>Effectif!#REF!</f>
        <v>#REF!</v>
      </c>
      <c r="L63" s="59">
        <f>Effectif!AN64</f>
        <v>0</v>
      </c>
      <c r="M63" s="59">
        <f>Effectif!AO64</f>
        <v>0</v>
      </c>
      <c r="N63" s="59">
        <f>Effectif!AP64</f>
        <v>0</v>
      </c>
      <c r="O63" s="59">
        <f>Effectif!AQ64</f>
        <v>0</v>
      </c>
      <c r="P63" s="59">
        <f>Effectif!AT64</f>
        <v>0</v>
      </c>
      <c r="Q63" s="59">
        <f>Effectif!AW64</f>
        <v>0</v>
      </c>
      <c r="R63" s="64">
        <f>Effectif!AX64</f>
        <v>0</v>
      </c>
    </row>
    <row r="64" spans="1:18" x14ac:dyDescent="0.25">
      <c r="A64" s="56" t="str">
        <f>Effectif!C65</f>
        <v xml:space="preserve"> </v>
      </c>
      <c r="B64" s="58" t="str">
        <f>Effectif!D65</f>
        <v>31/12/2004</v>
      </c>
      <c r="C64" s="59">
        <f ca="1">Effectif!E65</f>
        <v>15</v>
      </c>
      <c r="D64" s="59">
        <f>Effectif!G65</f>
        <v>0</v>
      </c>
      <c r="E64" s="58">
        <f>Effectif!J65</f>
        <v>0</v>
      </c>
      <c r="F64" s="59">
        <f>Effectif!O65</f>
        <v>0</v>
      </c>
      <c r="G64" s="58">
        <f>Effectif!P65</f>
        <v>0</v>
      </c>
      <c r="H64" s="59">
        <f>Effectif!S65</f>
        <v>0</v>
      </c>
      <c r="I64" s="58">
        <f>Effectif!V65</f>
        <v>0</v>
      </c>
      <c r="J64" s="58">
        <f>Effectif!W65</f>
        <v>0</v>
      </c>
      <c r="K64" s="59" t="e">
        <f>Effectif!#REF!</f>
        <v>#REF!</v>
      </c>
      <c r="L64" s="59">
        <f>Effectif!AN65</f>
        <v>0</v>
      </c>
      <c r="M64" s="59">
        <f>Effectif!AO65</f>
        <v>0</v>
      </c>
      <c r="N64" s="59">
        <f>Effectif!AP65</f>
        <v>0</v>
      </c>
      <c r="O64" s="59">
        <f>Effectif!AQ65</f>
        <v>0</v>
      </c>
      <c r="P64" s="59">
        <f>Effectif!AT65</f>
        <v>0</v>
      </c>
      <c r="Q64" s="59">
        <f>Effectif!AW65</f>
        <v>0</v>
      </c>
      <c r="R64" s="64">
        <f>Effectif!AX65</f>
        <v>0</v>
      </c>
    </row>
  </sheetData>
  <sortState ref="A3:R64">
    <sortCondition ref="A3:A64"/>
  </sortState>
  <customSheetViews>
    <customSheetView guid="{EE943BA9-0B80-4629-8DFD-5400001CD553}" state="hidden">
      <selection sqref="A1:Y67"/>
      <pageMargins left="0.7" right="0.7" top="0.75" bottom="0.75" header="0.3" footer="0.3"/>
      <pageSetup paperSize="9" orientation="portrait" verticalDpi="0" r:id="rId1"/>
    </customSheetView>
    <customSheetView guid="{45FAC4E9-01F5-48F9-AF57-4C2D450C8896}" state="hidden">
      <selection sqref="A1:Y67"/>
      <pageMargins left="0.7" right="0.7" top="0.75" bottom="0.75" header="0.3" footer="0.3"/>
      <pageSetup paperSize="9" orientation="portrait" verticalDpi="0" r:id="rId2"/>
    </customSheetView>
    <customSheetView guid="{2D17AA9F-28C5-47B9-B582-31047B6D7CD1}" state="hidden" topLeftCell="M45">
      <selection activeCell="R64" sqref="A64:R64"/>
      <pageMargins left="0.7" right="0.7" top="0.75" bottom="0.75" header="0.3" footer="0.3"/>
      <pageSetup paperSize="9" orientation="portrait" verticalDpi="0" r:id="rId3"/>
    </customSheetView>
  </customSheetViews>
  <pageMargins left="0.7" right="0.7" top="0.75" bottom="0.75" header="0.3" footer="0.3"/>
  <pageSetup paperSize="9" orientation="portrait" verticalDpi="0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6"/>
  <sheetViews>
    <sheetView topLeftCell="D1" workbookViewId="0">
      <selection activeCell="E5" sqref="E5"/>
    </sheetView>
  </sheetViews>
  <sheetFormatPr baseColWidth="10" defaultRowHeight="15" x14ac:dyDescent="0.25"/>
  <cols>
    <col min="1" max="1" width="26.5703125" style="67" bestFit="1" customWidth="1"/>
    <col min="2" max="2" width="4.5703125" style="66" bestFit="1" customWidth="1"/>
    <col min="3" max="3" width="0.85546875" customWidth="1"/>
    <col min="4" max="4" width="35.28515625" style="67" bestFit="1" customWidth="1"/>
    <col min="5" max="5" width="10.7109375" style="66" bestFit="1" customWidth="1"/>
    <col min="6" max="6" width="0.85546875" customWidth="1"/>
    <col min="7" max="7" width="38.7109375" style="67" bestFit="1" customWidth="1"/>
    <col min="8" max="8" width="10.85546875" style="66" bestFit="1" customWidth="1"/>
    <col min="9" max="9" width="0.85546875" customWidth="1"/>
  </cols>
  <sheetData>
    <row r="1" spans="1:8" ht="17.25" thickTop="1" thickBot="1" x14ac:dyDescent="0.3">
      <c r="A1" s="269" t="s">
        <v>182</v>
      </c>
      <c r="B1" s="77" t="s">
        <v>222</v>
      </c>
      <c r="D1" s="269" t="s">
        <v>98</v>
      </c>
      <c r="E1" s="77" t="s">
        <v>222</v>
      </c>
      <c r="G1" s="269" t="s">
        <v>145</v>
      </c>
      <c r="H1" s="77" t="s">
        <v>222</v>
      </c>
    </row>
    <row r="2" spans="1:8" ht="15.75" thickTop="1" x14ac:dyDescent="0.25">
      <c r="A2" s="78" t="s">
        <v>183</v>
      </c>
      <c r="B2" s="79">
        <f>COUNTA(Effectif!A2:A67)</f>
        <v>0</v>
      </c>
      <c r="D2" s="87" t="s">
        <v>184</v>
      </c>
      <c r="E2" s="79">
        <f>COUNTIF(Effectif!P2:P65,"B._BOQUET")</f>
        <v>0</v>
      </c>
      <c r="G2" s="87" t="s">
        <v>185</v>
      </c>
      <c r="H2" s="79">
        <f>COUNTIF(Effectif!S2:S65,"D._CHAHARANE")</f>
        <v>0</v>
      </c>
    </row>
    <row r="3" spans="1:8" x14ac:dyDescent="0.25">
      <c r="A3" s="80" t="s">
        <v>186</v>
      </c>
      <c r="B3" s="191">
        <f ca="1">AVERAGE(Effectif!E2:E67)</f>
        <v>16.65625</v>
      </c>
      <c r="D3" s="80" t="s">
        <v>187</v>
      </c>
      <c r="E3" s="75">
        <f>COUNTIF(Effectif!P1:P63,"L._GUIGNARD")</f>
        <v>0</v>
      </c>
      <c r="G3" s="80" t="s">
        <v>319</v>
      </c>
      <c r="H3" s="75">
        <f>COUNTIF(Effectif!S2:S65,"J._CADIN")</f>
        <v>0</v>
      </c>
    </row>
    <row r="4" spans="1:8" ht="15.75" thickBot="1" x14ac:dyDescent="0.3">
      <c r="A4" s="81"/>
      <c r="B4" s="82"/>
      <c r="D4" s="78" t="s">
        <v>188</v>
      </c>
      <c r="E4" s="76">
        <f>COUNTIF(Effectif!P2:P65,"H._LETESSIER")</f>
        <v>0</v>
      </c>
      <c r="G4" s="78" t="s">
        <v>320</v>
      </c>
      <c r="H4" s="76">
        <f>COUNTIF(Effectif!S2:S65,"A._FRERET")</f>
        <v>0</v>
      </c>
    </row>
    <row r="5" spans="1:8" ht="17.25" thickTop="1" thickBot="1" x14ac:dyDescent="0.3">
      <c r="A5" s="269" t="s">
        <v>223</v>
      </c>
      <c r="B5" s="83" t="s">
        <v>222</v>
      </c>
      <c r="D5" s="88" t="s">
        <v>355</v>
      </c>
      <c r="E5" s="74">
        <f>COUNTIF(Effectif!P3:P66,"A_DIAKITE")</f>
        <v>0</v>
      </c>
      <c r="G5" s="80" t="s">
        <v>321</v>
      </c>
      <c r="H5" s="75">
        <f>COUNTIF(Effectif!S2:S65,"S._LACOSTE")</f>
        <v>0</v>
      </c>
    </row>
    <row r="6" spans="1:8" ht="16.5" thickTop="1" thickBot="1" x14ac:dyDescent="0.3">
      <c r="A6" s="84" t="s">
        <v>324</v>
      </c>
      <c r="B6" s="85">
        <f>COUNTA(Effectif!H2:H67)</f>
        <v>0</v>
      </c>
      <c r="G6" s="78" t="s">
        <v>322</v>
      </c>
      <c r="H6" s="76">
        <f>COUNTIF(Effectif!S2:S65,"V._LECUYER")</f>
        <v>0</v>
      </c>
    </row>
    <row r="7" spans="1:8" ht="16.5" thickTop="1" x14ac:dyDescent="0.25">
      <c r="A7" s="86" t="s">
        <v>189</v>
      </c>
      <c r="B7" s="73">
        <f>COUNTA(Effectif!I2:I67)</f>
        <v>0</v>
      </c>
      <c r="D7" s="269" t="s">
        <v>98</v>
      </c>
      <c r="E7" s="83" t="s">
        <v>222</v>
      </c>
      <c r="G7" s="88" t="s">
        <v>318</v>
      </c>
      <c r="H7" s="74">
        <f>COUNTIF(Effectif!S2:S65,"E._MOULINET")</f>
        <v>0</v>
      </c>
    </row>
    <row r="8" spans="1:8" ht="15.75" thickBot="1" x14ac:dyDescent="0.3">
      <c r="D8" s="80" t="s">
        <v>192</v>
      </c>
      <c r="E8" s="89" t="e">
        <f>LARGE(Effectif!J2:J65,1)</f>
        <v>#NUM!</v>
      </c>
    </row>
    <row r="9" spans="1:8" ht="17.25" thickTop="1" thickBot="1" x14ac:dyDescent="0.3">
      <c r="A9" s="269" t="s">
        <v>190</v>
      </c>
      <c r="B9" s="77" t="s">
        <v>222</v>
      </c>
      <c r="D9" s="78" t="s">
        <v>195</v>
      </c>
      <c r="E9" s="90" t="e">
        <f>SMALL(Effectif!J2:J65,1)</f>
        <v>#NUM!</v>
      </c>
      <c r="G9" s="269" t="s">
        <v>193</v>
      </c>
      <c r="H9" s="77" t="s">
        <v>222</v>
      </c>
    </row>
    <row r="10" spans="1:8" ht="15.75" thickTop="1" x14ac:dyDescent="0.25">
      <c r="A10" s="87" t="s">
        <v>191</v>
      </c>
      <c r="B10" s="79">
        <f>COUNTIF(Effectif!G2:G65,"Afghan")</f>
        <v>0</v>
      </c>
      <c r="D10" s="80" t="s">
        <v>198</v>
      </c>
      <c r="E10" s="89" t="e">
        <f>LARGE(Effectif!M2:M65,1)</f>
        <v>#NUM!</v>
      </c>
      <c r="G10" s="87" t="s">
        <v>196</v>
      </c>
      <c r="H10" s="79">
        <f>COUNTIF(Effectif!V2:V65,"Ordonnance de placement")</f>
        <v>0</v>
      </c>
    </row>
    <row r="11" spans="1:8" x14ac:dyDescent="0.25">
      <c r="A11" s="80" t="s">
        <v>194</v>
      </c>
      <c r="B11" s="75">
        <f>COUNTIF(Effectif!G2:G65,"arménien")</f>
        <v>0</v>
      </c>
      <c r="D11" s="86" t="s">
        <v>201</v>
      </c>
      <c r="E11" s="90" t="e">
        <f>SMALL(Effectif!M2:M65,1)</f>
        <v>#NUM!</v>
      </c>
      <c r="G11" s="80" t="s">
        <v>199</v>
      </c>
      <c r="H11" s="75">
        <f>COUNTIF(Effectif!V2:V65,"Tutelle")</f>
        <v>0</v>
      </c>
    </row>
    <row r="12" spans="1:8" ht="15.75" thickBot="1" x14ac:dyDescent="0.3">
      <c r="A12" s="78" t="s">
        <v>197</v>
      </c>
      <c r="B12" s="76">
        <f>COUNTIF(Effectif!G2:G65,"bangladais")</f>
        <v>0</v>
      </c>
      <c r="D12" s="10"/>
      <c r="E12" s="68"/>
      <c r="G12" s="78" t="s">
        <v>354</v>
      </c>
      <c r="H12" s="76">
        <f>COUNTIF(Effectif!V2:V65,"ATJM accordé")</f>
        <v>0</v>
      </c>
    </row>
    <row r="13" spans="1:8" ht="17.25" thickTop="1" thickBot="1" x14ac:dyDescent="0.3">
      <c r="A13" s="80" t="s">
        <v>200</v>
      </c>
      <c r="B13" s="75">
        <f>COUNTIF(Effectif!G2:G65,"burkinais")</f>
        <v>0</v>
      </c>
      <c r="D13" s="269" t="s">
        <v>98</v>
      </c>
      <c r="E13" s="77" t="s">
        <v>222</v>
      </c>
      <c r="G13" s="80" t="s">
        <v>353</v>
      </c>
      <c r="H13" s="75">
        <f>COUNTIF(Effectif!V3:V66,"ATJM non renouvelable")</f>
        <v>0</v>
      </c>
    </row>
    <row r="14" spans="1:8" ht="15.75" thickTop="1" x14ac:dyDescent="0.25">
      <c r="A14" s="78" t="s">
        <v>202</v>
      </c>
      <c r="B14" s="76">
        <f>COUNTIF(Effectif!G2:G65,"congolais")</f>
        <v>0</v>
      </c>
      <c r="D14" s="87" t="s">
        <v>328</v>
      </c>
      <c r="E14" s="79">
        <f>COUNTA(Effectif!A2:A67)</f>
        <v>0</v>
      </c>
      <c r="G14" s="86" t="s">
        <v>314</v>
      </c>
      <c r="H14" s="73">
        <f>COUNTIF(Effectif!V2:V65,"ATJM en attente de décision")</f>
        <v>0</v>
      </c>
    </row>
    <row r="15" spans="1:8" x14ac:dyDescent="0.25">
      <c r="A15" s="80" t="s">
        <v>203</v>
      </c>
      <c r="B15" s="75">
        <f>COUNTIF(Effectif!G2:G65,"ivoirien")</f>
        <v>0</v>
      </c>
      <c r="D15" s="88" t="s">
        <v>327</v>
      </c>
      <c r="E15" s="74">
        <f ca="1">COUNT(Archives!AY2:AY160,YEAR(TODAY()))</f>
        <v>4</v>
      </c>
      <c r="G15" s="80" t="s">
        <v>204</v>
      </c>
      <c r="H15" s="75">
        <f>COUNTIF(Effectif!V2:V65,"ATJM à faire")</f>
        <v>0</v>
      </c>
    </row>
    <row r="16" spans="1:8" ht="15.75" thickBot="1" x14ac:dyDescent="0.3">
      <c r="A16" s="78" t="s">
        <v>205</v>
      </c>
      <c r="B16" s="76">
        <f>COUNTIF(Effectif!G2:G65,"gambien")</f>
        <v>0</v>
      </c>
      <c r="D16" s="10"/>
      <c r="E16" s="68"/>
      <c r="G16" s="69"/>
      <c r="H16" s="70"/>
    </row>
    <row r="17" spans="1:11" ht="17.25" thickTop="1" thickBot="1" x14ac:dyDescent="0.3">
      <c r="A17" s="80" t="s">
        <v>206</v>
      </c>
      <c r="B17" s="75">
        <f>COUNTIF(Effectif!G2:G65,"guinéen")</f>
        <v>0</v>
      </c>
      <c r="D17" s="269" t="s">
        <v>343</v>
      </c>
      <c r="E17" s="77" t="s">
        <v>222</v>
      </c>
      <c r="G17" s="269" t="s">
        <v>30</v>
      </c>
      <c r="H17" s="77" t="s">
        <v>222</v>
      </c>
    </row>
    <row r="18" spans="1:11" ht="15.75" thickTop="1" x14ac:dyDescent="0.25">
      <c r="A18" s="78" t="s">
        <v>207</v>
      </c>
      <c r="B18" s="76">
        <f>COUNTIF(Effectif!G2:G65,"malien")</f>
        <v>0</v>
      </c>
      <c r="D18" s="91" t="s">
        <v>323</v>
      </c>
      <c r="E18" s="92">
        <f>COUNTA(Effectif!AQ2:AQ65)-COUNTIF(Effectif!AQ2:AQ65,"Inconnu")</f>
        <v>0</v>
      </c>
      <c r="G18" s="87" t="s">
        <v>7</v>
      </c>
      <c r="H18" s="79">
        <f>COUNTIF(Effectif!AV2:AV65,"college")</f>
        <v>0</v>
      </c>
    </row>
    <row r="19" spans="1:11" ht="15.75" thickBot="1" x14ac:dyDescent="0.3">
      <c r="A19" s="80" t="s">
        <v>209</v>
      </c>
      <c r="B19" s="75">
        <f>COUNTIF(Effectif!G2:G65,"pakistanais")</f>
        <v>0</v>
      </c>
      <c r="G19" s="80" t="s">
        <v>9</v>
      </c>
      <c r="H19" s="75">
        <f>COUNTIF(Effectif!AV2:AV65,"lycee")</f>
        <v>0</v>
      </c>
    </row>
    <row r="20" spans="1:11" ht="17.25" thickTop="1" thickBot="1" x14ac:dyDescent="0.3">
      <c r="A20" s="78" t="s">
        <v>210</v>
      </c>
      <c r="B20" s="76">
        <f>COUNTIF(Effectif!G2:G65,"tunisien")</f>
        <v>0</v>
      </c>
      <c r="D20" s="269" t="s">
        <v>208</v>
      </c>
      <c r="E20" s="77" t="s">
        <v>222</v>
      </c>
      <c r="G20" s="78" t="s">
        <v>211</v>
      </c>
      <c r="H20" s="76">
        <f>COUNTIF(Effectif!AV5:AV65,"lycee_professionnel")</f>
        <v>0</v>
      </c>
    </row>
    <row r="21" spans="1:11" ht="15.75" thickTop="1" x14ac:dyDescent="0.25">
      <c r="A21" s="88" t="s">
        <v>29</v>
      </c>
      <c r="B21" s="74">
        <f>COUNTA(Effectif!A2:A65)-(SUM(B10:B20))</f>
        <v>0</v>
      </c>
      <c r="D21" s="87" t="s">
        <v>329</v>
      </c>
      <c r="E21" s="79">
        <f>COUNTIF(Effectif!AM2:AM65,"Oui")</f>
        <v>0</v>
      </c>
      <c r="G21" s="80" t="s">
        <v>8</v>
      </c>
      <c r="H21" s="75">
        <f>COUNTIF(Effectif!AV2:AV65,"apprentissage")</f>
        <v>0</v>
      </c>
    </row>
    <row r="22" spans="1:11" ht="15.75" thickBot="1" x14ac:dyDescent="0.3">
      <c r="D22" s="80" t="s">
        <v>325</v>
      </c>
      <c r="E22" s="75">
        <f>COUNTIF(Effectif!AN2:AN65,"Oui")</f>
        <v>0</v>
      </c>
      <c r="G22" s="86" t="s">
        <v>86</v>
      </c>
      <c r="H22" s="73">
        <f>B2-SUM(H18:H21)</f>
        <v>0</v>
      </c>
    </row>
    <row r="23" spans="1:11" ht="17.25" thickTop="1" thickBot="1" x14ac:dyDescent="0.3">
      <c r="A23" s="269" t="s">
        <v>214</v>
      </c>
      <c r="B23" s="77" t="s">
        <v>222</v>
      </c>
      <c r="D23" s="78" t="s">
        <v>212</v>
      </c>
      <c r="E23" s="76">
        <f>COUNTIF(Effectif!AO2:AO65,"Oui")</f>
        <v>0</v>
      </c>
    </row>
    <row r="24" spans="1:11" ht="17.25" thickTop="1" thickBot="1" x14ac:dyDescent="0.3">
      <c r="A24" s="87" t="s">
        <v>215</v>
      </c>
      <c r="B24" s="79">
        <f>COUNTIF(Effectif!AA2:AA65,"Oui")</f>
        <v>0</v>
      </c>
      <c r="D24" s="88" t="s">
        <v>213</v>
      </c>
      <c r="E24" s="74">
        <f>COUNTIF(Effectif!AP2:AP65,"Oui")</f>
        <v>0</v>
      </c>
      <c r="G24" s="269" t="s">
        <v>54</v>
      </c>
      <c r="H24" s="77" t="s">
        <v>222</v>
      </c>
    </row>
    <row r="25" spans="1:11" ht="16.5" thickTop="1" thickBot="1" x14ac:dyDescent="0.3">
      <c r="A25" s="88" t="s">
        <v>217</v>
      </c>
      <c r="B25" s="74">
        <f>COUNTIF(Effectif!AD2:AD65,"Oui")</f>
        <v>0</v>
      </c>
      <c r="G25" s="87" t="s">
        <v>218</v>
      </c>
      <c r="H25" s="79">
        <f>COUNTIF(Effectif!AF2:AF65,"Mois")</f>
        <v>61</v>
      </c>
    </row>
    <row r="26" spans="1:11" ht="17.25" thickTop="1" thickBot="1" x14ac:dyDescent="0.3">
      <c r="D26" s="269" t="s">
        <v>216</v>
      </c>
      <c r="E26" s="77" t="s">
        <v>222</v>
      </c>
      <c r="G26" s="88" t="s">
        <v>219</v>
      </c>
      <c r="H26" s="74">
        <f>COUNTIF(Effectif!AF2:AF63,"Trimestre")</f>
        <v>0</v>
      </c>
    </row>
    <row r="27" spans="1:11" ht="17.25" thickTop="1" thickBot="1" x14ac:dyDescent="0.3">
      <c r="A27" s="269" t="s">
        <v>220</v>
      </c>
      <c r="B27" s="77" t="s">
        <v>222</v>
      </c>
      <c r="D27" s="87" t="s">
        <v>36</v>
      </c>
      <c r="E27" s="79">
        <f>COUNTIF(Effectif!AT2:AT65,"Vie privée et familiale")</f>
        <v>0</v>
      </c>
    </row>
    <row r="28" spans="1:11" ht="17.25" thickTop="1" thickBot="1" x14ac:dyDescent="0.3">
      <c r="A28" s="91" t="s">
        <v>221</v>
      </c>
      <c r="B28" s="92">
        <f>COUNTIF(Effectif!AE2:AE65,"Oui")</f>
        <v>0</v>
      </c>
      <c r="D28" s="80" t="s">
        <v>33</v>
      </c>
      <c r="E28" s="74">
        <f>COUNTIF(Effectif!AT2:AT65,"Travailleur temporaire")</f>
        <v>0</v>
      </c>
      <c r="G28" s="270" t="s">
        <v>306</v>
      </c>
      <c r="H28" s="169"/>
    </row>
    <row r="29" spans="1:11" ht="15.75" thickTop="1" x14ac:dyDescent="0.25">
      <c r="D29" s="86" t="s">
        <v>34</v>
      </c>
      <c r="E29" s="73">
        <f>COUNTIF(Effectif!AT2:AT65,"nationalité")</f>
        <v>0</v>
      </c>
      <c r="G29" s="78" t="s">
        <v>307</v>
      </c>
      <c r="H29" s="168">
        <f>SUMIFS(Effectif!AH2:AH65,Effectif!AF2:AF65,"Mois",Effectif!AK2:AK65,"Oui")</f>
        <v>0</v>
      </c>
    </row>
    <row r="30" spans="1:11" x14ac:dyDescent="0.25">
      <c r="D30" s="170" t="s">
        <v>308</v>
      </c>
      <c r="E30" s="74">
        <f>SUM(E27:E29)</f>
        <v>0</v>
      </c>
      <c r="G30" s="80" t="s">
        <v>326</v>
      </c>
      <c r="H30" s="168">
        <f>SUMIFS(Effectif!AH2:AH65,Effectif!AF2:AF65,"Trimestre",Effectif!AK2:AK65,"Oui")</f>
        <v>0</v>
      </c>
      <c r="K30" s="176"/>
    </row>
    <row r="31" spans="1:11" x14ac:dyDescent="0.25">
      <c r="G31" s="86" t="s">
        <v>313</v>
      </c>
      <c r="H31" s="175">
        <f ca="1">IF(OR(MONTH(TODAY())=1,MONTH(TODAY())=4,MONTH(TODAY())=12),Statistiques!H29+Statistiques!H30,Statistiques!H29)</f>
        <v>0</v>
      </c>
    </row>
    <row r="32" spans="1:11" ht="15.75" thickBot="1" x14ac:dyDescent="0.3"/>
    <row r="33" spans="1:8" s="135" customFormat="1" ht="17.25" thickTop="1" thickBot="1" x14ac:dyDescent="0.3">
      <c r="A33" s="67"/>
      <c r="B33" s="66"/>
      <c r="D33" s="67"/>
      <c r="E33" s="66"/>
      <c r="G33" s="270" t="s">
        <v>316</v>
      </c>
      <c r="H33" s="169"/>
    </row>
    <row r="34" spans="1:8" s="135" customFormat="1" ht="15.75" thickTop="1" x14ac:dyDescent="0.25">
      <c r="A34" s="67"/>
      <c r="B34" s="66"/>
      <c r="D34" s="67"/>
      <c r="E34" s="66"/>
      <c r="G34" s="171">
        <v>43831</v>
      </c>
      <c r="H34" s="271" t="str">
        <f t="shared" ref="H34:H40" ca="1" si="0">IF(MONTH(TODAY())=MONTH(G34),H$31,"")</f>
        <v/>
      </c>
    </row>
    <row r="35" spans="1:8" s="135" customFormat="1" x14ac:dyDescent="0.25">
      <c r="A35" s="67"/>
      <c r="B35" s="66"/>
      <c r="D35" s="67"/>
      <c r="E35" s="66"/>
      <c r="G35" s="172">
        <v>43862</v>
      </c>
      <c r="H35" s="272" t="str">
        <f t="shared" ca="1" si="0"/>
        <v/>
      </c>
    </row>
    <row r="36" spans="1:8" s="135" customFormat="1" x14ac:dyDescent="0.25">
      <c r="A36" s="67"/>
      <c r="B36" s="66"/>
      <c r="D36" s="67"/>
      <c r="E36" s="66"/>
      <c r="G36" s="173">
        <v>43891</v>
      </c>
      <c r="H36" s="271" t="str">
        <f t="shared" ca="1" si="0"/>
        <v/>
      </c>
    </row>
    <row r="37" spans="1:8" s="135" customFormat="1" x14ac:dyDescent="0.25">
      <c r="A37" s="67"/>
      <c r="B37" s="66"/>
      <c r="D37" s="67"/>
      <c r="E37" s="66"/>
      <c r="G37" s="172">
        <v>43922</v>
      </c>
      <c r="H37" s="272" t="str">
        <f t="shared" ca="1" si="0"/>
        <v/>
      </c>
    </row>
    <row r="38" spans="1:8" x14ac:dyDescent="0.25">
      <c r="G38" s="173">
        <v>43952</v>
      </c>
      <c r="H38" s="271" t="str">
        <f t="shared" ca="1" si="0"/>
        <v/>
      </c>
    </row>
    <row r="39" spans="1:8" x14ac:dyDescent="0.25">
      <c r="G39" s="172">
        <v>43983</v>
      </c>
      <c r="H39" s="272" t="str">
        <f t="shared" ca="1" si="0"/>
        <v/>
      </c>
    </row>
    <row r="40" spans="1:8" x14ac:dyDescent="0.25">
      <c r="G40" s="173">
        <v>44013</v>
      </c>
      <c r="H40" s="271">
        <f t="shared" ca="1" si="0"/>
        <v>0</v>
      </c>
    </row>
    <row r="41" spans="1:8" x14ac:dyDescent="0.25">
      <c r="G41" s="172">
        <v>44044</v>
      </c>
      <c r="H41" s="272" t="str">
        <f t="shared" ref="H41:H45" ca="1" si="1">IF(MONTH(TODAY())=MONTH(G41),H$31,"")</f>
        <v/>
      </c>
    </row>
    <row r="42" spans="1:8" x14ac:dyDescent="0.25">
      <c r="G42" s="173">
        <v>44075</v>
      </c>
      <c r="H42" s="273" t="str">
        <f t="shared" ca="1" si="1"/>
        <v/>
      </c>
    </row>
    <row r="43" spans="1:8" x14ac:dyDescent="0.25">
      <c r="G43" s="172">
        <v>44105</v>
      </c>
      <c r="H43" s="272" t="str">
        <f t="shared" ca="1" si="1"/>
        <v/>
      </c>
    </row>
    <row r="44" spans="1:8" x14ac:dyDescent="0.25">
      <c r="G44" s="173">
        <v>44136</v>
      </c>
      <c r="H44" s="273" t="str">
        <f t="shared" ca="1" si="1"/>
        <v/>
      </c>
    </row>
    <row r="45" spans="1:8" x14ac:dyDescent="0.25">
      <c r="G45" s="174">
        <v>44166</v>
      </c>
      <c r="H45" s="272" t="str">
        <f t="shared" ca="1" si="1"/>
        <v/>
      </c>
    </row>
    <row r="46" spans="1:8" x14ac:dyDescent="0.25">
      <c r="G46" s="173" t="s">
        <v>317</v>
      </c>
      <c r="H46" s="208">
        <f ca="1">SUM(H34:H45)</f>
        <v>0</v>
      </c>
    </row>
  </sheetData>
  <customSheetViews>
    <customSheetView guid="{EE943BA9-0B80-4629-8DFD-5400001CD553}" showPageBreaks="1" printArea="1" topLeftCell="D1">
      <selection activeCell="E5" sqref="E5"/>
      <pageMargins left="0.7" right="0.7" top="0.75" bottom="0.75" header="0.3" footer="0.3"/>
      <pageSetup paperSize="9" orientation="portrait" verticalDpi="0" r:id="rId1"/>
    </customSheetView>
    <customSheetView guid="{45FAC4E9-01F5-48F9-AF57-4C2D450C8896}" state="hidden">
      <selection activeCell="B2" sqref="B2"/>
      <pageMargins left="0.7" right="0.7" top="0.75" bottom="0.75" header="0.3" footer="0.3"/>
      <pageSetup paperSize="9" orientation="portrait" verticalDpi="0" r:id="rId2"/>
    </customSheetView>
    <customSheetView guid="{2D17AA9F-28C5-47B9-B582-31047B6D7CD1}" showPageBreaks="1" printArea="1">
      <selection activeCell="B3" sqref="B3"/>
      <pageMargins left="0.7" right="0.7" top="0.75" bottom="0.75" header="0.3" footer="0.3"/>
      <pageSetup paperSize="9" orientation="portrait" verticalDpi="0" r:id="rId3"/>
    </customSheetView>
  </customSheetViews>
  <pageMargins left="0.7" right="0.7" top="0.75" bottom="0.75" header="0.3" footer="0.3"/>
  <pageSetup paperSize="9" orientation="portrait" verticalDpi="0" r:id="rId4"/>
  <drawing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O81"/>
  <sheetViews>
    <sheetView view="pageBreakPreview" topLeftCell="A64" zoomScale="200" zoomScaleNormal="100" zoomScaleSheetLayoutView="200" workbookViewId="0">
      <selection activeCell="G79" sqref="G79"/>
    </sheetView>
  </sheetViews>
  <sheetFormatPr baseColWidth="10" defaultColWidth="11.42578125" defaultRowHeight="15" x14ac:dyDescent="0.25"/>
  <cols>
    <col min="1" max="1" width="17.85546875" style="2" bestFit="1" customWidth="1"/>
    <col min="2" max="2" width="17" style="2" bestFit="1" customWidth="1"/>
    <col min="3" max="3" width="11.42578125" style="2"/>
    <col min="4" max="4" width="24.7109375" style="2" bestFit="1" customWidth="1"/>
    <col min="5" max="5" width="12.7109375" style="2" bestFit="1" customWidth="1"/>
    <col min="6" max="6" width="13.28515625" style="2" customWidth="1"/>
    <col min="7" max="7" width="14.42578125" style="2" bestFit="1" customWidth="1"/>
    <col min="8" max="9" width="11.42578125" style="2"/>
    <col min="10" max="10" width="10.7109375" style="2" bestFit="1" customWidth="1"/>
    <col min="11" max="11" width="11.42578125" style="2" customWidth="1"/>
    <col min="12" max="12" width="10.28515625" style="2" customWidth="1"/>
    <col min="13" max="16384" width="11.42578125" style="2"/>
  </cols>
  <sheetData>
    <row r="1" spans="1:12" ht="29.25" customHeight="1" thickTop="1" x14ac:dyDescent="0.25">
      <c r="A1" s="315" t="s">
        <v>359</v>
      </c>
      <c r="B1" s="316"/>
      <c r="C1" s="316"/>
      <c r="D1" s="316"/>
      <c r="E1" s="321" t="s">
        <v>13</v>
      </c>
      <c r="F1" s="324" t="e">
        <f>VLOOKUP(A1,Effectif!C2:AZ66,15,FALSE)</f>
        <v>#N/A</v>
      </c>
      <c r="G1" s="325"/>
      <c r="J1" s="309" t="e">
        <f>VLOOKUP(A1,Effectif!C2:AZ66,1,FALSE)</f>
        <v>#N/A</v>
      </c>
      <c r="K1" s="310"/>
      <c r="L1" s="192"/>
    </row>
    <row r="2" spans="1:12" ht="15" customHeight="1" x14ac:dyDescent="0.25">
      <c r="A2" s="317"/>
      <c r="B2" s="318"/>
      <c r="C2" s="318"/>
      <c r="D2" s="318"/>
      <c r="E2" s="322"/>
      <c r="F2" s="326"/>
      <c r="G2" s="327"/>
      <c r="J2" s="311"/>
      <c r="K2" s="312"/>
      <c r="L2" s="193"/>
    </row>
    <row r="3" spans="1:12" x14ac:dyDescent="0.25">
      <c r="A3" s="317"/>
      <c r="B3" s="318"/>
      <c r="C3" s="318"/>
      <c r="D3" s="318"/>
      <c r="E3" s="322"/>
      <c r="F3" s="326"/>
      <c r="G3" s="327"/>
      <c r="J3" s="311"/>
      <c r="K3" s="312"/>
      <c r="L3" s="193"/>
    </row>
    <row r="4" spans="1:12" ht="15.75" thickBot="1" x14ac:dyDescent="0.3">
      <c r="A4" s="319"/>
      <c r="B4" s="320"/>
      <c r="C4" s="320"/>
      <c r="D4" s="320"/>
      <c r="E4" s="323"/>
      <c r="F4" s="328"/>
      <c r="G4" s="329"/>
      <c r="J4" s="311"/>
      <c r="K4" s="312"/>
      <c r="L4" s="193"/>
    </row>
    <row r="5" spans="1:12" ht="15.75" customHeight="1" thickTop="1" x14ac:dyDescent="0.25">
      <c r="A5" s="39"/>
      <c r="B5" s="39"/>
      <c r="C5" s="39"/>
      <c r="D5" s="39"/>
      <c r="E5" s="40"/>
      <c r="F5" s="41"/>
      <c r="G5" s="41"/>
      <c r="J5" s="311"/>
      <c r="K5" s="312"/>
      <c r="L5" s="193"/>
    </row>
    <row r="6" spans="1:12" ht="15.75" customHeight="1" thickBot="1" x14ac:dyDescent="0.3">
      <c r="A6" s="34"/>
      <c r="B6" s="34"/>
      <c r="C6" s="34"/>
      <c r="D6" s="34"/>
      <c r="E6" s="35"/>
      <c r="F6" s="36"/>
      <c r="G6" s="36"/>
      <c r="J6" s="311"/>
      <c r="K6" s="312"/>
      <c r="L6" s="193"/>
    </row>
    <row r="7" spans="1:12" ht="15.75" thickTop="1" x14ac:dyDescent="0.25">
      <c r="A7" s="20"/>
      <c r="B7" s="15"/>
      <c r="C7" s="15"/>
      <c r="D7" s="15"/>
      <c r="E7" s="15"/>
      <c r="F7" s="15"/>
      <c r="G7" s="21"/>
      <c r="J7" s="311"/>
      <c r="K7" s="312"/>
      <c r="L7" s="193"/>
    </row>
    <row r="8" spans="1:12" x14ac:dyDescent="0.25">
      <c r="A8" s="127" t="s">
        <v>92</v>
      </c>
      <c r="B8" s="125"/>
      <c r="C8" s="4" t="e">
        <f>VLOOKUP(A1,Effectif!C2:AZ66,2,FALSE)</f>
        <v>#N/A</v>
      </c>
      <c r="D8" s="125"/>
      <c r="E8" s="128" t="s">
        <v>97</v>
      </c>
      <c r="G8" s="126"/>
      <c r="J8" s="311"/>
      <c r="K8" s="312"/>
      <c r="L8" s="193"/>
    </row>
    <row r="9" spans="1:12" x14ac:dyDescent="0.25">
      <c r="A9" s="127" t="s">
        <v>93</v>
      </c>
      <c r="B9" s="125"/>
      <c r="C9" s="125" t="e">
        <f>VLOOKUP(A1,Effectif!C2:AZ66,5,FALSE)</f>
        <v>#N/A</v>
      </c>
      <c r="D9" s="125"/>
      <c r="E9" s="130" t="s">
        <v>98</v>
      </c>
      <c r="G9" s="129"/>
      <c r="J9" s="311"/>
      <c r="K9" s="312"/>
      <c r="L9" s="193"/>
    </row>
    <row r="10" spans="1:12" x14ac:dyDescent="0.25">
      <c r="A10" s="127" t="s">
        <v>94</v>
      </c>
      <c r="B10" s="125"/>
      <c r="C10" s="125" t="s">
        <v>118</v>
      </c>
      <c r="D10" s="125"/>
      <c r="E10" s="125" t="s">
        <v>99</v>
      </c>
      <c r="G10" s="131"/>
      <c r="J10" s="311"/>
      <c r="K10" s="312"/>
      <c r="L10" s="193"/>
    </row>
    <row r="11" spans="1:12" x14ac:dyDescent="0.25">
      <c r="A11" s="127"/>
      <c r="B11" s="125"/>
      <c r="C11" s="125"/>
      <c r="D11" s="125"/>
      <c r="E11" s="125" t="s">
        <v>100</v>
      </c>
      <c r="G11" s="126"/>
      <c r="J11" s="311"/>
      <c r="K11" s="312"/>
      <c r="L11" s="193"/>
    </row>
    <row r="12" spans="1:12" x14ac:dyDescent="0.25">
      <c r="A12" s="127" t="s">
        <v>26</v>
      </c>
      <c r="B12" s="125"/>
      <c r="C12" s="125" t="s">
        <v>117</v>
      </c>
      <c r="D12" s="125"/>
      <c r="E12" s="125"/>
      <c r="G12" s="126"/>
      <c r="J12" s="311"/>
      <c r="K12" s="312"/>
      <c r="L12" s="193"/>
    </row>
    <row r="13" spans="1:12" x14ac:dyDescent="0.25">
      <c r="A13" s="127" t="s">
        <v>95</v>
      </c>
      <c r="B13" s="125"/>
      <c r="C13" s="4" t="e">
        <f>VLOOKUP(A1,Effectif!C2:AZ66,8,FALSE)</f>
        <v>#N/A</v>
      </c>
      <c r="D13" s="125"/>
      <c r="E13" s="128" t="s">
        <v>106</v>
      </c>
      <c r="G13" s="126"/>
      <c r="J13" s="311"/>
      <c r="K13" s="312"/>
      <c r="L13" s="193"/>
    </row>
    <row r="14" spans="1:12" x14ac:dyDescent="0.25">
      <c r="A14" s="127" t="s">
        <v>96</v>
      </c>
      <c r="B14" s="15"/>
      <c r="C14" s="4" t="e">
        <f>VLOOKUP(A1,Effectif!C2:AZ66,11,FALSE)</f>
        <v>#N/A</v>
      </c>
      <c r="D14" s="15"/>
      <c r="E14" s="145" t="e">
        <f>VLOOKUP(A1,Effectif!C2:AAV63,6,FALSE)</f>
        <v>#N/A</v>
      </c>
      <c r="G14" s="129"/>
      <c r="J14" s="311"/>
      <c r="K14" s="312"/>
      <c r="L14" s="193"/>
    </row>
    <row r="15" spans="1:12" x14ac:dyDescent="0.25">
      <c r="A15" s="20"/>
      <c r="G15" s="21"/>
      <c r="J15" s="311"/>
      <c r="K15" s="312"/>
      <c r="L15" s="193"/>
    </row>
    <row r="16" spans="1:12" x14ac:dyDescent="0.25">
      <c r="A16" s="20"/>
      <c r="B16" s="16"/>
      <c r="C16" s="4"/>
      <c r="D16" s="4"/>
      <c r="E16" s="4"/>
      <c r="F16" s="15"/>
      <c r="G16" s="21"/>
      <c r="J16" s="311"/>
      <c r="K16" s="312"/>
      <c r="L16" s="193"/>
    </row>
    <row r="17" spans="1:12" x14ac:dyDescent="0.25">
      <c r="A17" s="22"/>
      <c r="B17" s="18"/>
      <c r="C17" s="18"/>
      <c r="D17" s="18"/>
      <c r="E17" s="18"/>
      <c r="F17" s="18"/>
      <c r="G17" s="23"/>
      <c r="J17" s="311"/>
      <c r="K17" s="312"/>
      <c r="L17" s="193"/>
    </row>
    <row r="18" spans="1:12" x14ac:dyDescent="0.25">
      <c r="A18" s="24"/>
      <c r="B18" s="17"/>
      <c r="C18" s="17"/>
      <c r="D18" s="17"/>
      <c r="E18" s="17"/>
      <c r="F18" s="17"/>
      <c r="G18" s="25"/>
      <c r="J18" s="311"/>
      <c r="K18" s="312"/>
      <c r="L18" s="193"/>
    </row>
    <row r="19" spans="1:12" x14ac:dyDescent="0.25">
      <c r="A19" s="26" t="s">
        <v>177</v>
      </c>
      <c r="B19" s="5" t="s">
        <v>98</v>
      </c>
      <c r="C19" s="15"/>
      <c r="D19" s="16" t="s">
        <v>102</v>
      </c>
      <c r="E19" s="15" t="e">
        <f>VLOOKUP(A1,Effectif!C2:AZ66,45,FALSE)</f>
        <v>#N/A</v>
      </c>
      <c r="F19" s="6" t="s">
        <v>141</v>
      </c>
      <c r="G19" s="27" t="e">
        <f>VLOOKUP(A1,Effectif!C2:AZ66,46,FALSE)</f>
        <v>#N/A</v>
      </c>
      <c r="J19" s="311"/>
      <c r="K19" s="312"/>
      <c r="L19" s="193"/>
    </row>
    <row r="20" spans="1:12" x14ac:dyDescent="0.25">
      <c r="A20" s="26" t="s">
        <v>101</v>
      </c>
      <c r="B20" s="302" t="e">
        <f>VLOOKUP(A1,Effectif!C2:AZ66,14,FALSE)</f>
        <v>#N/A</v>
      </c>
      <c r="C20" s="302"/>
      <c r="D20" s="16" t="s">
        <v>149</v>
      </c>
      <c r="E20" s="15" t="e">
        <f>VLOOKUP(A1,Effectif!C2:AZ66,47,FALSE)</f>
        <v>#N/A</v>
      </c>
      <c r="F20" s="15"/>
      <c r="G20" s="21"/>
      <c r="J20" s="311"/>
      <c r="K20" s="312"/>
      <c r="L20" s="193"/>
    </row>
    <row r="21" spans="1:12" ht="15.75" thickBot="1" x14ac:dyDescent="0.3">
      <c r="A21" s="28"/>
      <c r="B21" s="29"/>
      <c r="C21" s="29"/>
      <c r="D21" s="29"/>
      <c r="E21" s="29"/>
      <c r="F21" s="29"/>
      <c r="G21" s="30"/>
      <c r="J21" s="311"/>
      <c r="K21" s="312"/>
      <c r="L21" s="193"/>
    </row>
    <row r="22" spans="1:12" ht="16.5" thickTop="1" thickBot="1" x14ac:dyDescent="0.3">
      <c r="J22" s="311"/>
      <c r="K22" s="312"/>
      <c r="L22" s="193"/>
    </row>
    <row r="23" spans="1:12" ht="15.75" thickTop="1" x14ac:dyDescent="0.25">
      <c r="A23" s="303" t="s">
        <v>103</v>
      </c>
      <c r="B23" s="304"/>
      <c r="C23" s="304"/>
      <c r="D23" s="304"/>
      <c r="E23" s="304"/>
      <c r="F23" s="304"/>
      <c r="G23" s="305"/>
      <c r="J23" s="311"/>
      <c r="K23" s="312"/>
      <c r="L23" s="193"/>
    </row>
    <row r="24" spans="1:12" x14ac:dyDescent="0.25">
      <c r="A24" s="24"/>
      <c r="B24" s="17"/>
      <c r="C24" s="17"/>
      <c r="D24" s="17"/>
      <c r="E24" s="17"/>
      <c r="F24" s="17"/>
      <c r="G24" s="25"/>
      <c r="J24" s="311"/>
      <c r="K24" s="312"/>
      <c r="L24" s="193"/>
    </row>
    <row r="25" spans="1:12" x14ac:dyDescent="0.25">
      <c r="A25" s="307" t="s">
        <v>108</v>
      </c>
      <c r="B25" s="308"/>
      <c r="C25" s="302" t="e">
        <f>VLOOKUP(A1,Effectif!C2:AZ66,17,FALSE)</f>
        <v>#N/A</v>
      </c>
      <c r="D25" s="302"/>
      <c r="E25" s="302"/>
      <c r="F25" s="15"/>
      <c r="G25" s="21"/>
      <c r="J25" s="311"/>
      <c r="K25" s="312"/>
      <c r="L25" s="193"/>
    </row>
    <row r="26" spans="1:12" x14ac:dyDescent="0.25">
      <c r="A26" s="307" t="s">
        <v>107</v>
      </c>
      <c r="B26" s="308"/>
      <c r="C26" s="302" t="e">
        <f>VLOOKUP(A1,Effectif!C2:AZ66,18,FALSE)</f>
        <v>#N/A</v>
      </c>
      <c r="D26" s="302"/>
      <c r="E26" s="302"/>
      <c r="F26" s="15"/>
      <c r="G26" s="21"/>
      <c r="J26" s="311"/>
      <c r="K26" s="312"/>
      <c r="L26" s="193"/>
    </row>
    <row r="27" spans="1:12" x14ac:dyDescent="0.25">
      <c r="A27" s="307" t="s">
        <v>105</v>
      </c>
      <c r="B27" s="308"/>
      <c r="C27" s="302" t="e">
        <f>VLOOKUP(A1,Effectif!C2:AZ66,19,FALSE)</f>
        <v>#N/A</v>
      </c>
      <c r="D27" s="302"/>
      <c r="E27" s="302"/>
      <c r="F27" s="15"/>
      <c r="G27" s="21"/>
      <c r="J27" s="311"/>
      <c r="K27" s="312"/>
      <c r="L27" s="193"/>
    </row>
    <row r="28" spans="1:12" x14ac:dyDescent="0.25">
      <c r="A28" s="20"/>
      <c r="B28" s="15"/>
      <c r="C28" s="15"/>
      <c r="D28" s="15"/>
      <c r="E28" s="15"/>
      <c r="F28" s="15"/>
      <c r="G28" s="21"/>
      <c r="J28" s="311"/>
      <c r="K28" s="312"/>
      <c r="L28" s="193"/>
    </row>
    <row r="29" spans="1:12" x14ac:dyDescent="0.25">
      <c r="A29" s="307" t="s">
        <v>104</v>
      </c>
      <c r="B29" s="308"/>
      <c r="C29" s="302" t="e">
        <f>VLOOKUP(A1,Effectif!C2:BE66,40,FALSE)</f>
        <v>#N/A</v>
      </c>
      <c r="D29" s="302"/>
      <c r="E29" s="302"/>
      <c r="F29" s="15"/>
      <c r="G29" s="21"/>
      <c r="J29" s="311"/>
      <c r="K29" s="312"/>
      <c r="L29" s="193"/>
    </row>
    <row r="30" spans="1:12" x14ac:dyDescent="0.25">
      <c r="A30" s="307" t="s">
        <v>105</v>
      </c>
      <c r="B30" s="308"/>
      <c r="C30" s="302" t="e">
        <f>VLOOKUP(A1,Effectif!C2:BE66,42,FALSE)</f>
        <v>#N/A</v>
      </c>
      <c r="D30" s="302"/>
      <c r="E30" s="302"/>
      <c r="F30" s="15"/>
      <c r="G30" s="21"/>
      <c r="J30" s="311"/>
      <c r="K30" s="312"/>
      <c r="L30" s="193"/>
    </row>
    <row r="31" spans="1:12" x14ac:dyDescent="0.25">
      <c r="A31" s="127" t="s">
        <v>106</v>
      </c>
      <c r="B31" s="128"/>
      <c r="C31" s="297" t="e">
        <f>VLOOKUP(A1,Effectif!C2:BE66,41,FALSE)</f>
        <v>#N/A</v>
      </c>
      <c r="D31" s="297"/>
      <c r="E31" s="297"/>
      <c r="F31" s="125"/>
      <c r="G31" s="126"/>
      <c r="J31" s="311"/>
      <c r="K31" s="312"/>
      <c r="L31" s="193"/>
    </row>
    <row r="32" spans="1:12" ht="15.75" thickBot="1" x14ac:dyDescent="0.3">
      <c r="A32" s="28"/>
      <c r="B32" s="29"/>
      <c r="C32" s="29"/>
      <c r="D32" s="29"/>
      <c r="E32" s="29"/>
      <c r="F32" s="29"/>
      <c r="G32" s="30"/>
      <c r="J32" s="311"/>
      <c r="K32" s="312"/>
      <c r="L32" s="193"/>
    </row>
    <row r="33" spans="1:12" ht="16.5" thickTop="1" thickBot="1" x14ac:dyDescent="0.3">
      <c r="J33" s="311"/>
      <c r="K33" s="312"/>
      <c r="L33" s="193"/>
    </row>
    <row r="34" spans="1:12" ht="15.75" thickTop="1" x14ac:dyDescent="0.25">
      <c r="A34" s="303" t="s">
        <v>109</v>
      </c>
      <c r="B34" s="304"/>
      <c r="C34" s="304"/>
      <c r="D34" s="304"/>
      <c r="E34" s="304"/>
      <c r="F34" s="304"/>
      <c r="G34" s="305"/>
      <c r="J34" s="311"/>
      <c r="K34" s="312"/>
      <c r="L34" s="193"/>
    </row>
    <row r="35" spans="1:12" x14ac:dyDescent="0.25">
      <c r="A35" s="24"/>
      <c r="B35" s="17"/>
      <c r="C35" s="17"/>
      <c r="D35" s="17"/>
      <c r="E35" s="17"/>
      <c r="F35" s="17"/>
      <c r="G35" s="25"/>
      <c r="J35" s="311"/>
      <c r="K35" s="312"/>
      <c r="L35" s="193"/>
    </row>
    <row r="36" spans="1:12" x14ac:dyDescent="0.25">
      <c r="A36" s="43" t="s">
        <v>148</v>
      </c>
      <c r="B36" s="301" t="e">
        <f>VLOOKUP(A1,Effectif!C2:AZ66,20,FALSE)</f>
        <v>#N/A</v>
      </c>
      <c r="C36" s="301"/>
      <c r="D36" s="42" t="s">
        <v>150</v>
      </c>
      <c r="E36" s="302" t="e">
        <f>VLOOKUP(A1,Effectif!C2:AZ66,13,FALSE)</f>
        <v>#N/A</v>
      </c>
      <c r="F36" s="302"/>
      <c r="G36" s="37"/>
      <c r="J36" s="311"/>
      <c r="K36" s="312"/>
      <c r="L36" s="193"/>
    </row>
    <row r="37" spans="1:12" ht="15.75" thickBot="1" x14ac:dyDescent="0.3">
      <c r="A37" s="31"/>
      <c r="B37" s="32"/>
      <c r="C37" s="32"/>
      <c r="D37" s="32"/>
      <c r="E37" s="32"/>
      <c r="F37" s="32"/>
      <c r="G37" s="33"/>
      <c r="J37" s="311"/>
      <c r="K37" s="312"/>
      <c r="L37" s="193"/>
    </row>
    <row r="38" spans="1:12" ht="16.5" thickTop="1" thickBot="1" x14ac:dyDescent="0.3">
      <c r="J38" s="311"/>
      <c r="K38" s="312"/>
      <c r="L38" s="193"/>
    </row>
    <row r="39" spans="1:12" ht="15.75" thickTop="1" x14ac:dyDescent="0.25">
      <c r="A39" s="303" t="s">
        <v>110</v>
      </c>
      <c r="B39" s="304"/>
      <c r="C39" s="304"/>
      <c r="D39" s="304"/>
      <c r="E39" s="304"/>
      <c r="F39" s="304"/>
      <c r="G39" s="305"/>
      <c r="J39" s="311"/>
      <c r="K39" s="312"/>
      <c r="L39" s="193"/>
    </row>
    <row r="40" spans="1:12" x14ac:dyDescent="0.25">
      <c r="A40" s="24"/>
      <c r="B40" s="17"/>
      <c r="C40" s="17"/>
      <c r="D40" s="17"/>
      <c r="E40" s="17"/>
      <c r="F40" s="17"/>
      <c r="G40" s="25"/>
      <c r="J40" s="311"/>
      <c r="K40" s="312"/>
      <c r="L40" s="193"/>
    </row>
    <row r="41" spans="1:12" x14ac:dyDescent="0.25">
      <c r="A41" s="307" t="s">
        <v>111</v>
      </c>
      <c r="B41" s="308"/>
      <c r="C41" s="302" t="s">
        <v>145</v>
      </c>
      <c r="D41" s="302"/>
      <c r="E41" s="302"/>
      <c r="F41" s="302"/>
      <c r="G41" s="306"/>
      <c r="J41" s="311"/>
      <c r="K41" s="312"/>
      <c r="L41" s="193"/>
    </row>
    <row r="42" spans="1:12" x14ac:dyDescent="0.25">
      <c r="A42" s="307" t="s">
        <v>112</v>
      </c>
      <c r="B42" s="308"/>
      <c r="C42" s="302" t="s">
        <v>145</v>
      </c>
      <c r="D42" s="302"/>
      <c r="E42" s="302"/>
      <c r="F42" s="302"/>
      <c r="G42" s="306"/>
      <c r="J42" s="311"/>
      <c r="K42" s="312"/>
      <c r="L42" s="193"/>
    </row>
    <row r="43" spans="1:12" x14ac:dyDescent="0.25">
      <c r="A43" s="307" t="s">
        <v>113</v>
      </c>
      <c r="B43" s="308"/>
      <c r="C43" s="302" t="s">
        <v>145</v>
      </c>
      <c r="D43" s="302"/>
      <c r="E43" s="302"/>
      <c r="F43" s="302"/>
      <c r="G43" s="306"/>
      <c r="J43" s="311"/>
      <c r="K43" s="312"/>
      <c r="L43" s="193"/>
    </row>
    <row r="44" spans="1:12" ht="15.75" thickBot="1" x14ac:dyDescent="0.3">
      <c r="A44" s="28"/>
      <c r="B44" s="29"/>
      <c r="C44" s="29"/>
      <c r="D44" s="29"/>
      <c r="E44" s="29"/>
      <c r="F44" s="29"/>
      <c r="G44" s="30"/>
      <c r="J44" s="311"/>
      <c r="K44" s="312"/>
      <c r="L44" s="193"/>
    </row>
    <row r="45" spans="1:12" ht="16.5" thickTop="1" thickBot="1" x14ac:dyDescent="0.3">
      <c r="J45" s="311"/>
      <c r="K45" s="312"/>
      <c r="L45" s="193"/>
    </row>
    <row r="46" spans="1:12" ht="15.75" thickTop="1" x14ac:dyDescent="0.25">
      <c r="A46" s="303" t="s">
        <v>114</v>
      </c>
      <c r="B46" s="304"/>
      <c r="C46" s="304"/>
      <c r="D46" s="304"/>
      <c r="E46" s="304"/>
      <c r="F46" s="304"/>
      <c r="G46" s="305"/>
      <c r="J46" s="311"/>
      <c r="K46" s="312"/>
      <c r="L46" s="193"/>
    </row>
    <row r="47" spans="1:12" x14ac:dyDescent="0.25">
      <c r="A47" s="24"/>
      <c r="B47" s="17"/>
      <c r="C47" s="17"/>
      <c r="D47" s="17"/>
      <c r="E47" s="17"/>
      <c r="F47" s="17"/>
      <c r="G47" s="25"/>
      <c r="J47" s="311"/>
      <c r="K47" s="312"/>
      <c r="L47" s="193"/>
    </row>
    <row r="48" spans="1:12" ht="15.75" thickBot="1" x14ac:dyDescent="0.3">
      <c r="A48" s="26" t="s">
        <v>115</v>
      </c>
      <c r="B48" s="38" t="e">
        <f>VLOOKUP(A1,Effectif!C2:AZ66,25,FALSE)</f>
        <v>#N/A</v>
      </c>
      <c r="C48" s="15"/>
      <c r="D48" s="16" t="s">
        <v>146</v>
      </c>
      <c r="E48" s="299" t="e">
        <f>VLOOKUP(A1,Effectif!C2:AZ66,27,FALSE)</f>
        <v>#N/A</v>
      </c>
      <c r="F48" s="299"/>
      <c r="G48" s="21"/>
      <c r="J48" s="313"/>
      <c r="K48" s="314"/>
      <c r="L48" s="194"/>
    </row>
    <row r="49" spans="1:15" ht="15.75" thickTop="1" x14ac:dyDescent="0.25">
      <c r="A49" s="127" t="s">
        <v>230</v>
      </c>
      <c r="B49" s="300" t="e">
        <f>VLOOKUP(A1,Effectif!C2:AZ66,26,FALSE)</f>
        <v>#N/A</v>
      </c>
      <c r="C49" s="300"/>
      <c r="D49" s="300"/>
      <c r="E49" s="15"/>
      <c r="F49" s="15"/>
      <c r="G49" s="21"/>
    </row>
    <row r="50" spans="1:15" ht="15.75" thickBot="1" x14ac:dyDescent="0.3">
      <c r="A50" s="28"/>
      <c r="B50" s="29"/>
      <c r="C50" s="29"/>
      <c r="D50" s="29"/>
      <c r="E50" s="29"/>
      <c r="F50" s="29"/>
      <c r="G50" s="30"/>
    </row>
    <row r="51" spans="1:15" ht="15.75" thickTop="1" x14ac:dyDescent="0.25"/>
    <row r="63" spans="1:15" ht="15" customHeight="1" x14ac:dyDescent="0.25">
      <c r="L63" s="295" t="s">
        <v>332</v>
      </c>
      <c r="M63" s="295"/>
      <c r="N63" s="295"/>
      <c r="O63" s="295"/>
    </row>
    <row r="64" spans="1:15" ht="15" customHeight="1" x14ac:dyDescent="0.25">
      <c r="L64" s="295"/>
      <c r="M64" s="295"/>
      <c r="N64" s="295"/>
      <c r="O64" s="295"/>
    </row>
    <row r="66" spans="1:11" x14ac:dyDescent="0.25">
      <c r="J66" s="2">
        <v>0</v>
      </c>
      <c r="K66" s="2" t="s">
        <v>333</v>
      </c>
    </row>
    <row r="67" spans="1:11" x14ac:dyDescent="0.25">
      <c r="J67" s="2">
        <v>0</v>
      </c>
      <c r="K67" s="2" t="s">
        <v>342</v>
      </c>
    </row>
    <row r="68" spans="1:11" x14ac:dyDescent="0.25">
      <c r="J68" s="2">
        <v>0</v>
      </c>
      <c r="K68" s="2" t="s">
        <v>334</v>
      </c>
    </row>
    <row r="69" spans="1:11" x14ac:dyDescent="0.25">
      <c r="C69" s="295" t="s">
        <v>227</v>
      </c>
      <c r="D69" s="295"/>
    </row>
    <row r="70" spans="1:11" x14ac:dyDescent="0.25">
      <c r="B70" s="135"/>
      <c r="C70" s="295"/>
      <c r="D70" s="295"/>
      <c r="E70" s="135"/>
      <c r="F70"/>
      <c r="J70" s="2">
        <v>0</v>
      </c>
      <c r="K70" s="2" t="s">
        <v>335</v>
      </c>
    </row>
    <row r="71" spans="1:11" x14ac:dyDescent="0.25">
      <c r="B71"/>
      <c r="C71"/>
      <c r="D71"/>
      <c r="E71"/>
      <c r="F71"/>
      <c r="J71" s="2">
        <v>0</v>
      </c>
      <c r="K71" s="2" t="s">
        <v>336</v>
      </c>
    </row>
    <row r="72" spans="1:11" x14ac:dyDescent="0.25">
      <c r="B72"/>
      <c r="C72"/>
      <c r="D72"/>
      <c r="E72"/>
      <c r="F72"/>
      <c r="J72" s="2">
        <v>0</v>
      </c>
      <c r="K72" s="2" t="s">
        <v>337</v>
      </c>
    </row>
    <row r="73" spans="1:11" x14ac:dyDescent="0.25">
      <c r="B73" s="298" t="s">
        <v>228</v>
      </c>
      <c r="C73" s="298"/>
      <c r="D73" s="298"/>
      <c r="E73" s="298"/>
      <c r="F73" s="298"/>
    </row>
    <row r="74" spans="1:11" x14ac:dyDescent="0.25">
      <c r="B74" s="298"/>
      <c r="C74" s="298"/>
      <c r="D74" s="298"/>
      <c r="E74" s="298"/>
      <c r="F74" s="298"/>
      <c r="J74" s="2">
        <v>0</v>
      </c>
      <c r="K74" s="2" t="s">
        <v>338</v>
      </c>
    </row>
    <row r="75" spans="1:11" ht="15" customHeight="1" x14ac:dyDescent="0.25">
      <c r="B75" s="132" t="s">
        <v>229</v>
      </c>
      <c r="C75" s="294" t="e">
        <f>VLOOKUP(A1,Effectif!C1:AZ66,1,FALSE)</f>
        <v>#N/A</v>
      </c>
      <c r="D75" s="294"/>
      <c r="E75" s="132" t="s">
        <v>231</v>
      </c>
      <c r="F75" s="136" t="e">
        <f>VLOOKUP(A1,Effectif!C1:AZ68,2,FALSE)</f>
        <v>#N/A</v>
      </c>
      <c r="J75" s="2">
        <v>0</v>
      </c>
      <c r="K75" s="2" t="s">
        <v>339</v>
      </c>
    </row>
    <row r="76" spans="1:11" x14ac:dyDescent="0.25">
      <c r="B76" s="296" t="s">
        <v>235</v>
      </c>
      <c r="C76" s="296"/>
      <c r="D76" s="296"/>
      <c r="E76" s="296"/>
      <c r="F76" s="296"/>
    </row>
    <row r="77" spans="1:11" x14ac:dyDescent="0.25">
      <c r="B77" s="133" t="s">
        <v>232</v>
      </c>
      <c r="C77" s="136" t="e">
        <f>VLOOKUP(A1,Effectif!C1:AZ68,11,FALSE)</f>
        <v>#N/A</v>
      </c>
      <c r="D77" s="133"/>
      <c r="E77" s="133"/>
      <c r="F77" s="133"/>
      <c r="J77" s="2">
        <v>0</v>
      </c>
      <c r="K77" s="2" t="s">
        <v>340</v>
      </c>
    </row>
    <row r="78" spans="1:11" x14ac:dyDescent="0.25">
      <c r="J78" s="2">
        <v>0</v>
      </c>
      <c r="K78" s="2" t="s">
        <v>341</v>
      </c>
    </row>
    <row r="79" spans="1:11" x14ac:dyDescent="0.25">
      <c r="B79" s="2" t="s">
        <v>233</v>
      </c>
    </row>
    <row r="80" spans="1:11" x14ac:dyDescent="0.25">
      <c r="A80" s="2" t="str">
        <f>Effectif!A68&amp;" "&amp;Effectif!B68</f>
        <v xml:space="preserve"> </v>
      </c>
    </row>
    <row r="81" spans="2:3" x14ac:dyDescent="0.25">
      <c r="B81" s="2" t="s">
        <v>234</v>
      </c>
      <c r="C81" s="134">
        <f ca="1">TODAY()</f>
        <v>44043</v>
      </c>
    </row>
  </sheetData>
  <customSheetViews>
    <customSheetView guid="{EE943BA9-0B80-4629-8DFD-5400001CD553}" scale="200" showPageBreaks="1" fitToPage="1" printArea="1" state="hidden" view="pageBreakPreview" topLeftCell="A64">
      <selection activeCell="G79" sqref="G79"/>
      <pageMargins left="0.23622047244094491" right="0.23622047244094491" top="0.74803149606299213" bottom="0.74803149606299213" header="0.31496062992125984" footer="0.31496062992125984"/>
      <printOptions horizontalCentered="1"/>
      <pageSetup paperSize="9" scale="80" orientation="portrait" r:id="rId1"/>
    </customSheetView>
    <customSheetView guid="{45FAC4E9-01F5-48F9-AF57-4C2D450C8896}" showPageBreaks="1" fitToPage="1" printArea="1" state="hidden" view="pageBreakPreview" topLeftCell="A49">
      <selection activeCell="H92" sqref="A51:H92"/>
      <pageMargins left="0.23622047244094491" right="0.23622047244094491" top="0.74803149606299213" bottom="0.74803149606299213" header="0.31496062992125984" footer="0.31496062992125984"/>
      <printOptions horizontalCentered="1"/>
      <pageSetup paperSize="9" scale="80" orientation="portrait" r:id="rId2"/>
    </customSheetView>
    <customSheetView guid="{2D17AA9F-28C5-47B9-B582-31047B6D7CD1}" fitToPage="1" printArea="1" state="hidden">
      <selection sqref="A1:D4"/>
      <pageMargins left="0.23622047244094491" right="0.23622047244094491" top="0.74803149606299213" bottom="0.74803149606299213" header="0.31496062992125984" footer="0.31496062992125984"/>
      <printOptions horizontalCentered="1"/>
      <pageSetup paperSize="9" scale="80" orientation="portrait" r:id="rId3"/>
    </customSheetView>
  </customSheetViews>
  <mergeCells count="35">
    <mergeCell ref="J1:K48"/>
    <mergeCell ref="L63:O64"/>
    <mergeCell ref="C30:E30"/>
    <mergeCell ref="A1:D4"/>
    <mergeCell ref="E1:E4"/>
    <mergeCell ref="F1:G4"/>
    <mergeCell ref="A39:G39"/>
    <mergeCell ref="C27:E27"/>
    <mergeCell ref="C29:E29"/>
    <mergeCell ref="A29:B29"/>
    <mergeCell ref="A23:G23"/>
    <mergeCell ref="A34:G34"/>
    <mergeCell ref="A25:B25"/>
    <mergeCell ref="A42:B42"/>
    <mergeCell ref="A43:B43"/>
    <mergeCell ref="C25:E25"/>
    <mergeCell ref="A30:B30"/>
    <mergeCell ref="B20:C20"/>
    <mergeCell ref="C26:E26"/>
    <mergeCell ref="A26:B26"/>
    <mergeCell ref="A27:B27"/>
    <mergeCell ref="C75:D75"/>
    <mergeCell ref="C69:D70"/>
    <mergeCell ref="B76:F76"/>
    <mergeCell ref="C31:E31"/>
    <mergeCell ref="B73:F74"/>
    <mergeCell ref="E48:F48"/>
    <mergeCell ref="B49:D49"/>
    <mergeCell ref="B36:C36"/>
    <mergeCell ref="E36:F36"/>
    <mergeCell ref="A46:G46"/>
    <mergeCell ref="C41:G41"/>
    <mergeCell ref="C42:G42"/>
    <mergeCell ref="C43:G43"/>
    <mergeCell ref="A41:B41"/>
  </mergeCells>
  <dataValidations count="1">
    <dataValidation type="list" allowBlank="1" showInputMessage="1" showErrorMessage="1" sqref="A6">
      <formula1>liste_jeune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0" orientation="portrait" r:id="rId4"/>
  <drawing r:id="rId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Effectif!$C$2:$C$65</xm:f>
          </x14:formula1>
          <xm:sqref>A1:D4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Y7"/>
  <sheetViews>
    <sheetView workbookViewId="0">
      <selection activeCell="D19" sqref="D19"/>
    </sheetView>
  </sheetViews>
  <sheetFormatPr baseColWidth="10" defaultColWidth="22.5703125" defaultRowHeight="15" x14ac:dyDescent="0.25"/>
  <cols>
    <col min="1" max="1" width="14.85546875" customWidth="1"/>
    <col min="2" max="2" width="29.85546875" customWidth="1"/>
    <col min="3" max="3" width="29.140625" customWidth="1"/>
    <col min="4" max="4" width="18.5703125" bestFit="1" customWidth="1"/>
    <col min="5" max="5" width="6.28515625" bestFit="1" customWidth="1"/>
    <col min="6" max="6" width="8" customWidth="1"/>
    <col min="7" max="7" width="13.28515625" bestFit="1" customWidth="1"/>
    <col min="8" max="8" width="14.7109375" bestFit="1" customWidth="1"/>
    <col min="9" max="9" width="5.28515625" bestFit="1" customWidth="1"/>
    <col min="10" max="10" width="10.42578125" bestFit="1" customWidth="1"/>
    <col min="11" max="11" width="9.7109375" customWidth="1"/>
    <col min="12" max="12" width="9.5703125" bestFit="1" customWidth="1"/>
    <col min="13" max="13" width="13.42578125" customWidth="1"/>
    <col min="14" max="14" width="14.85546875" bestFit="1" customWidth="1"/>
    <col min="15" max="15" width="17" bestFit="1" customWidth="1"/>
    <col min="16" max="16" width="9.7109375" bestFit="1" customWidth="1"/>
    <col min="17" max="17" width="17.42578125" bestFit="1" customWidth="1"/>
    <col min="18" max="18" width="13.140625" customWidth="1"/>
    <col min="19" max="19" width="13.5703125" bestFit="1" customWidth="1"/>
    <col min="20" max="20" width="23" bestFit="1" customWidth="1"/>
    <col min="21" max="21" width="31.140625" customWidth="1"/>
    <col min="24" max="25" width="22.5703125" hidden="1" customWidth="1"/>
    <col min="26" max="26" width="5.5703125" bestFit="1" customWidth="1"/>
    <col min="27" max="27" width="23.42578125" bestFit="1" customWidth="1"/>
    <col min="28" max="28" width="11.85546875" bestFit="1" customWidth="1"/>
    <col min="29" max="29" width="4.7109375" bestFit="1" customWidth="1"/>
    <col min="30" max="30" width="8.5703125" bestFit="1" customWidth="1"/>
    <col min="31" max="31" width="18" bestFit="1" customWidth="1"/>
    <col min="32" max="32" width="23.7109375" bestFit="1" customWidth="1"/>
    <col min="33" max="33" width="7.85546875" bestFit="1" customWidth="1"/>
    <col min="34" max="34" width="23.7109375" customWidth="1"/>
    <col min="35" max="35" width="9.5703125" bestFit="1" customWidth="1"/>
    <col min="36" max="36" width="10.28515625" bestFit="1" customWidth="1"/>
    <col min="37" max="37" width="10.42578125" bestFit="1" customWidth="1"/>
    <col min="38" max="38" width="11" customWidth="1"/>
    <col min="39" max="39" width="10.5703125" bestFit="1" customWidth="1"/>
    <col min="40" max="40" width="21.85546875" bestFit="1" customWidth="1"/>
    <col min="41" max="41" width="18.28515625" bestFit="1" customWidth="1"/>
    <col min="42" max="42" width="8.28515625" bestFit="1" customWidth="1"/>
    <col min="43" max="43" width="21.85546875" bestFit="1" customWidth="1"/>
    <col min="44" max="44" width="6.28515625" customWidth="1"/>
    <col min="45" max="45" width="9.5703125" bestFit="1" customWidth="1"/>
    <col min="46" max="46" width="22.5703125" customWidth="1"/>
    <col min="47" max="47" width="6.7109375" bestFit="1" customWidth="1"/>
    <col min="48" max="48" width="14.85546875" bestFit="1" customWidth="1"/>
    <col min="49" max="49" width="21.28515625" hidden="1" customWidth="1"/>
    <col min="50" max="50" width="7" hidden="1" customWidth="1"/>
    <col min="51" max="51" width="13.5703125" style="1" customWidth="1"/>
  </cols>
  <sheetData>
    <row r="1" spans="1:51" s="140" customFormat="1" ht="96.75" customHeight="1" thickTop="1" x14ac:dyDescent="0.25">
      <c r="A1" s="152" t="s">
        <v>0</v>
      </c>
      <c r="B1" s="153" t="s">
        <v>1</v>
      </c>
      <c r="C1" s="153" t="s">
        <v>116</v>
      </c>
      <c r="D1" s="153" t="s">
        <v>2</v>
      </c>
      <c r="E1" s="153" t="s">
        <v>3</v>
      </c>
      <c r="F1" s="153" t="s">
        <v>26</v>
      </c>
      <c r="G1" s="153" t="s">
        <v>34</v>
      </c>
      <c r="H1" s="153" t="s">
        <v>133</v>
      </c>
      <c r="I1" s="153" t="s">
        <v>39</v>
      </c>
      <c r="J1" s="153" t="s">
        <v>27</v>
      </c>
      <c r="K1" s="153" t="s">
        <v>125</v>
      </c>
      <c r="L1" s="153" t="s">
        <v>14</v>
      </c>
      <c r="M1" s="153" t="s">
        <v>38</v>
      </c>
      <c r="N1" s="153" t="s">
        <v>139</v>
      </c>
      <c r="O1" s="153" t="s">
        <v>22</v>
      </c>
      <c r="P1" s="153" t="s">
        <v>13</v>
      </c>
      <c r="Q1" s="153" t="s">
        <v>134</v>
      </c>
      <c r="R1" s="153" t="s">
        <v>4</v>
      </c>
      <c r="S1" s="153" t="s">
        <v>5</v>
      </c>
      <c r="T1" s="153" t="s">
        <v>40</v>
      </c>
      <c r="U1" s="153" t="s">
        <v>142</v>
      </c>
      <c r="V1" s="153" t="s">
        <v>44</v>
      </c>
      <c r="W1" s="153" t="s">
        <v>90</v>
      </c>
      <c r="X1" s="153" t="s">
        <v>42</v>
      </c>
      <c r="Y1" s="153" t="s">
        <v>154</v>
      </c>
      <c r="Z1" s="153" t="s">
        <v>6</v>
      </c>
      <c r="AA1" s="153" t="s">
        <v>179</v>
      </c>
      <c r="AB1" s="153" t="s">
        <v>47</v>
      </c>
      <c r="AC1" s="153" t="s">
        <v>91</v>
      </c>
      <c r="AD1" s="153" t="s">
        <v>120</v>
      </c>
      <c r="AE1" s="153" t="s">
        <v>239</v>
      </c>
      <c r="AF1" s="153" t="s">
        <v>236</v>
      </c>
      <c r="AG1" s="153" t="s">
        <v>242</v>
      </c>
      <c r="AH1" s="153" t="s">
        <v>305</v>
      </c>
      <c r="AI1" s="153" t="s">
        <v>53</v>
      </c>
      <c r="AJ1" s="153" t="s">
        <v>127</v>
      </c>
      <c r="AK1" s="153" t="s">
        <v>12</v>
      </c>
      <c r="AL1" s="153" t="s">
        <v>41</v>
      </c>
      <c r="AM1" s="153" t="s">
        <v>11</v>
      </c>
      <c r="AN1" s="153" t="s">
        <v>119</v>
      </c>
      <c r="AO1" s="153" t="s">
        <v>181</v>
      </c>
      <c r="AP1" s="153" t="s">
        <v>140</v>
      </c>
      <c r="AQ1" s="153" t="s">
        <v>31</v>
      </c>
      <c r="AR1" s="153" t="s">
        <v>173</v>
      </c>
      <c r="AS1" s="153" t="s">
        <v>30</v>
      </c>
      <c r="AT1" s="153" t="s">
        <v>45</v>
      </c>
      <c r="AU1" s="153" t="s">
        <v>89</v>
      </c>
      <c r="AV1" s="153" t="s">
        <v>46</v>
      </c>
      <c r="AW1" s="153" t="s">
        <v>10</v>
      </c>
      <c r="AX1" s="153" t="s">
        <v>304</v>
      </c>
      <c r="AY1" s="216" t="s">
        <v>330</v>
      </c>
    </row>
    <row r="2" spans="1:51" ht="15.75" x14ac:dyDescent="0.25">
      <c r="A2" s="246" t="s">
        <v>160</v>
      </c>
      <c r="B2" s="247" t="s">
        <v>161</v>
      </c>
      <c r="C2" s="247" t="str">
        <f t="shared" ref="C2:C7" si="0">CONCATENATE(A2," ",B2)</f>
        <v>BAH Boubacar</v>
      </c>
      <c r="D2" s="248" t="s">
        <v>263</v>
      </c>
      <c r="E2" s="249">
        <f ca="1">IF(Effectif!$D3&gt;0,IF(DATE(YEAR(TODAY()),MONTH(Effectif!$D3),DAY(Effectif!$D3))&lt;=TODAY(),YEAR(TODAY())-YEAR(Effectif!$D3),YEAR(TODAY())-YEAR(Effectif!$D3)-1),"Inconnu")</f>
        <v>17</v>
      </c>
      <c r="F2" s="249" t="str">
        <f ca="1">IF(Effectif!$D3&gt;0,(IF(DATEDIF(Effectif!$D3,TODAY(),"y")&gt;=18,"Majeur","Mineur")),"Inconnu")</f>
        <v>Mineur</v>
      </c>
      <c r="G2" s="249" t="s">
        <v>162</v>
      </c>
      <c r="H2" s="250"/>
      <c r="I2" s="248"/>
      <c r="J2" s="251">
        <v>42979</v>
      </c>
      <c r="K2" s="251" t="str">
        <f>IF(ISBLANK(Effectif!$J3),"Inconnu",INT((Effectif!$J3-Effectif!$D3)/365.25)&amp;" ans "&amp;MONTH(Effectif!$J3-Effectif!$D3)-1)</f>
        <v>Inconnu</v>
      </c>
      <c r="L2" s="251">
        <f>IF(Effectif!$D3&gt;0,DATE(YEAR(Effectif!$D3)+18,MONTH(Effectif!$D3),DAY(Effectif!$D3)),"")</f>
        <v>44294</v>
      </c>
      <c r="M2" s="251" t="s">
        <v>344</v>
      </c>
      <c r="N2" s="249" t="s">
        <v>136</v>
      </c>
      <c r="O2" s="248" t="s">
        <v>157</v>
      </c>
      <c r="P2" s="249">
        <v>320</v>
      </c>
      <c r="Q2" s="252">
        <v>67</v>
      </c>
      <c r="R2" s="249" t="s">
        <v>18</v>
      </c>
      <c r="S2" s="249" t="s">
        <v>163</v>
      </c>
      <c r="T2" s="253" t="str">
        <f>IF(Effectif!$T3="","",VLOOKUP(TEXT(Effectif!$T3,"@"),Paramètres!$E$6:$F$19,2,0))</f>
        <v/>
      </c>
      <c r="U2" s="248" t="s">
        <v>147</v>
      </c>
      <c r="V2" s="251"/>
      <c r="W2" s="248" t="str">
        <f>IF(Effectif!$T3&gt;0,IF(Effectif!$V3="ATJM à faire","En attente",IF(Effectif!$V3="ATJM non renouvelable","Pas de renouvellement",IF(Effectif!$V3="ATJM en attente de décision","En attente",(IF(Effectif!$E3&lt;18,"Pas d'ATJM",EDATE(Effectif!$W3,-2)))))),"Inconnu")</f>
        <v>Inconnu</v>
      </c>
      <c r="X2" s="254" t="s">
        <v>224</v>
      </c>
      <c r="Y2" s="248" t="s">
        <v>311</v>
      </c>
      <c r="Z2" s="249" t="s">
        <v>24</v>
      </c>
      <c r="AA2" s="255">
        <v>712710001049186</v>
      </c>
      <c r="AB2" s="248">
        <v>44148</v>
      </c>
      <c r="AC2" s="249" t="s">
        <v>24</v>
      </c>
      <c r="AD2" s="249" t="s">
        <v>24</v>
      </c>
      <c r="AE2" s="254" t="s">
        <v>237</v>
      </c>
      <c r="AF2" s="248"/>
      <c r="AG2" s="256">
        <v>22.25</v>
      </c>
      <c r="AH2" s="257" t="str">
        <f>IF(AND(Z2="Oui",AS2&lt;&gt;""),"Scolaire avec CMU",IF(AND(Z2="Oui",AS2=""),"Avec CMU",IF(AND(Z2="Non",AS2&lt;&gt;""),"Scolaire sans CMU",IF(AND(Z2="Non",AS2=""),"Sans réduction","Erreur"))))</f>
        <v>Scolaire avec CMU</v>
      </c>
      <c r="AI2" s="251">
        <f ca="1">IF(Effectif!$AF3="Néant","Néant",IF(Effectif!$AF3&lt;&gt;"",VLOOKUP(TEXT(Effectif!$AF3,"@"),Paramètres!$E$21:$F$23,2,0)))</f>
        <v>44074</v>
      </c>
      <c r="AJ2" s="258" t="s">
        <v>24</v>
      </c>
      <c r="AK2" s="249" t="s">
        <v>25</v>
      </c>
      <c r="AL2" s="249" t="s">
        <v>24</v>
      </c>
      <c r="AM2" s="249" t="s">
        <v>25</v>
      </c>
      <c r="AN2" s="249" t="s">
        <v>174</v>
      </c>
      <c r="AO2" s="250" t="str">
        <f>IF(Effectif!$AQ3="","Inconnu",(VLOOKUP(TEXT(Effectif!$AQ3,"@"),Paramètres!$I$24:$K$32,3,0)))</f>
        <v>Inconnu</v>
      </c>
      <c r="AP2" s="249" t="str">
        <f>IF(Effectif!$AQ3="","Inconnu",VLOOKUP(TEXT(Effectif!$AQ3,"@"),Paramètres!$I$24:$J$32,2,0))</f>
        <v>Inconnu</v>
      </c>
      <c r="AQ2" s="249"/>
      <c r="AR2" s="249" t="s">
        <v>24</v>
      </c>
      <c r="AS2" s="249" t="s">
        <v>49</v>
      </c>
      <c r="AT2" s="249"/>
      <c r="AU2" s="249"/>
      <c r="AV2" s="251"/>
      <c r="AW2" s="249"/>
      <c r="AX2" s="259"/>
      <c r="AY2" s="260">
        <v>43927</v>
      </c>
    </row>
    <row r="3" spans="1:51" s="135" customFormat="1" ht="15.75" customHeight="1" x14ac:dyDescent="0.25">
      <c r="A3" s="246" t="s">
        <v>169</v>
      </c>
      <c r="B3" s="247" t="s">
        <v>170</v>
      </c>
      <c r="C3" s="247" t="str">
        <f t="shared" si="0"/>
        <v>DOUKOURE Vamougne</v>
      </c>
      <c r="D3" s="248" t="s">
        <v>281</v>
      </c>
      <c r="E3" s="249">
        <f ca="1">IF(Effectif!$D4&gt;0,IF(DATE(YEAR(TODAY()),MONTH(Effectif!$D4),DAY(Effectif!$D4))&lt;=TODAY(),YEAR(TODAY())-YEAR(Effectif!$D4),YEAR(TODAY())-YEAR(Effectif!$D4)-1),"Inconnu")</f>
        <v>17</v>
      </c>
      <c r="F3" s="249" t="str">
        <f ca="1">IF(Effectif!$D4&gt;0,(IF(DATEDIF(Effectif!$D4,TODAY(),"y")&gt;=18,"Majeur","Mineur")),"Inconnu")</f>
        <v>Mineur</v>
      </c>
      <c r="G3" s="249" t="s">
        <v>162</v>
      </c>
      <c r="H3" s="249"/>
      <c r="I3" s="249"/>
      <c r="J3" s="251"/>
      <c r="K3" s="251" t="str">
        <f>IF(ISBLANK(Effectif!$J4),"Inconnu",INT((Effectif!$J4-Effectif!$D4)/365.25)&amp;" ans "&amp;MONTH(Effectif!$J4-Effectif!$D4)-1)</f>
        <v>Inconnu</v>
      </c>
      <c r="L3" s="251">
        <f>IF(Effectif!$D5&gt;0,DATE(YEAR(Effectif!$D5)+18,MONTH(Effectif!$D5),DAY(Effectif!$D5)),"")</f>
        <v>44515</v>
      </c>
      <c r="M3" s="251">
        <v>43796</v>
      </c>
      <c r="N3" s="251" t="s">
        <v>136</v>
      </c>
      <c r="O3" s="248" t="s">
        <v>157</v>
      </c>
      <c r="P3" s="249">
        <v>115</v>
      </c>
      <c r="Q3" s="252">
        <v>67</v>
      </c>
      <c r="R3" s="249" t="s">
        <v>19</v>
      </c>
      <c r="S3" s="249" t="s">
        <v>159</v>
      </c>
      <c r="T3" s="251" t="str">
        <f>IF(Effectif!$T5="","",VLOOKUP(TEXT(Effectif!$T5,"@"),Paramètres!$E$6:$F$19,2,0))</f>
        <v/>
      </c>
      <c r="U3" s="248" t="s">
        <v>147</v>
      </c>
      <c r="V3" s="251"/>
      <c r="W3" s="248" t="str">
        <f>IF(Effectif!$T5&gt;0,IF(Effectif!$V5="ATJM à faire","En attente",IF(Effectif!$V5="ATJM non renouvelable","Pas de renouvellement",IF(Effectif!$V5="ATJM en attente de décision","En attente",(IF(Effectif!$E5&lt;18,"Pas d'ATJM",EDATE(Effectif!$W5,-2)))))),"Inconnu")</f>
        <v>Inconnu</v>
      </c>
      <c r="X3" s="254" t="s">
        <v>224</v>
      </c>
      <c r="Y3" s="254" t="s">
        <v>311</v>
      </c>
      <c r="Z3" s="254" t="s">
        <v>24</v>
      </c>
      <c r="AA3" s="267">
        <v>712710001334842</v>
      </c>
      <c r="AB3" s="248">
        <v>44118</v>
      </c>
      <c r="AC3" s="254" t="s">
        <v>25</v>
      </c>
      <c r="AD3" s="254" t="s">
        <v>25</v>
      </c>
      <c r="AE3" s="254" t="s">
        <v>237</v>
      </c>
      <c r="AF3" s="254"/>
      <c r="AG3" s="254">
        <v>22.25</v>
      </c>
      <c r="AH3" s="254" t="str">
        <f>IF(AND(Z3="Oui",AS3&lt;&gt;""),"Scolaire avec CMU",IF(AND(Z3="Oui",AS3=""),"Avec CMU",IF(AND(Z3="Non",AS3&lt;&gt;""),"Scolaire sans CMU",IF(AND(Z3="Non",AS3=""),"Sans réduction","Erreur"))))</f>
        <v>Scolaire avec CMU</v>
      </c>
      <c r="AI3" s="251">
        <f ca="1">IF(Effectif!$AF5="Néant","Néant",IF(Effectif!$AF5&lt;&gt;"",VLOOKUP(TEXT(Effectif!$AF5,"@"),Paramètres!$E$21:$F$23,2,0)))</f>
        <v>44074</v>
      </c>
      <c r="AJ3" s="254" t="s">
        <v>25</v>
      </c>
      <c r="AK3" s="254" t="s">
        <v>25</v>
      </c>
      <c r="AL3" s="254" t="s">
        <v>25</v>
      </c>
      <c r="AM3" s="254" t="s">
        <v>25</v>
      </c>
      <c r="AN3" s="254" t="s">
        <v>175</v>
      </c>
      <c r="AO3" s="254" t="str">
        <f>IF(Effectif!$AQ5="","Inconnu",(VLOOKUP(TEXT(Effectif!$AQ5,"@"),Paramètres!$I$24:$K$32,3,0)))</f>
        <v>Inconnu</v>
      </c>
      <c r="AP3" s="254" t="str">
        <f>IF(Effectif!$AQ5="","Inconnu",VLOOKUP(TEXT(Effectif!$AQ5,"@"),Paramètres!$I$24:$J$32,2,0))</f>
        <v>Inconnu</v>
      </c>
      <c r="AQ3" s="254"/>
      <c r="AR3" s="254" t="s">
        <v>24</v>
      </c>
      <c r="AS3" s="254" t="s">
        <v>49</v>
      </c>
      <c r="AT3" s="254" t="s">
        <v>82</v>
      </c>
      <c r="AU3" s="254" t="s">
        <v>62</v>
      </c>
      <c r="AV3" s="254"/>
      <c r="AW3" s="262"/>
      <c r="AX3" s="259"/>
      <c r="AY3" s="260">
        <v>43927</v>
      </c>
    </row>
    <row r="4" spans="1:51" ht="15.75" customHeight="1" x14ac:dyDescent="0.25">
      <c r="A4" s="261" t="s">
        <v>171</v>
      </c>
      <c r="B4" s="261" t="s">
        <v>172</v>
      </c>
      <c r="C4" s="261" t="str">
        <f t="shared" si="0"/>
        <v>MAGROUN Akil</v>
      </c>
      <c r="D4" s="251" t="s">
        <v>289</v>
      </c>
      <c r="E4" s="249">
        <f ca="1">IF(Effectif!$D2&gt;0,IF(DATE(YEAR(TODAY()),MONTH(Effectif!$D2),DAY(Effectif!$D2))&lt;=TODAY(),YEAR(TODAY())-YEAR(Effectif!$D2),YEAR(TODAY())-YEAR(Effectif!$D2)-1),"Inconnu")</f>
        <v>16</v>
      </c>
      <c r="F4" s="249" t="str">
        <f ca="1">IF(Effectif!$D2&gt;0,(IF(DATEDIF(Effectif!$D2,TODAY(),"y")&gt;=18,"Majeur","Mineur")),"Inconnu")</f>
        <v>Mineur</v>
      </c>
      <c r="G4" s="262" t="s">
        <v>155</v>
      </c>
      <c r="H4" s="263">
        <v>753598184</v>
      </c>
      <c r="I4" s="264"/>
      <c r="J4" s="251">
        <v>43246</v>
      </c>
      <c r="K4" s="254" t="str">
        <f>IF(ISBLANK(Effectif!$J2),"Inconnu",INT((Effectif!$J2-Effectif!$D2)/365.25)&amp;" ans "&amp;MONTH(Effectif!$J2-Effectif!$D2)-1)</f>
        <v>Inconnu</v>
      </c>
      <c r="L4" s="251">
        <f>IF(Effectif!$D2&gt;0,DATE(YEAR(Effectif!$D2)+18,MONTH(Effectif!$D2),DAY(Effectif!$D2)),"")</f>
        <v>44760</v>
      </c>
      <c r="M4" s="251">
        <v>43434</v>
      </c>
      <c r="N4" s="262" t="s">
        <v>136</v>
      </c>
      <c r="O4" s="264" t="s">
        <v>156</v>
      </c>
      <c r="P4" s="249">
        <v>308</v>
      </c>
      <c r="Q4" s="265">
        <v>67</v>
      </c>
      <c r="R4" s="262" t="s">
        <v>15</v>
      </c>
      <c r="S4" s="262" t="s">
        <v>178</v>
      </c>
      <c r="T4" s="253" t="str">
        <f>IF(Effectif!$T2="","",VLOOKUP(TEXT(Effectif!$T2,"@"),Paramètres!$E$6:$F$19,2,0))</f>
        <v/>
      </c>
      <c r="U4" s="264" t="s">
        <v>152</v>
      </c>
      <c r="V4" s="266">
        <v>44012</v>
      </c>
      <c r="W4" s="248" t="str">
        <f>IF(Effectif!$T2&gt;0,IF(Effectif!$V2="ATJM à faire","En attente",IF(Effectif!$V2="ATJM en réalisation","En attente",(IF(Effectif!$E2&lt;18,"Pas d'ATJM",EDATE(Effectif!$W2,-2))))),"Inconnu")</f>
        <v>Inconnu</v>
      </c>
      <c r="X4" s="103" t="str">
        <f>IF(OR(Effectif!$AA1="Non",Effectif!$AE1="Non"),"Oui","Fait")</f>
        <v>Fait</v>
      </c>
      <c r="Y4" s="264"/>
      <c r="Z4" s="262" t="s">
        <v>24</v>
      </c>
      <c r="AA4" s="267">
        <v>101129935138387</v>
      </c>
      <c r="AB4" s="248">
        <v>43904</v>
      </c>
      <c r="AC4" s="262" t="s">
        <v>24</v>
      </c>
      <c r="AD4" s="262" t="s">
        <v>24</v>
      </c>
      <c r="AE4" s="254" t="s">
        <v>237</v>
      </c>
      <c r="AF4" s="248"/>
      <c r="AG4" s="256">
        <v>15.45</v>
      </c>
      <c r="AH4" s="257" t="str">
        <f>IF(AND(Z4="Oui",AS4&lt;&gt;""),"Scolaire avec CMU",IF(AND(Z4="Oui",AS4=""),"Avec CMU",IF(AND(Z4="Non",AS4&lt;&gt;""),"Scolaire sans CMU",IF(AND(Z4="Non",AS4=""),"Sans réduction","Erreur"))))</f>
        <v>Avec CMU</v>
      </c>
      <c r="AI4" s="251">
        <f ca="1">IF(Effectif!$AF2="Néant","Néant",IF(Effectif!$AF2&lt;&gt;"",VLOOKUP(TEXT(Effectif!$AF2,"@"),Paramètres!$E$21:$F$23,2,0)))</f>
        <v>44074</v>
      </c>
      <c r="AJ4" s="262" t="s">
        <v>24</v>
      </c>
      <c r="AK4" s="262" t="s">
        <v>24</v>
      </c>
      <c r="AL4" s="262" t="s">
        <v>24</v>
      </c>
      <c r="AM4" s="262" t="s">
        <v>25</v>
      </c>
      <c r="AN4" s="262" t="s">
        <v>176</v>
      </c>
      <c r="AO4" s="250" t="str">
        <f>IF(Effectif!$AQ2="","Inconnu",(VLOOKUP(TEXT(Effectif!$AQ2,"@"),Paramètres!$I$24:$K$32,3,0)))</f>
        <v>Inconnu</v>
      </c>
      <c r="AP4" s="249" t="str">
        <f>IF(Effectif!$AQ2="","Inconnu",VLOOKUP(TEXT(Effectif!$AQ2,"@"),Paramètres!$I$24:$J$32,2,0))</f>
        <v>Inconnu</v>
      </c>
      <c r="AQ4" s="262" t="s">
        <v>33</v>
      </c>
      <c r="AR4" s="262" t="s">
        <v>24</v>
      </c>
      <c r="AS4" s="262"/>
      <c r="AT4" s="262"/>
      <c r="AU4" s="262"/>
      <c r="AV4" s="266"/>
      <c r="AW4" s="262"/>
      <c r="AX4" s="259"/>
      <c r="AY4" s="268" t="s">
        <v>310</v>
      </c>
    </row>
    <row r="5" spans="1:51" s="135" customFormat="1" ht="15.75" customHeight="1" x14ac:dyDescent="0.25">
      <c r="A5" s="246" t="s">
        <v>166</v>
      </c>
      <c r="B5" s="247" t="s">
        <v>167</v>
      </c>
      <c r="C5" s="247" t="str">
        <f t="shared" si="0"/>
        <v>DIALLO Mamadou</v>
      </c>
      <c r="D5" s="248" t="s">
        <v>275</v>
      </c>
      <c r="E5" s="249">
        <f ca="1">IF(Effectif!$D7&gt;0,IF(DATE(YEAR(TODAY()),MONTH(Effectif!$D7),DAY(Effectif!$D7))&lt;=TODAY(),YEAR(TODAY())-YEAR(Effectif!$D7),YEAR(TODAY())-YEAR(Effectif!$D7)-1),"Inconnu")</f>
        <v>17</v>
      </c>
      <c r="F5" s="249" t="str">
        <f ca="1">IF(Effectif!$D7&gt;0,(IF(DATEDIF(Effectif!$D7,TODAY(),"y")&gt;=18,"Majeur","Mineur")),"Inconnu")</f>
        <v>Mineur</v>
      </c>
      <c r="G5" s="249" t="s">
        <v>162</v>
      </c>
      <c r="H5" s="249"/>
      <c r="I5" s="249"/>
      <c r="J5" s="251">
        <v>43843</v>
      </c>
      <c r="K5" s="251" t="str">
        <f>IF(ISBLANK(Effectif!$J7),"Inconnu",INT((Effectif!$J7-Effectif!$D7)/365.25)&amp;" ans "&amp;MONTH(Effectif!$J7-Effectif!$D7)-1)</f>
        <v>Inconnu</v>
      </c>
      <c r="L5" s="251">
        <f>IF(Effectif!$D7&gt;0,DATE(YEAR(Effectif!$D7)+18,MONTH(Effectif!$D7),DAY(Effectif!$D7)),"")</f>
        <v>44265</v>
      </c>
      <c r="M5" s="251"/>
      <c r="N5" s="251" t="s">
        <v>136</v>
      </c>
      <c r="O5" s="248" t="s">
        <v>157</v>
      </c>
      <c r="P5" s="249">
        <v>301</v>
      </c>
      <c r="Q5" s="252">
        <v>67</v>
      </c>
      <c r="R5" s="249" t="s">
        <v>20</v>
      </c>
      <c r="S5" s="249" t="s">
        <v>158</v>
      </c>
      <c r="T5" s="251" t="str">
        <f>IF(Effectif!$T7="","",VLOOKUP(TEXT(Effectif!$T7,"@"),Paramètres!$E$6:$F$19,2,0))</f>
        <v/>
      </c>
      <c r="U5" s="248" t="s">
        <v>147</v>
      </c>
      <c r="V5" s="251"/>
      <c r="W5" s="248" t="str">
        <f>IF(Effectif!$T7&gt;0,IF(Effectif!$V7="ATJM à faire","En attente",IF(Effectif!$V7="ATJM non renouvelable","Pas de renouvellement",IF(Effectif!$V7="ATJM en attente de décision","En attente",(IF(Effectif!$E7&lt;18,"Pas d'ATJM",EDATE(Effectif!$W7,-2)))))),"Inconnu")</f>
        <v>Inconnu</v>
      </c>
      <c r="X5" s="254" t="str">
        <f ca="1">IF(OR(Effectif!$AA16="Non",Effectif!$AE16="Non",Effectif!$AC16&lt;TODAY()),"Oui","Fait")</f>
        <v>Oui</v>
      </c>
      <c r="Y5" s="254" t="s">
        <v>311</v>
      </c>
      <c r="Z5" s="254" t="s">
        <v>24</v>
      </c>
      <c r="AA5" s="267">
        <v>712710001222994</v>
      </c>
      <c r="AB5" s="248">
        <v>44165</v>
      </c>
      <c r="AC5" s="254" t="s">
        <v>25</v>
      </c>
      <c r="AD5" s="254" t="s">
        <v>25</v>
      </c>
      <c r="AE5" s="254" t="s">
        <v>237</v>
      </c>
      <c r="AF5" s="254"/>
      <c r="AG5" s="254">
        <v>15.45</v>
      </c>
      <c r="AH5" s="254" t="str">
        <f>IF(AND(Z5="Oui",AS5&lt;&gt;""),"Scolaire avec CMU",IF(AND(Z5="Oui",AS5=""),"Avec CMU",IF(AND(Z5="Non",AS5&lt;&gt;""),"Scolaire sans CMU",IF(AND(Z5="Non",AS5=""),"Sans réduction","Erreur"))))</f>
        <v>Avec CMU</v>
      </c>
      <c r="AI5" s="251">
        <f ca="1">IF(Effectif!$AF7="Néant","Néant",IF(Effectif!$AF7&lt;&gt;"",VLOOKUP(TEXT(Effectif!$AF7,"@"),Paramètres!$E$21:$F$23,2,0)))</f>
        <v>44074</v>
      </c>
      <c r="AJ5" s="254" t="s">
        <v>25</v>
      </c>
      <c r="AK5" s="254" t="s">
        <v>25</v>
      </c>
      <c r="AL5" s="254" t="s">
        <v>25</v>
      </c>
      <c r="AM5" s="254" t="s">
        <v>25</v>
      </c>
      <c r="AN5" s="254"/>
      <c r="AO5" s="254" t="str">
        <f>IF(Effectif!$AQ7="","Inconnu",(VLOOKUP(TEXT(Effectif!$AQ7,"@"),Paramètres!$I$24:$K$32,3,0)))</f>
        <v>Inconnu</v>
      </c>
      <c r="AP5" s="254" t="str">
        <f>IF(Effectif!$AQ7="","Inconnu",VLOOKUP(TEXT(Effectif!$AQ7,"@"),Paramètres!$I$24:$J$32,2,0))</f>
        <v>Inconnu</v>
      </c>
      <c r="AQ5" s="254"/>
      <c r="AR5" s="254"/>
      <c r="AS5" s="254"/>
      <c r="AT5" s="254"/>
      <c r="AU5" s="254"/>
      <c r="AV5" s="254"/>
      <c r="AW5" s="262"/>
      <c r="AX5" s="259"/>
      <c r="AY5" s="260" t="s">
        <v>352</v>
      </c>
    </row>
    <row r="6" spans="1:51" ht="15.75" x14ac:dyDescent="0.25">
      <c r="A6" s="247" t="s">
        <v>166</v>
      </c>
      <c r="B6" s="247" t="s">
        <v>168</v>
      </c>
      <c r="C6" s="247" t="str">
        <f t="shared" si="0"/>
        <v>DIALLO Mamadou Mouctar</v>
      </c>
      <c r="D6" s="248" t="s">
        <v>276</v>
      </c>
      <c r="E6" s="249">
        <f ca="1">IF(Effectif!$D5&gt;0,IF(DATE(YEAR(TODAY()),MONTH(Effectif!$D5),DAY(Effectif!$D5))&lt;=TODAY(),YEAR(TODAY())-YEAR(Effectif!$D5),YEAR(TODAY())-YEAR(Effectif!$D5)-1),"Inconnu")</f>
        <v>16</v>
      </c>
      <c r="F6" s="249" t="str">
        <f ca="1">IF(Effectif!$D5&gt;0,(IF(DATEDIF(Effectif!$D5,TODAY(),"y")&gt;=18,"Majeur","Mineur")),"Inconnu")</f>
        <v>Mineur</v>
      </c>
      <c r="G6" s="249" t="s">
        <v>162</v>
      </c>
      <c r="H6" s="250"/>
      <c r="I6" s="248"/>
      <c r="J6" s="251">
        <v>43766</v>
      </c>
      <c r="K6" s="251" t="str">
        <f>IF(ISBLANK(Effectif!$J5),"Inconnu",INT((Effectif!$J5-Effectif!$D5)/365.25)&amp;" ans "&amp;MONTH(Effectif!$J5-Effectif!$D5)-1)</f>
        <v>Inconnu</v>
      </c>
      <c r="L6" s="251">
        <f>IF(Effectif!$D6&gt;0,DATE(YEAR(Effectif!$D6)+18,MONTH(Effectif!$D6),DAY(Effectif!$D6)),"")</f>
        <v>44687</v>
      </c>
      <c r="M6" s="251">
        <v>43854</v>
      </c>
      <c r="N6" s="249" t="s">
        <v>136</v>
      </c>
      <c r="O6" s="248" t="s">
        <v>156</v>
      </c>
      <c r="P6" s="249">
        <v>123</v>
      </c>
      <c r="Q6" s="252">
        <v>67</v>
      </c>
      <c r="R6" s="249" t="s">
        <v>19</v>
      </c>
      <c r="S6" s="249" t="s">
        <v>165</v>
      </c>
      <c r="T6" s="253" t="str">
        <f>IF(Effectif!$T6="","",VLOOKUP(TEXT(Effectif!$T6,"@"),Paramètres!$E$6:$F$19,2,0))</f>
        <v/>
      </c>
      <c r="U6" s="248" t="s">
        <v>147</v>
      </c>
      <c r="V6" s="251"/>
      <c r="W6" s="248" t="str">
        <f>IF(Effectif!$T6&gt;0,IF(Effectif!$V6="ATJM à faire","En attente",IF(Effectif!$V6="ATJM non renouvelable","Pas de renouvellement",IF(Effectif!$V6="ATJM en attente de décision","En attente",(IF(Effectif!$E6&lt;18,"Pas d'ATJM",EDATE(Effectif!$W6,-2)))))),"Inconnu")</f>
        <v>Inconnu</v>
      </c>
      <c r="X6" s="254" t="s">
        <v>224</v>
      </c>
      <c r="Y6" s="248" t="s">
        <v>311</v>
      </c>
      <c r="Z6" s="249" t="s">
        <v>24</v>
      </c>
      <c r="AA6" s="255">
        <v>103089933021346</v>
      </c>
      <c r="AB6" s="248">
        <v>44287</v>
      </c>
      <c r="AC6" s="249" t="s">
        <v>25</v>
      </c>
      <c r="AD6" s="249" t="s">
        <v>24</v>
      </c>
      <c r="AE6" s="254" t="s">
        <v>237</v>
      </c>
      <c r="AF6" s="248" t="s">
        <v>309</v>
      </c>
      <c r="AG6" s="256">
        <v>15.45</v>
      </c>
      <c r="AH6" s="257" t="str">
        <f>IF(AND(Z6="Oui",AS6&lt;&gt;""),"Scolaire avec CMU",IF(AND(Z6="Oui",AS6=""),"Avec CMU",IF(AND(Z6="Non",AS6&lt;&gt;""),"Scolaire sans CMU",IF(AND(Z6="Non",AS6=""),"Sans réduction","Erreur"))))</f>
        <v>Avec CMU</v>
      </c>
      <c r="AI6" s="251">
        <f ca="1">IF(Effectif!$AF6="Néant","Néant",IF(Effectif!$AF6&lt;&gt;"",VLOOKUP(TEXT(Effectif!$AF6,"@"),Paramètres!$E$21:$F$23,2,0)))</f>
        <v>44074</v>
      </c>
      <c r="AJ6" s="249" t="s">
        <v>24</v>
      </c>
      <c r="AK6" s="249" t="s">
        <v>25</v>
      </c>
      <c r="AL6" s="249" t="s">
        <v>25</v>
      </c>
      <c r="AM6" s="249" t="s">
        <v>25</v>
      </c>
      <c r="AN6" s="249"/>
      <c r="AO6" s="250" t="str">
        <f>IF(Effectif!$AQ6="","Inconnu",(VLOOKUP(TEXT(Effectif!$AQ6,"@"),Paramètres!$I$24:$K$32,3,0)))</f>
        <v>Inconnu</v>
      </c>
      <c r="AP6" s="249" t="str">
        <f>IF(Effectif!$AQ6="","Inconnu",VLOOKUP(TEXT(Effectif!$AQ6,"@"),Paramètres!$I$24:$J$32,2,0))</f>
        <v>Inconnu</v>
      </c>
      <c r="AQ6" s="249"/>
      <c r="AR6" s="249" t="s">
        <v>24</v>
      </c>
      <c r="AS6" s="249"/>
      <c r="AT6" s="249"/>
      <c r="AU6" s="249"/>
      <c r="AV6" s="251"/>
      <c r="AW6" s="249"/>
      <c r="AX6" s="259"/>
      <c r="AY6" s="268" t="s">
        <v>346</v>
      </c>
    </row>
    <row r="7" spans="1:51" ht="15.75" x14ac:dyDescent="0.25">
      <c r="A7" s="246" t="s">
        <v>160</v>
      </c>
      <c r="B7" s="247" t="s">
        <v>164</v>
      </c>
      <c r="C7" s="247" t="str">
        <f t="shared" si="0"/>
        <v>BAH Thierno Abdoulaye</v>
      </c>
      <c r="D7" s="248" t="s">
        <v>264</v>
      </c>
      <c r="E7" s="249">
        <f ca="1">IF(Effectif!$D6&gt;0,IF(DATE(YEAR(TODAY()),MONTH(Effectif!$D6),DAY(Effectif!$D6))&lt;=TODAY(),YEAR(TODAY())-YEAR(Effectif!$D6),YEAR(TODAY())-YEAR(Effectif!$D6)-1),"Inconnu")</f>
        <v>16</v>
      </c>
      <c r="F7" s="249" t="str">
        <f ca="1">IF(Effectif!$D6&gt;0,(IF(DATEDIF(Effectif!$D6,TODAY(),"y")&gt;=18,"Majeur","Mineur")),"Inconnu")</f>
        <v>Mineur</v>
      </c>
      <c r="G7" s="249" t="s">
        <v>162</v>
      </c>
      <c r="H7" s="249"/>
      <c r="I7" s="249"/>
      <c r="J7" s="251"/>
      <c r="K7" s="251" t="str">
        <f>IF(ISBLANK(Effectif!$J6),"Inconnu",INT((Effectif!$J6-Effectif!$D6)/365.25)&amp;" ans "&amp;MONTH(Effectif!$J6-Effectif!$D6)-1)</f>
        <v>Inconnu</v>
      </c>
      <c r="L7" s="251">
        <f>IF(Effectif!$D6&gt;0,DATE(YEAR(Effectif!$D6)+18,MONTH(Effectif!$D6),DAY(Effectif!$D6)),"")</f>
        <v>44687</v>
      </c>
      <c r="M7" s="251">
        <v>44019</v>
      </c>
      <c r="N7" s="251" t="s">
        <v>136</v>
      </c>
      <c r="O7" s="248" t="s">
        <v>157</v>
      </c>
      <c r="P7" s="249">
        <v>115</v>
      </c>
      <c r="Q7" s="252">
        <v>67</v>
      </c>
      <c r="R7" s="249" t="s">
        <v>19</v>
      </c>
      <c r="S7" s="249" t="s">
        <v>165</v>
      </c>
      <c r="T7" s="251" t="str">
        <f>IF(Effectif!$T6="","",VLOOKUP(TEXT(Effectif!$T6,"@"),Paramètres!$E$6:$F$19,2,0))</f>
        <v/>
      </c>
      <c r="U7" s="248" t="s">
        <v>147</v>
      </c>
      <c r="V7" s="251"/>
      <c r="W7" s="248" t="str">
        <f>IF(Effectif!$T6&gt;0,IF(Effectif!$V6="ATJM à faire","En attente",IF(Effectif!$V6="ATJM non renouvelable","Pas de renouvellement",IF(Effectif!$V6="ATJM en attente de décision","En attente",(IF(Effectif!$E6&lt;18,"Pas d'ATJM",EDATE(Effectif!$W6,-2)))))),"Inconnu")</f>
        <v>Inconnu</v>
      </c>
      <c r="X7" s="254"/>
      <c r="Y7" s="254"/>
      <c r="Z7" s="254" t="s">
        <v>25</v>
      </c>
      <c r="AA7" s="254"/>
      <c r="AB7" s="254"/>
      <c r="AC7" s="254" t="s">
        <v>25</v>
      </c>
      <c r="AD7" s="254" t="s">
        <v>25</v>
      </c>
      <c r="AE7" s="254"/>
      <c r="AF7" s="254"/>
      <c r="AG7" s="254"/>
      <c r="AH7" s="254"/>
      <c r="AI7" s="254"/>
      <c r="AJ7" s="254" t="s">
        <v>25</v>
      </c>
      <c r="AK7" s="254" t="s">
        <v>25</v>
      </c>
      <c r="AL7" s="254" t="s">
        <v>25</v>
      </c>
      <c r="AM7" s="254" t="s">
        <v>25</v>
      </c>
      <c r="AN7" s="254"/>
      <c r="AO7" s="254"/>
      <c r="AP7" s="254"/>
      <c r="AQ7" s="254"/>
      <c r="AR7" s="254" t="s">
        <v>25</v>
      </c>
      <c r="AS7" s="254"/>
      <c r="AT7" s="254"/>
      <c r="AU7" s="254"/>
      <c r="AV7" s="254"/>
      <c r="AW7" s="262"/>
      <c r="AX7" s="259"/>
      <c r="AY7" s="260">
        <v>44081</v>
      </c>
    </row>
  </sheetData>
  <sortState ref="A2:AY7">
    <sortCondition ref="AY2:AY7"/>
  </sortState>
  <customSheetViews>
    <customSheetView guid="{EE943BA9-0B80-4629-8DFD-5400001CD553}" hiddenColumns="1" state="hidden">
      <selection activeCell="D19" sqref="D19"/>
      <pageMargins left="0.7" right="0.7" top="0.75" bottom="0.75" header="0.3" footer="0.3"/>
      <pageSetup paperSize="9" orientation="portrait" verticalDpi="0" r:id="rId1"/>
    </customSheetView>
    <customSheetView guid="{45FAC4E9-01F5-48F9-AF57-4C2D450C8896}" hiddenColumns="1" state="hidden">
      <selection activeCell="AO7" sqref="AO7"/>
      <pageMargins left="0.7" right="0.7" top="0.75" bottom="0.75" header="0.3" footer="0.3"/>
      <pageSetup paperSize="9" orientation="portrait" verticalDpi="0" r:id="rId2"/>
    </customSheetView>
    <customSheetView guid="{2D17AA9F-28C5-47B9-B582-31047B6D7CD1}" hiddenColumns="1" state="hidden">
      <selection activeCell="AO7" sqref="AO7"/>
      <pageMargins left="0.7" right="0.7" top="0.75" bottom="0.75" header="0.3" footer="0.3"/>
      <pageSetup paperSize="9" orientation="portrait" verticalDpi="0" r:id="rId3"/>
    </customSheetView>
  </customSheetViews>
  <conditionalFormatting sqref="A2:AW2 K7">
    <cfRule type="expression" dxfId="52" priority="49">
      <formula>$O2="ES"</formula>
    </cfRule>
    <cfRule type="expression" dxfId="51" priority="50">
      <formula>$O2="B._BOQUET"</formula>
    </cfRule>
    <cfRule type="expression" dxfId="50" priority="51">
      <formula>$O2="L._GUIGNARD"</formula>
    </cfRule>
    <cfRule type="expression" dxfId="49" priority="52">
      <formula>$O2="H._LETESSIER"</formula>
    </cfRule>
    <cfRule type="expression" priority="53">
      <formula>IF(OR(Cell="",ISBLANK(Cell)), Néant )</formula>
    </cfRule>
    <cfRule type="expression" dxfId="48" priority="54">
      <formula>$A2="NON OCCUPEE"</formula>
    </cfRule>
  </conditionalFormatting>
  <conditionalFormatting sqref="A7:D7 F7:J7 L7:AW7 O6">
    <cfRule type="expression" dxfId="47" priority="43">
      <formula>$O6="J._FANS_GALLIOT"</formula>
    </cfRule>
    <cfRule type="expression" dxfId="46" priority="44">
      <formula>$O6="B._BOQUET"</formula>
    </cfRule>
    <cfRule type="expression" dxfId="45" priority="45">
      <formula>$O6="L._GUIGNARD"</formula>
    </cfRule>
    <cfRule type="expression" dxfId="44" priority="46">
      <formula>$O6="H._LETESSIER"</formula>
    </cfRule>
    <cfRule type="expression" priority="47">
      <formula>IF(OR(Cell="",ISBLANK(Cell)), Néant )</formula>
    </cfRule>
    <cfRule type="expression" dxfId="43" priority="48">
      <formula>$A6="NON OCCUPEE"</formula>
    </cfRule>
  </conditionalFormatting>
  <conditionalFormatting sqref="E7">
    <cfRule type="expression" dxfId="42" priority="37">
      <formula>$O7="J._FANS_GALLIOT"</formula>
    </cfRule>
    <cfRule type="expression" dxfId="41" priority="38">
      <formula>$O7="B._BOQUET"</formula>
    </cfRule>
    <cfRule type="expression" dxfId="40" priority="39">
      <formula>$O7="L._GUIGNARD"</formula>
    </cfRule>
    <cfRule type="expression" dxfId="39" priority="40">
      <formula>$O7="H._LETESSIER"</formula>
    </cfRule>
    <cfRule type="expression" priority="41">
      <formula>IF(OR(Cell="",ISBLANK(Cell)), Néant )</formula>
    </cfRule>
    <cfRule type="expression" dxfId="38" priority="42">
      <formula>$A7="NON OCCUPEE"</formula>
    </cfRule>
  </conditionalFormatting>
  <conditionalFormatting sqref="K3">
    <cfRule type="expression" dxfId="37" priority="31">
      <formula>$O3="ES"</formula>
    </cfRule>
    <cfRule type="expression" dxfId="36" priority="32">
      <formula>$O3="B._BOQUET"</formula>
    </cfRule>
    <cfRule type="expression" dxfId="35" priority="33">
      <formula>$O3="L._GUIGNARD"</formula>
    </cfRule>
    <cfRule type="expression" dxfId="34" priority="34">
      <formula>$O3="H._LETESSIER"</formula>
    </cfRule>
    <cfRule type="expression" priority="35">
      <formula>IF(OR(Cell="",ISBLANK(Cell)), Néant )</formula>
    </cfRule>
    <cfRule type="expression" dxfId="33" priority="36">
      <formula>$A3="NON OCCUPEE"</formula>
    </cfRule>
  </conditionalFormatting>
  <conditionalFormatting sqref="A3:D3 F3:J3 L3:Z3 AC3:AH3 AJ3:AW3">
    <cfRule type="expression" dxfId="32" priority="25">
      <formula>$O3="J._FANS_GALLIOT"</formula>
    </cfRule>
    <cfRule type="expression" dxfId="31" priority="26">
      <formula>$O3="B._BOQUET"</formula>
    </cfRule>
    <cfRule type="expression" dxfId="30" priority="27">
      <formula>$O3="L._GUIGNARD"</formula>
    </cfRule>
    <cfRule type="expression" dxfId="29" priority="28">
      <formula>$O3="H._LETESSIER"</formula>
    </cfRule>
    <cfRule type="expression" priority="29">
      <formula>IF(OR(Cell="",ISBLANK(Cell)), Néant )</formula>
    </cfRule>
    <cfRule type="expression" dxfId="28" priority="30">
      <formula>$A3="NON OCCUPEE"</formula>
    </cfRule>
  </conditionalFormatting>
  <conditionalFormatting sqref="E3">
    <cfRule type="expression" dxfId="27" priority="19">
      <formula>$O3="J._FANS_GALLIOT"</formula>
    </cfRule>
    <cfRule type="expression" dxfId="26" priority="20">
      <formula>$O3="B._BOQUET"</formula>
    </cfRule>
    <cfRule type="expression" dxfId="25" priority="21">
      <formula>$O3="L._GUIGNARD"</formula>
    </cfRule>
    <cfRule type="expression" dxfId="24" priority="22">
      <formula>$O3="H._LETESSIER"</formula>
    </cfRule>
    <cfRule type="expression" priority="23">
      <formula>IF(OR(Cell="",ISBLANK(Cell)), Néant )</formula>
    </cfRule>
    <cfRule type="expression" dxfId="23" priority="24">
      <formula>$A3="NON OCCUPEE"</formula>
    </cfRule>
  </conditionalFormatting>
  <conditionalFormatting sqref="K5">
    <cfRule type="expression" dxfId="22" priority="13">
      <formula>$O5="ES"</formula>
    </cfRule>
    <cfRule type="expression" dxfId="21" priority="14">
      <formula>$O5="B._BOQUET"</formula>
    </cfRule>
    <cfRule type="expression" dxfId="20" priority="15">
      <formula>$O5="L._GUIGNARD"</formula>
    </cfRule>
    <cfRule type="expression" dxfId="19" priority="16">
      <formula>$O5="H._LETESSIER"</formula>
    </cfRule>
    <cfRule type="expression" priority="17">
      <formula>IF(OR(Cell="",ISBLANK(Cell)), Néant )</formula>
    </cfRule>
    <cfRule type="expression" dxfId="18" priority="18">
      <formula>$A5="NON OCCUPEE"</formula>
    </cfRule>
  </conditionalFormatting>
  <conditionalFormatting sqref="A5:D5 F5:J5 L5:Z5 AC5:AH5 AJ5:AW5">
    <cfRule type="expression" dxfId="17" priority="7">
      <formula>$O5="J._FANS_GALLIOT"</formula>
    </cfRule>
    <cfRule type="expression" dxfId="16" priority="8">
      <formula>$O5="B._BOQUET"</formula>
    </cfRule>
    <cfRule type="expression" dxfId="15" priority="9">
      <formula>$O5="L._GUIGNARD"</formula>
    </cfRule>
    <cfRule type="expression" dxfId="14" priority="10">
      <formula>$O5="H._LETESSIER"</formula>
    </cfRule>
    <cfRule type="expression" priority="11">
      <formula>IF(OR(Cell="",ISBLANK(Cell)), Néant )</formula>
    </cfRule>
    <cfRule type="expression" dxfId="13" priority="12">
      <formula>$A5="NON OCCUPEE"</formula>
    </cfRule>
  </conditionalFormatting>
  <conditionalFormatting sqref="E5">
    <cfRule type="expression" dxfId="12" priority="1">
      <formula>$O5="J._FANS_GALLIOT"</formula>
    </cfRule>
    <cfRule type="expression" dxfId="11" priority="2">
      <formula>$O5="B._BOQUET"</formula>
    </cfRule>
    <cfRule type="expression" dxfId="10" priority="3">
      <formula>$O5="L._GUIGNARD"</formula>
    </cfRule>
    <cfRule type="expression" dxfId="9" priority="4">
      <formula>$O5="H._LETESSIER"</formula>
    </cfRule>
    <cfRule type="expression" priority="5">
      <formula>IF(OR(Cell="",ISBLANK(Cell)), Néant )</formula>
    </cfRule>
    <cfRule type="expression" dxfId="8" priority="6">
      <formula>$A5="NON OCCUPEE"</formula>
    </cfRule>
  </conditionalFormatting>
  <dataValidations count="10">
    <dataValidation type="list" allowBlank="1" showInputMessage="1" showErrorMessage="1" sqref="U2">
      <formula1>IF(F2&lt;&gt;"Mineur",ATJM,Mesure)</formula1>
    </dataValidation>
    <dataValidation type="list" allowBlank="1" showInputMessage="1" showErrorMessage="1" sqref="R2 R7">
      <formula1>IEF</formula1>
    </dataValidation>
    <dataValidation type="list" allowBlank="1" showInputMessage="1" showErrorMessage="1" sqref="Q2 Q7">
      <formula1>INDIRECT(N2)</formula1>
    </dataValidation>
    <dataValidation type="list" allowBlank="1" showInputMessage="1" showErrorMessage="1" sqref="N2 N7">
      <formula1>Accueil</formula1>
    </dataValidation>
    <dataValidation type="list" allowBlank="1" showInputMessage="1" showErrorMessage="1" sqref="AT2:AU2 S2 AT7:AU7 S7">
      <formula1>INDIRECT(R2)</formula1>
    </dataValidation>
    <dataValidation type="list" allowBlank="1" showInputMessage="1" showErrorMessage="1" sqref="AS2 AS7">
      <formula1>Scolarite</formula1>
    </dataValidation>
    <dataValidation type="list" allowBlank="1" showInputMessage="1" showErrorMessage="1" sqref="AQ2 AQ7">
      <formula1>Titre</formula1>
    </dataValidation>
    <dataValidation type="list" allowBlank="1" showInputMessage="1" showErrorMessage="1" sqref="O2 O6:O7">
      <formula1>EDUCATEUR</formula1>
    </dataValidation>
    <dataValidation type="list" allowBlank="1" showInputMessage="1" showErrorMessage="1" sqref="Z2 AC2:AD2 AR2 AJ2:AM2 AC7:AD7 AR7 Z7 AK7:AM7">
      <formula1>Choix</formula1>
    </dataValidation>
    <dataValidation type="list" allowBlank="1" showInputMessage="1" showErrorMessage="1" sqref="AN2 AN7">
      <formula1>PAMIE</formula1>
    </dataValidation>
  </dataValidations>
  <pageMargins left="0.7" right="0.7" top="0.75" bottom="0.75" header="0.3" footer="0.3"/>
  <pageSetup paperSize="9" orientation="portrait" verticalDpi="0" r:id="rId4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Paramètres!$E$21:$E$23</xm:f>
          </x14:formula1>
          <xm:sqref>AE2 AE7</xm:sqref>
        </x14:dataValidation>
        <x14:dataValidation type="list" allowBlank="1" showInputMessage="1" showErrorMessage="1">
          <x14:formula1>
            <xm:f>IF(F7&lt;&gt;"Mineur",Paramètres!$I$45:$I$48,Mesure)</xm:f>
          </x14:formula1>
          <xm:sqref>U7</xm:sqref>
        </x14:dataValidation>
        <x14:dataValidation type="list" allowBlank="1" showInputMessage="1" showErrorMessage="1">
          <x14:formula1>
            <xm:f>Paramètres!$H$19:$H$20</xm:f>
          </x14:formula1>
          <xm:sqref>AJ7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I65"/>
  <sheetViews>
    <sheetView workbookViewId="0">
      <selection activeCell="D63" sqref="D63"/>
    </sheetView>
  </sheetViews>
  <sheetFormatPr baseColWidth="10" defaultColWidth="11.42578125" defaultRowHeight="15" x14ac:dyDescent="0.25"/>
  <cols>
    <col min="1" max="1" width="3.5703125" style="8" bestFit="1" customWidth="1"/>
    <col min="2" max="2" width="18.7109375" style="9" bestFit="1" customWidth="1"/>
    <col min="3" max="3" width="32.28515625" style="9" bestFit="1" customWidth="1"/>
    <col min="4" max="4" width="11" style="7" bestFit="1" customWidth="1"/>
    <col min="5" max="7" width="8.7109375" style="7" bestFit="1" customWidth="1"/>
    <col min="8" max="8" width="8.7109375" style="7" customWidth="1"/>
    <col min="9" max="9" width="16.42578125" style="7" bestFit="1" customWidth="1"/>
    <col min="10" max="16384" width="11.42578125" style="7"/>
  </cols>
  <sheetData>
    <row r="1" spans="1:9" ht="16.5" thickTop="1" thickBot="1" x14ac:dyDescent="0.3">
      <c r="A1" s="202"/>
      <c r="B1" s="202" t="s">
        <v>0</v>
      </c>
      <c r="C1" s="202" t="s">
        <v>1</v>
      </c>
      <c r="D1" s="202" t="s">
        <v>13</v>
      </c>
      <c r="E1" s="202" t="s">
        <v>348</v>
      </c>
      <c r="F1" s="202" t="s">
        <v>349</v>
      </c>
      <c r="G1" s="202" t="s">
        <v>350</v>
      </c>
      <c r="H1" s="202" t="s">
        <v>351</v>
      </c>
      <c r="I1" s="203" t="s">
        <v>124</v>
      </c>
    </row>
    <row r="2" spans="1:9" ht="15" customHeight="1" x14ac:dyDescent="0.25">
      <c r="A2" s="330" t="s">
        <v>121</v>
      </c>
      <c r="B2" s="233">
        <f>Effectif!A52</f>
        <v>0</v>
      </c>
      <c r="C2" s="204">
        <f>Effectif!B52</f>
        <v>0</v>
      </c>
      <c r="D2" s="205">
        <f>Effectif!Q52</f>
        <v>0</v>
      </c>
      <c r="E2" s="205"/>
      <c r="F2" s="205"/>
      <c r="G2" s="205"/>
      <c r="H2" s="205"/>
      <c r="I2" s="206"/>
    </row>
    <row r="3" spans="1:9" x14ac:dyDescent="0.25">
      <c r="A3" s="331"/>
      <c r="B3" s="234">
        <f>Effectif!A51</f>
        <v>0</v>
      </c>
      <c r="C3" s="196">
        <f>Effectif!B51</f>
        <v>0</v>
      </c>
      <c r="D3" s="197">
        <f>Effectif!Q51</f>
        <v>0</v>
      </c>
      <c r="E3" s="197"/>
      <c r="F3" s="197"/>
      <c r="G3" s="197"/>
      <c r="H3" s="197"/>
      <c r="I3" s="198"/>
    </row>
    <row r="4" spans="1:9" x14ac:dyDescent="0.25">
      <c r="A4" s="331"/>
      <c r="B4" s="234">
        <f>Effectif!A35</f>
        <v>0</v>
      </c>
      <c r="C4" s="196">
        <f>Effectif!B35</f>
        <v>0</v>
      </c>
      <c r="D4" s="197">
        <f>Effectif!Q35</f>
        <v>0</v>
      </c>
      <c r="E4" s="197"/>
      <c r="F4" s="197"/>
      <c r="G4" s="197"/>
      <c r="H4" s="197"/>
      <c r="I4" s="198"/>
    </row>
    <row r="5" spans="1:9" x14ac:dyDescent="0.25">
      <c r="A5" s="331"/>
      <c r="B5" s="234">
        <f>Effectif!A41</f>
        <v>0</v>
      </c>
      <c r="C5" s="196">
        <f>Effectif!B41</f>
        <v>0</v>
      </c>
      <c r="D5" s="197">
        <f>Effectif!Q41</f>
        <v>0</v>
      </c>
      <c r="E5" s="197"/>
      <c r="F5" s="197"/>
      <c r="G5" s="197"/>
      <c r="H5" s="197"/>
      <c r="I5" s="198"/>
    </row>
    <row r="6" spans="1:9" x14ac:dyDescent="0.25">
      <c r="A6" s="331"/>
      <c r="B6" s="234">
        <f>Effectif!A6</f>
        <v>0</v>
      </c>
      <c r="C6" s="196">
        <f>Effectif!B6</f>
        <v>0</v>
      </c>
      <c r="D6" s="197">
        <f>Effectif!Q6</f>
        <v>0</v>
      </c>
      <c r="E6" s="197"/>
      <c r="F6" s="197"/>
      <c r="G6" s="197"/>
      <c r="H6" s="197"/>
      <c r="I6" s="198"/>
    </row>
    <row r="7" spans="1:9" x14ac:dyDescent="0.25">
      <c r="A7" s="331"/>
      <c r="B7" s="234">
        <f>Effectif!A50</f>
        <v>0</v>
      </c>
      <c r="C7" s="196">
        <f>Effectif!B50</f>
        <v>0</v>
      </c>
      <c r="D7" s="197">
        <f>Effectif!Q50</f>
        <v>0</v>
      </c>
      <c r="E7" s="197"/>
      <c r="F7" s="197"/>
      <c r="G7" s="197"/>
      <c r="H7" s="197"/>
      <c r="I7" s="198"/>
    </row>
    <row r="8" spans="1:9" ht="15.75" thickBot="1" x14ac:dyDescent="0.3">
      <c r="A8" s="332"/>
      <c r="B8" s="234">
        <f>Effectif!A19</f>
        <v>0</v>
      </c>
      <c r="C8" s="196">
        <f>Effectif!B19</f>
        <v>0</v>
      </c>
      <c r="D8" s="197">
        <f>Effectif!Q19</f>
        <v>0</v>
      </c>
      <c r="E8" s="197"/>
      <c r="F8" s="197"/>
      <c r="G8" s="197"/>
      <c r="H8" s="197"/>
      <c r="I8" s="198"/>
    </row>
    <row r="9" spans="1:9" ht="15" customHeight="1" x14ac:dyDescent="0.25">
      <c r="A9" s="333" t="s">
        <v>122</v>
      </c>
      <c r="B9" s="234">
        <f>Effectif!A16</f>
        <v>0</v>
      </c>
      <c r="C9" s="196">
        <f>Effectif!B16</f>
        <v>0</v>
      </c>
      <c r="D9" s="197">
        <f>Effectif!Q16</f>
        <v>0</v>
      </c>
      <c r="E9" s="197"/>
      <c r="F9" s="197"/>
      <c r="G9" s="197"/>
      <c r="H9" s="197"/>
      <c r="I9" s="198"/>
    </row>
    <row r="10" spans="1:9" ht="15" customHeight="1" x14ac:dyDescent="0.25">
      <c r="A10" s="334"/>
      <c r="B10" s="234">
        <f>Effectif!A5</f>
        <v>0</v>
      </c>
      <c r="C10" s="196">
        <f>Effectif!B5</f>
        <v>0</v>
      </c>
      <c r="D10" s="197">
        <f>Effectif!Q5</f>
        <v>0</v>
      </c>
      <c r="E10" s="197"/>
      <c r="F10" s="197"/>
      <c r="G10" s="197"/>
      <c r="H10" s="197"/>
      <c r="I10" s="198"/>
    </row>
    <row r="11" spans="1:9" x14ac:dyDescent="0.25">
      <c r="A11" s="334"/>
      <c r="B11" s="234">
        <f>Effectif!A55</f>
        <v>0</v>
      </c>
      <c r="C11" s="196">
        <f>Effectif!B55</f>
        <v>0</v>
      </c>
      <c r="D11" s="197">
        <f>Effectif!Q55</f>
        <v>0</v>
      </c>
      <c r="E11" s="197"/>
      <c r="F11" s="197"/>
      <c r="G11" s="197"/>
      <c r="H11" s="197"/>
      <c r="I11" s="198"/>
    </row>
    <row r="12" spans="1:9" x14ac:dyDescent="0.25">
      <c r="A12" s="334"/>
      <c r="B12" s="234">
        <f>Effectif!A8</f>
        <v>0</v>
      </c>
      <c r="C12" s="196">
        <f>Effectif!B8</f>
        <v>0</v>
      </c>
      <c r="D12" s="197">
        <f>Effectif!Q8</f>
        <v>0</v>
      </c>
      <c r="E12" s="197"/>
      <c r="F12" s="197"/>
      <c r="G12" s="197"/>
      <c r="H12" s="197"/>
      <c r="I12" s="198"/>
    </row>
    <row r="13" spans="1:9" x14ac:dyDescent="0.25">
      <c r="A13" s="334"/>
      <c r="B13" s="234">
        <f>Effectif!A9</f>
        <v>0</v>
      </c>
      <c r="C13" s="196">
        <f>Effectif!B9</f>
        <v>0</v>
      </c>
      <c r="D13" s="197">
        <f>Effectif!Q9</f>
        <v>0</v>
      </c>
      <c r="E13" s="197"/>
      <c r="F13" s="197"/>
      <c r="G13" s="197"/>
      <c r="H13" s="197"/>
      <c r="I13" s="198"/>
    </row>
    <row r="14" spans="1:9" x14ac:dyDescent="0.25">
      <c r="A14" s="334"/>
      <c r="B14" s="234">
        <f>Effectif!A31</f>
        <v>0</v>
      </c>
      <c r="C14" s="196">
        <f>Effectif!B31</f>
        <v>0</v>
      </c>
      <c r="D14" s="197">
        <f>Effectif!Q31</f>
        <v>0</v>
      </c>
      <c r="E14" s="197"/>
      <c r="F14" s="197"/>
      <c r="G14" s="197"/>
      <c r="H14" s="197"/>
      <c r="I14" s="198"/>
    </row>
    <row r="15" spans="1:9" x14ac:dyDescent="0.25">
      <c r="A15" s="334"/>
      <c r="B15" s="234">
        <f>Effectif!A43</f>
        <v>0</v>
      </c>
      <c r="C15" s="196">
        <f>Effectif!B43</f>
        <v>0</v>
      </c>
      <c r="D15" s="197">
        <f>Effectif!Q43</f>
        <v>0</v>
      </c>
      <c r="E15" s="197"/>
      <c r="F15" s="197"/>
      <c r="G15" s="197"/>
      <c r="H15" s="197"/>
      <c r="I15" s="198"/>
    </row>
    <row r="16" spans="1:9" x14ac:dyDescent="0.25">
      <c r="A16" s="334"/>
      <c r="B16" s="234">
        <f>Effectif!A39</f>
        <v>0</v>
      </c>
      <c r="C16" s="196">
        <f>Effectif!B39</f>
        <v>0</v>
      </c>
      <c r="D16" s="197">
        <f>Effectif!Q39</f>
        <v>0</v>
      </c>
      <c r="E16" s="197"/>
      <c r="F16" s="197"/>
      <c r="G16" s="197"/>
      <c r="H16" s="197"/>
      <c r="I16" s="198"/>
    </row>
    <row r="17" spans="1:9" x14ac:dyDescent="0.25">
      <c r="A17" s="334"/>
      <c r="B17" s="234">
        <f>Effectif!A42</f>
        <v>0</v>
      </c>
      <c r="C17" s="196">
        <f>Effectif!B42</f>
        <v>0</v>
      </c>
      <c r="D17" s="197">
        <f>Effectif!Q42</f>
        <v>0</v>
      </c>
      <c r="E17" s="197"/>
      <c r="F17" s="197"/>
      <c r="G17" s="197"/>
      <c r="H17" s="197"/>
      <c r="I17" s="198"/>
    </row>
    <row r="18" spans="1:9" x14ac:dyDescent="0.25">
      <c r="A18" s="334"/>
      <c r="B18" s="234">
        <f>Effectif!A65</f>
        <v>0</v>
      </c>
      <c r="C18" s="196">
        <f>Effectif!B65</f>
        <v>0</v>
      </c>
      <c r="D18" s="197">
        <f>Effectif!Q65</f>
        <v>0</v>
      </c>
      <c r="E18" s="197"/>
      <c r="F18" s="197"/>
      <c r="G18" s="197"/>
      <c r="H18" s="197"/>
      <c r="I18" s="198"/>
    </row>
    <row r="19" spans="1:9" x14ac:dyDescent="0.25">
      <c r="A19" s="334"/>
      <c r="B19" s="234">
        <f>Effectif!A63</f>
        <v>0</v>
      </c>
      <c r="C19" s="196">
        <f>Effectif!B63</f>
        <v>0</v>
      </c>
      <c r="D19" s="197">
        <f>Effectif!Q63</f>
        <v>0</v>
      </c>
      <c r="E19" s="197"/>
      <c r="F19" s="197"/>
      <c r="G19" s="197"/>
      <c r="H19" s="197"/>
      <c r="I19" s="198"/>
    </row>
    <row r="20" spans="1:9" x14ac:dyDescent="0.25">
      <c r="A20" s="334"/>
      <c r="B20" s="234">
        <f>Effectif!A18</f>
        <v>0</v>
      </c>
      <c r="C20" s="196">
        <f>Effectif!B18</f>
        <v>0</v>
      </c>
      <c r="D20" s="197">
        <f>Effectif!Q18</f>
        <v>0</v>
      </c>
      <c r="E20" s="197"/>
      <c r="F20" s="197"/>
      <c r="G20" s="197"/>
      <c r="H20" s="197"/>
      <c r="I20" s="198"/>
    </row>
    <row r="21" spans="1:9" x14ac:dyDescent="0.25">
      <c r="A21" s="334"/>
      <c r="B21" s="234">
        <f>Effectif!A53</f>
        <v>0</v>
      </c>
      <c r="C21" s="196">
        <f>Effectif!B53</f>
        <v>0</v>
      </c>
      <c r="D21" s="197">
        <f>Effectif!Q53</f>
        <v>0</v>
      </c>
      <c r="E21" s="197"/>
      <c r="F21" s="197"/>
      <c r="G21" s="197"/>
      <c r="H21" s="197"/>
      <c r="I21" s="198"/>
    </row>
    <row r="22" spans="1:9" x14ac:dyDescent="0.25">
      <c r="A22" s="334"/>
      <c r="B22" s="234">
        <f>Effectif!A2</f>
        <v>0</v>
      </c>
      <c r="C22" s="196">
        <f>Effectif!B2</f>
        <v>0</v>
      </c>
      <c r="D22" s="197">
        <f>Effectif!Q2</f>
        <v>0</v>
      </c>
      <c r="E22" s="197"/>
      <c r="F22" s="197"/>
      <c r="G22" s="197"/>
      <c r="H22" s="197"/>
      <c r="I22" s="198"/>
    </row>
    <row r="23" spans="1:9" x14ac:dyDescent="0.25">
      <c r="A23" s="334"/>
      <c r="B23" s="234">
        <f>Effectif!A27</f>
        <v>0</v>
      </c>
      <c r="C23" s="196">
        <f>Effectif!B27</f>
        <v>0</v>
      </c>
      <c r="D23" s="197">
        <f>Effectif!Q27</f>
        <v>0</v>
      </c>
      <c r="E23" s="197"/>
      <c r="F23" s="197"/>
      <c r="G23" s="197"/>
      <c r="H23" s="197"/>
      <c r="I23" s="198"/>
    </row>
    <row r="24" spans="1:9" x14ac:dyDescent="0.25">
      <c r="A24" s="334"/>
      <c r="B24" s="234">
        <f>Effectif!A64</f>
        <v>0</v>
      </c>
      <c r="C24" s="196">
        <f>Effectif!B64</f>
        <v>0</v>
      </c>
      <c r="D24" s="197">
        <f>Effectif!Q64</f>
        <v>0</v>
      </c>
      <c r="E24" s="197"/>
      <c r="F24" s="197"/>
      <c r="G24" s="197"/>
      <c r="H24" s="197"/>
      <c r="I24" s="198"/>
    </row>
    <row r="25" spans="1:9" x14ac:dyDescent="0.25">
      <c r="A25" s="334"/>
      <c r="B25" s="234">
        <f>Effectif!A49</f>
        <v>0</v>
      </c>
      <c r="C25" s="196">
        <f>Effectif!B49</f>
        <v>0</v>
      </c>
      <c r="D25" s="197">
        <f>Effectif!Q49</f>
        <v>0</v>
      </c>
      <c r="E25" s="197"/>
      <c r="F25" s="197"/>
      <c r="G25" s="197"/>
      <c r="H25" s="197"/>
      <c r="I25" s="198"/>
    </row>
    <row r="26" spans="1:9" x14ac:dyDescent="0.25">
      <c r="A26" s="334"/>
      <c r="B26" s="234">
        <f>Effectif!A48</f>
        <v>0</v>
      </c>
      <c r="C26" s="196">
        <f>Effectif!B48</f>
        <v>0</v>
      </c>
      <c r="D26" s="197">
        <f>Effectif!Q48</f>
        <v>0</v>
      </c>
      <c r="E26" s="197"/>
      <c r="F26" s="197"/>
      <c r="G26" s="197"/>
      <c r="H26" s="197"/>
      <c r="I26" s="198"/>
    </row>
    <row r="27" spans="1:9" x14ac:dyDescent="0.25">
      <c r="A27" s="334"/>
      <c r="B27" s="234">
        <f>Effectif!A20</f>
        <v>0</v>
      </c>
      <c r="C27" s="196">
        <f>Effectif!B20</f>
        <v>0</v>
      </c>
      <c r="D27" s="197">
        <f>Effectif!Q20</f>
        <v>0</v>
      </c>
      <c r="E27" s="197"/>
      <c r="F27" s="197"/>
      <c r="G27" s="197"/>
      <c r="H27" s="197"/>
      <c r="I27" s="198"/>
    </row>
    <row r="28" spans="1:9" x14ac:dyDescent="0.25">
      <c r="A28" s="334"/>
      <c r="B28" s="234">
        <f>Effectif!A59</f>
        <v>0</v>
      </c>
      <c r="C28" s="196">
        <f>Effectif!B59</f>
        <v>0</v>
      </c>
      <c r="D28" s="197">
        <f>Effectif!Q59</f>
        <v>0</v>
      </c>
      <c r="E28" s="197"/>
      <c r="F28" s="197"/>
      <c r="G28" s="197"/>
      <c r="H28" s="197"/>
      <c r="I28" s="198"/>
    </row>
    <row r="29" spans="1:9" x14ac:dyDescent="0.25">
      <c r="A29" s="334"/>
      <c r="B29" s="234">
        <f>Effectif!A45</f>
        <v>0</v>
      </c>
      <c r="C29" s="196">
        <f>Effectif!B45</f>
        <v>0</v>
      </c>
      <c r="D29" s="197">
        <f>Effectif!Q45</f>
        <v>0</v>
      </c>
      <c r="E29" s="197"/>
      <c r="F29" s="197"/>
      <c r="G29" s="197"/>
      <c r="H29" s="197"/>
      <c r="I29" s="198"/>
    </row>
    <row r="30" spans="1:9" x14ac:dyDescent="0.25">
      <c r="A30" s="334"/>
      <c r="B30" s="234">
        <f>Effectif!A3</f>
        <v>0</v>
      </c>
      <c r="C30" s="196">
        <f>Effectif!B3</f>
        <v>0</v>
      </c>
      <c r="D30" s="197">
        <f>Effectif!Q3</f>
        <v>0</v>
      </c>
      <c r="E30" s="197"/>
      <c r="F30" s="197"/>
      <c r="G30" s="197"/>
      <c r="H30" s="197"/>
      <c r="I30" s="198"/>
    </row>
    <row r="31" spans="1:9" ht="15" customHeight="1" x14ac:dyDescent="0.25">
      <c r="A31" s="335"/>
      <c r="B31" s="234">
        <f>Effectif!A17</f>
        <v>0</v>
      </c>
      <c r="C31" s="196">
        <f>Effectif!B17</f>
        <v>0</v>
      </c>
      <c r="D31" s="197">
        <f>Effectif!Q17</f>
        <v>0</v>
      </c>
      <c r="E31" s="197"/>
      <c r="F31" s="197"/>
      <c r="G31" s="197"/>
      <c r="H31" s="197"/>
      <c r="I31" s="198"/>
    </row>
    <row r="32" spans="1:9" ht="15" customHeight="1" x14ac:dyDescent="0.25">
      <c r="A32" s="336" t="s">
        <v>347</v>
      </c>
      <c r="B32" s="234">
        <f>Effectif!A38</f>
        <v>0</v>
      </c>
      <c r="C32" s="196">
        <f>Effectif!B38</f>
        <v>0</v>
      </c>
      <c r="D32" s="197">
        <f>Effectif!Q38</f>
        <v>0</v>
      </c>
      <c r="E32" s="197"/>
      <c r="F32" s="197"/>
      <c r="G32" s="197"/>
      <c r="H32" s="197"/>
      <c r="I32" s="198"/>
    </row>
    <row r="33" spans="1:9" ht="15" customHeight="1" x14ac:dyDescent="0.25">
      <c r="A33" s="337"/>
      <c r="B33" s="234">
        <f>Effectif!A54</f>
        <v>0</v>
      </c>
      <c r="C33" s="196">
        <f>Effectif!B54</f>
        <v>0</v>
      </c>
      <c r="D33" s="197">
        <f>Effectif!Q54</f>
        <v>0</v>
      </c>
      <c r="E33" s="197"/>
      <c r="F33" s="197"/>
      <c r="G33" s="197"/>
      <c r="H33" s="197"/>
      <c r="I33" s="198"/>
    </row>
    <row r="34" spans="1:9" x14ac:dyDescent="0.25">
      <c r="A34" s="337"/>
      <c r="B34" s="234">
        <f>Effectif!A25</f>
        <v>0</v>
      </c>
      <c r="C34" s="196">
        <f>Effectif!B25</f>
        <v>0</v>
      </c>
      <c r="D34" s="197">
        <f>Effectif!Q25</f>
        <v>0</v>
      </c>
      <c r="E34" s="197"/>
      <c r="F34" s="197"/>
      <c r="G34" s="197"/>
      <c r="H34" s="197"/>
      <c r="I34" s="198"/>
    </row>
    <row r="35" spans="1:9" x14ac:dyDescent="0.25">
      <c r="A35" s="337"/>
      <c r="B35" s="234">
        <f>Effectif!A56</f>
        <v>0</v>
      </c>
      <c r="C35" s="196">
        <f>Effectif!B56</f>
        <v>0</v>
      </c>
      <c r="D35" s="197">
        <f>Effectif!Q56</f>
        <v>0</v>
      </c>
      <c r="E35" s="197"/>
      <c r="F35" s="197"/>
      <c r="G35" s="197"/>
      <c r="H35" s="197"/>
      <c r="I35" s="198"/>
    </row>
    <row r="36" spans="1:9" x14ac:dyDescent="0.25">
      <c r="A36" s="337"/>
      <c r="B36" s="234">
        <f>Effectif!A32</f>
        <v>0</v>
      </c>
      <c r="C36" s="196">
        <f>Effectif!B32</f>
        <v>0</v>
      </c>
      <c r="D36" s="197">
        <f>Effectif!Q32</f>
        <v>0</v>
      </c>
      <c r="E36" s="197"/>
      <c r="F36" s="197"/>
      <c r="G36" s="197"/>
      <c r="H36" s="197"/>
      <c r="I36" s="198"/>
    </row>
    <row r="37" spans="1:9" x14ac:dyDescent="0.25">
      <c r="A37" s="337"/>
      <c r="B37" s="234">
        <f>Effectif!A44</f>
        <v>0</v>
      </c>
      <c r="C37" s="196">
        <f>Effectif!B44</f>
        <v>0</v>
      </c>
      <c r="D37" s="197">
        <f>Effectif!Q44</f>
        <v>0</v>
      </c>
      <c r="E37" s="197"/>
      <c r="F37" s="197"/>
      <c r="G37" s="197"/>
      <c r="H37" s="197"/>
      <c r="I37" s="198"/>
    </row>
    <row r="38" spans="1:9" x14ac:dyDescent="0.25">
      <c r="A38" s="337"/>
      <c r="B38" s="234">
        <f>Effectif!A34</f>
        <v>0</v>
      </c>
      <c r="C38" s="196">
        <f>Effectif!B34</f>
        <v>0</v>
      </c>
      <c r="D38" s="197">
        <f>Effectif!Q34</f>
        <v>0</v>
      </c>
      <c r="E38" s="197"/>
      <c r="F38" s="197"/>
      <c r="G38" s="197"/>
      <c r="H38" s="197"/>
      <c r="I38" s="198"/>
    </row>
    <row r="39" spans="1:9" x14ac:dyDescent="0.25">
      <c r="A39" s="337"/>
      <c r="B39" s="234">
        <f>Effectif!A22</f>
        <v>0</v>
      </c>
      <c r="C39" s="196">
        <f>Effectif!B22</f>
        <v>0</v>
      </c>
      <c r="D39" s="197">
        <f>Effectif!Q22</f>
        <v>0</v>
      </c>
      <c r="E39" s="197"/>
      <c r="F39" s="197"/>
      <c r="G39" s="197"/>
      <c r="H39" s="197"/>
      <c r="I39" s="198"/>
    </row>
    <row r="40" spans="1:9" ht="15" customHeight="1" thickBot="1" x14ac:dyDescent="0.3">
      <c r="A40" s="338"/>
      <c r="B40" s="234">
        <f>Effectif!A47</f>
        <v>0</v>
      </c>
      <c r="C40" s="196">
        <f>Effectif!B47</f>
        <v>0</v>
      </c>
      <c r="D40" s="197">
        <f>Effectif!Q47</f>
        <v>0</v>
      </c>
      <c r="E40" s="197"/>
      <c r="F40" s="197"/>
      <c r="G40" s="197"/>
      <c r="H40" s="197"/>
      <c r="I40" s="198"/>
    </row>
    <row r="41" spans="1:9" ht="15" customHeight="1" x14ac:dyDescent="0.25">
      <c r="A41" s="339" t="s">
        <v>123</v>
      </c>
      <c r="B41" s="234">
        <f>Effectif!A29</f>
        <v>0</v>
      </c>
      <c r="C41" s="196">
        <f>Effectif!B29</f>
        <v>0</v>
      </c>
      <c r="D41" s="197">
        <f>Effectif!Q29</f>
        <v>0</v>
      </c>
      <c r="E41" s="197"/>
      <c r="F41" s="197"/>
      <c r="G41" s="197"/>
      <c r="H41" s="197"/>
      <c r="I41" s="198"/>
    </row>
    <row r="42" spans="1:9" x14ac:dyDescent="0.25">
      <c r="A42" s="340"/>
      <c r="B42" s="234">
        <f>Effectif!A7</f>
        <v>0</v>
      </c>
      <c r="C42" s="196">
        <f>Effectif!B7</f>
        <v>0</v>
      </c>
      <c r="D42" s="197">
        <f>Effectif!Q7</f>
        <v>0</v>
      </c>
      <c r="E42" s="197"/>
      <c r="F42" s="197"/>
      <c r="G42" s="197"/>
      <c r="H42" s="197"/>
      <c r="I42" s="198"/>
    </row>
    <row r="43" spans="1:9" x14ac:dyDescent="0.25">
      <c r="A43" s="340"/>
      <c r="B43" s="234">
        <f>Effectif!A33</f>
        <v>0</v>
      </c>
      <c r="C43" s="196">
        <f>Effectif!B33</f>
        <v>0</v>
      </c>
      <c r="D43" s="197">
        <f>Effectif!Q33</f>
        <v>0</v>
      </c>
      <c r="E43" s="197"/>
      <c r="F43" s="197"/>
      <c r="G43" s="197"/>
      <c r="H43" s="197"/>
      <c r="I43" s="198"/>
    </row>
    <row r="44" spans="1:9" x14ac:dyDescent="0.25">
      <c r="A44" s="340"/>
      <c r="B44" s="234">
        <f>Effectif!A14</f>
        <v>0</v>
      </c>
      <c r="C44" s="196">
        <f>Effectif!B14</f>
        <v>0</v>
      </c>
      <c r="D44" s="197">
        <f>Effectif!Q14</f>
        <v>0</v>
      </c>
      <c r="E44" s="197"/>
      <c r="F44" s="197"/>
      <c r="G44" s="197"/>
      <c r="H44" s="197"/>
      <c r="I44" s="198"/>
    </row>
    <row r="45" spans="1:9" x14ac:dyDescent="0.25">
      <c r="A45" s="340"/>
      <c r="B45" s="234">
        <f>Effectif!A37</f>
        <v>0</v>
      </c>
      <c r="C45" s="196">
        <f>Effectif!B37</f>
        <v>0</v>
      </c>
      <c r="D45" s="197">
        <f>Effectif!Q37</f>
        <v>0</v>
      </c>
      <c r="E45" s="197"/>
      <c r="F45" s="197"/>
      <c r="G45" s="197"/>
      <c r="H45" s="197"/>
      <c r="I45" s="198"/>
    </row>
    <row r="46" spans="1:9" x14ac:dyDescent="0.25">
      <c r="A46" s="340"/>
      <c r="B46" s="234">
        <f>Effectif!A60</f>
        <v>0</v>
      </c>
      <c r="C46" s="196">
        <f>Effectif!B60</f>
        <v>0</v>
      </c>
      <c r="D46" s="197">
        <f>Effectif!Q60</f>
        <v>0</v>
      </c>
      <c r="E46" s="197"/>
      <c r="F46" s="197"/>
      <c r="G46" s="197"/>
      <c r="H46" s="197"/>
      <c r="I46" s="198"/>
    </row>
    <row r="47" spans="1:9" x14ac:dyDescent="0.25">
      <c r="A47" s="340"/>
      <c r="B47" s="234">
        <f>Effectif!A36</f>
        <v>0</v>
      </c>
      <c r="C47" s="196">
        <f>Effectif!B36</f>
        <v>0</v>
      </c>
      <c r="D47" s="197">
        <f>Effectif!Q36</f>
        <v>0</v>
      </c>
      <c r="E47" s="197"/>
      <c r="F47" s="197"/>
      <c r="G47" s="197"/>
      <c r="H47" s="197"/>
      <c r="I47" s="198"/>
    </row>
    <row r="48" spans="1:9" x14ac:dyDescent="0.25">
      <c r="A48" s="340"/>
      <c r="B48" s="234">
        <f>Effectif!A15</f>
        <v>0</v>
      </c>
      <c r="C48" s="196">
        <f>Effectif!B15</f>
        <v>0</v>
      </c>
      <c r="D48" s="197">
        <f>Effectif!Q15</f>
        <v>0</v>
      </c>
      <c r="E48" s="197"/>
      <c r="F48" s="197"/>
      <c r="G48" s="197"/>
      <c r="H48" s="197"/>
      <c r="I48" s="198"/>
    </row>
    <row r="49" spans="1:9" x14ac:dyDescent="0.25">
      <c r="A49" s="340"/>
      <c r="B49" s="234">
        <f>Effectif!A30</f>
        <v>0</v>
      </c>
      <c r="C49" s="196">
        <f>Effectif!B30</f>
        <v>0</v>
      </c>
      <c r="D49" s="197">
        <f>Effectif!Q30</f>
        <v>0</v>
      </c>
      <c r="E49" s="197"/>
      <c r="F49" s="197"/>
      <c r="G49" s="197"/>
      <c r="H49" s="197"/>
      <c r="I49" s="198"/>
    </row>
    <row r="50" spans="1:9" x14ac:dyDescent="0.25">
      <c r="A50" s="340"/>
      <c r="B50" s="234">
        <f>Effectif!A11</f>
        <v>0</v>
      </c>
      <c r="C50" s="196">
        <f>Effectif!B11</f>
        <v>0</v>
      </c>
      <c r="D50" s="197">
        <f>Effectif!Q11</f>
        <v>0</v>
      </c>
      <c r="E50" s="197"/>
      <c r="F50" s="197"/>
      <c r="G50" s="197"/>
      <c r="H50" s="197"/>
      <c r="I50" s="198"/>
    </row>
    <row r="51" spans="1:9" x14ac:dyDescent="0.25">
      <c r="A51" s="340"/>
      <c r="B51" s="234">
        <f>Effectif!A57</f>
        <v>0</v>
      </c>
      <c r="C51" s="196">
        <f>Effectif!B57</f>
        <v>0</v>
      </c>
      <c r="D51" s="197">
        <f>Effectif!Q57</f>
        <v>0</v>
      </c>
      <c r="E51" s="197"/>
      <c r="F51" s="197"/>
      <c r="G51" s="197"/>
      <c r="H51" s="197"/>
      <c r="I51" s="198"/>
    </row>
    <row r="52" spans="1:9" x14ac:dyDescent="0.25">
      <c r="A52" s="340"/>
      <c r="B52" s="234">
        <f>Effectif!A4</f>
        <v>0</v>
      </c>
      <c r="C52" s="196">
        <f>Effectif!B4</f>
        <v>0</v>
      </c>
      <c r="D52" s="197">
        <f>Effectif!Q4</f>
        <v>0</v>
      </c>
      <c r="E52" s="197"/>
      <c r="F52" s="197"/>
      <c r="G52" s="197"/>
      <c r="H52" s="197"/>
      <c r="I52" s="198"/>
    </row>
    <row r="53" spans="1:9" x14ac:dyDescent="0.25">
      <c r="A53" s="340"/>
      <c r="B53" s="234">
        <f>Effectif!A28</f>
        <v>0</v>
      </c>
      <c r="C53" s="196">
        <f>Effectif!B28</f>
        <v>0</v>
      </c>
      <c r="D53" s="197">
        <f>Effectif!Q28</f>
        <v>0</v>
      </c>
      <c r="E53" s="197"/>
      <c r="F53" s="197"/>
      <c r="G53" s="197"/>
      <c r="H53" s="197"/>
      <c r="I53" s="198"/>
    </row>
    <row r="54" spans="1:9" x14ac:dyDescent="0.25">
      <c r="A54" s="340"/>
      <c r="B54" s="234">
        <f>Effectif!A12</f>
        <v>0</v>
      </c>
      <c r="C54" s="196">
        <f>Effectif!B12</f>
        <v>0</v>
      </c>
      <c r="D54" s="197">
        <f>Effectif!Q12</f>
        <v>0</v>
      </c>
      <c r="E54" s="197"/>
      <c r="F54" s="197"/>
      <c r="G54" s="197"/>
      <c r="H54" s="197"/>
      <c r="I54" s="198"/>
    </row>
    <row r="55" spans="1:9" x14ac:dyDescent="0.25">
      <c r="A55" s="340"/>
      <c r="B55" s="234">
        <f>Effectif!A61</f>
        <v>0</v>
      </c>
      <c r="C55" s="196">
        <f>Effectif!B61</f>
        <v>0</v>
      </c>
      <c r="D55" s="197">
        <f>Effectif!Q61</f>
        <v>0</v>
      </c>
      <c r="E55" s="197"/>
      <c r="F55" s="197"/>
      <c r="G55" s="197"/>
      <c r="H55" s="197"/>
      <c r="I55" s="198"/>
    </row>
    <row r="56" spans="1:9" x14ac:dyDescent="0.25">
      <c r="A56" s="340"/>
      <c r="B56" s="234">
        <f>Effectif!A21</f>
        <v>0</v>
      </c>
      <c r="C56" s="196">
        <f>Effectif!B21</f>
        <v>0</v>
      </c>
      <c r="D56" s="197">
        <f>Effectif!Q21</f>
        <v>0</v>
      </c>
      <c r="E56" s="197"/>
      <c r="F56" s="197"/>
      <c r="G56" s="197"/>
      <c r="H56" s="197"/>
      <c r="I56" s="198"/>
    </row>
    <row r="57" spans="1:9" x14ac:dyDescent="0.25">
      <c r="A57" s="340"/>
      <c r="B57" s="234">
        <f>Effectif!A13</f>
        <v>0</v>
      </c>
      <c r="C57" s="196">
        <f>Effectif!B13</f>
        <v>0</v>
      </c>
      <c r="D57" s="197">
        <f>Effectif!Q13</f>
        <v>0</v>
      </c>
      <c r="E57" s="197"/>
      <c r="F57" s="197"/>
      <c r="G57" s="197"/>
      <c r="H57" s="197"/>
      <c r="I57" s="198"/>
    </row>
    <row r="58" spans="1:9" x14ac:dyDescent="0.25">
      <c r="A58" s="340"/>
      <c r="B58" s="234">
        <f>Effectif!A58</f>
        <v>0</v>
      </c>
      <c r="C58" s="196">
        <f>Effectif!B58</f>
        <v>0</v>
      </c>
      <c r="D58" s="197">
        <f>Effectif!Q58</f>
        <v>0</v>
      </c>
      <c r="E58" s="197"/>
      <c r="F58" s="197"/>
      <c r="G58" s="197"/>
      <c r="H58" s="197"/>
      <c r="I58" s="198"/>
    </row>
    <row r="59" spans="1:9" x14ac:dyDescent="0.25">
      <c r="A59" s="340"/>
      <c r="B59" s="234">
        <f>Effectif!A24</f>
        <v>0</v>
      </c>
      <c r="C59" s="196">
        <f>Effectif!B24</f>
        <v>0</v>
      </c>
      <c r="D59" s="197">
        <f>Effectif!Q24</f>
        <v>0</v>
      </c>
      <c r="E59" s="197"/>
      <c r="F59" s="197"/>
      <c r="G59" s="197"/>
      <c r="H59" s="197"/>
      <c r="I59" s="198"/>
    </row>
    <row r="60" spans="1:9" x14ac:dyDescent="0.25">
      <c r="A60" s="340"/>
      <c r="B60" s="234">
        <f>Effectif!A10</f>
        <v>0</v>
      </c>
      <c r="C60" s="196">
        <f>Effectif!B10</f>
        <v>0</v>
      </c>
      <c r="D60" s="197">
        <f>Effectif!Q10</f>
        <v>0</v>
      </c>
      <c r="E60" s="197"/>
      <c r="F60" s="197"/>
      <c r="G60" s="197"/>
      <c r="H60" s="197"/>
      <c r="I60" s="198"/>
    </row>
    <row r="61" spans="1:9" x14ac:dyDescent="0.25">
      <c r="A61" s="340"/>
      <c r="B61" s="234">
        <f>Effectif!A40</f>
        <v>0</v>
      </c>
      <c r="C61" s="196">
        <f>Effectif!B40</f>
        <v>0</v>
      </c>
      <c r="D61" s="197">
        <f>Effectif!Q40</f>
        <v>0</v>
      </c>
      <c r="E61" s="197"/>
      <c r="F61" s="197"/>
      <c r="G61" s="197"/>
      <c r="H61" s="197"/>
      <c r="I61" s="198"/>
    </row>
    <row r="62" spans="1:9" x14ac:dyDescent="0.25">
      <c r="A62" s="341"/>
      <c r="B62" s="234">
        <f>Effectif!A26</f>
        <v>0</v>
      </c>
      <c r="C62" s="196">
        <f>Effectif!B26</f>
        <v>0</v>
      </c>
      <c r="D62" s="197">
        <f>Effectif!Q26</f>
        <v>0</v>
      </c>
      <c r="E62" s="197"/>
      <c r="F62" s="197"/>
      <c r="G62" s="197"/>
      <c r="H62" s="197"/>
      <c r="I62" s="198"/>
    </row>
    <row r="63" spans="1:9" x14ac:dyDescent="0.25">
      <c r="A63" s="342"/>
      <c r="B63" s="234">
        <f>Effectif!A23</f>
        <v>0</v>
      </c>
      <c r="C63" s="196">
        <f>Effectif!B23</f>
        <v>0</v>
      </c>
      <c r="D63" s="197">
        <f>Effectif!Q23</f>
        <v>0</v>
      </c>
      <c r="E63" s="197"/>
      <c r="F63" s="197"/>
      <c r="G63" s="197"/>
      <c r="H63" s="197"/>
      <c r="I63" s="198"/>
    </row>
    <row r="64" spans="1:9" ht="15.75" thickBot="1" x14ac:dyDescent="0.3">
      <c r="A64" s="343"/>
      <c r="B64" s="235">
        <f>Effectif!A62</f>
        <v>0</v>
      </c>
      <c r="C64" s="199">
        <f>Effectif!B62</f>
        <v>0</v>
      </c>
      <c r="D64" s="200">
        <f>Effectif!Q62</f>
        <v>0</v>
      </c>
      <c r="E64" s="200"/>
      <c r="F64" s="200"/>
      <c r="G64" s="200"/>
      <c r="H64" s="200"/>
      <c r="I64" s="201"/>
    </row>
    <row r="65" ht="15.75" thickTop="1" x14ac:dyDescent="0.25"/>
  </sheetData>
  <sortState ref="B2:I64">
    <sortCondition ref="D2:D64"/>
  </sortState>
  <customSheetViews>
    <customSheetView guid="{EE943BA9-0B80-4629-8DFD-5400001CD553}" showPageBreaks="1" fitToPage="1" printArea="1" state="hidden">
      <selection activeCell="D63" sqref="D63"/>
      <pageMargins left="0.7" right="0.7" top="0.75" bottom="0.75" header="0.3" footer="0.3"/>
      <pageSetup paperSize="9" scale="74" orientation="portrait" r:id="rId1"/>
    </customSheetView>
    <customSheetView guid="{45FAC4E9-01F5-48F9-AF57-4C2D450C8896}" fitToPage="1" state="hidden" topLeftCell="A53">
      <selection activeCell="B2" sqref="B2:I62"/>
      <pageMargins left="0.7" right="0.7" top="0.75" bottom="0.75" header="0.3" footer="0.3"/>
      <pageSetup paperSize="9" scale="74" orientation="portrait" r:id="rId2"/>
    </customSheetView>
    <customSheetView guid="{2D17AA9F-28C5-47B9-B582-31047B6D7CD1}" showPageBreaks="1" fitToPage="1" printArea="1" state="hidden">
      <selection activeCell="M5" sqref="M5"/>
      <pageMargins left="0.7" right="0.7" top="0.75" bottom="0.75" header="0.3" footer="0.3"/>
      <pageSetup paperSize="9" scale="74" orientation="portrait" r:id="rId3"/>
    </customSheetView>
  </customSheetViews>
  <mergeCells count="5">
    <mergeCell ref="A2:A8"/>
    <mergeCell ref="A9:A31"/>
    <mergeCell ref="A32:A40"/>
    <mergeCell ref="A41:A62"/>
    <mergeCell ref="A63:A64"/>
  </mergeCells>
  <conditionalFormatting sqref="B2:I64">
    <cfRule type="expression" dxfId="7" priority="21">
      <formula>$D2&lt;100</formula>
    </cfRule>
    <cfRule type="expression" dxfId="6" priority="22">
      <formula>$D2&lt;200</formula>
    </cfRule>
    <cfRule type="expression" dxfId="5" priority="23">
      <formula>$D2&lt;300</formula>
    </cfRule>
    <cfRule type="expression" dxfId="4" priority="24">
      <formula>$D2&gt;299</formula>
    </cfRule>
  </conditionalFormatting>
  <conditionalFormatting sqref="A32">
    <cfRule type="expression" dxfId="3" priority="1">
      <formula>$D32&lt;100</formula>
    </cfRule>
    <cfRule type="expression" dxfId="2" priority="2">
      <formula>$D32&lt;200</formula>
    </cfRule>
    <cfRule type="expression" dxfId="1" priority="3">
      <formula>$D32&lt;300</formula>
    </cfRule>
    <cfRule type="expression" dxfId="0" priority="4">
      <formula>$D32&gt;299</formula>
    </cfRule>
  </conditionalFormatting>
  <pageMargins left="0.7" right="0.7" top="0.75" bottom="0.75" header="0.3" footer="0.3"/>
  <pageSetup paperSize="9" scale="74" orientation="portrait"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65"/>
  <sheetViews>
    <sheetView workbookViewId="0">
      <selection activeCell="G15" sqref="G15"/>
    </sheetView>
  </sheetViews>
  <sheetFormatPr baseColWidth="10" defaultColWidth="17.140625" defaultRowHeight="15" x14ac:dyDescent="0.25"/>
  <cols>
    <col min="1" max="1" width="18.7109375" style="11" bestFit="1" customWidth="1"/>
    <col min="2" max="2" width="32.28515625" style="11" bestFit="1" customWidth="1"/>
    <col min="3" max="3" width="14.140625" style="1" bestFit="1" customWidth="1"/>
    <col min="4" max="4" width="9" style="1" bestFit="1" customWidth="1"/>
    <col min="5" max="5" width="15.5703125" style="1" bestFit="1" customWidth="1"/>
    <col min="6" max="6" width="18.140625" style="1" bestFit="1" customWidth="1"/>
    <col min="7" max="7" width="13.5703125" style="1" bestFit="1" customWidth="1"/>
    <col min="8" max="8" width="15" style="1" bestFit="1" customWidth="1"/>
    <col min="9" max="16384" width="17.140625" style="1"/>
  </cols>
  <sheetData>
    <row r="1" spans="1:8" s="13" customFormat="1" ht="31.5" thickTop="1" thickBot="1" x14ac:dyDescent="0.3">
      <c r="A1" s="53" t="s">
        <v>0</v>
      </c>
      <c r="B1" s="54" t="s">
        <v>1</v>
      </c>
      <c r="C1" s="54" t="s">
        <v>2</v>
      </c>
      <c r="D1" s="54" t="s">
        <v>3</v>
      </c>
      <c r="E1" s="54" t="s">
        <v>34</v>
      </c>
      <c r="F1" s="54" t="s">
        <v>38</v>
      </c>
      <c r="G1" s="54" t="s">
        <v>13</v>
      </c>
      <c r="H1" s="55" t="s">
        <v>4</v>
      </c>
    </row>
    <row r="2" spans="1:8" ht="15.75" thickTop="1" x14ac:dyDescent="0.25">
      <c r="A2" s="211">
        <f>Effectif!A2</f>
        <v>0</v>
      </c>
      <c r="B2" s="212">
        <f>Effectif!B2</f>
        <v>0</v>
      </c>
      <c r="C2" s="213" t="str">
        <f>Effectif!D2</f>
        <v>18/07/2004</v>
      </c>
      <c r="D2" s="214">
        <f ca="1">Effectif!E2</f>
        <v>16</v>
      </c>
      <c r="E2" s="214">
        <f>Effectif!G2</f>
        <v>0</v>
      </c>
      <c r="F2" s="213">
        <f>Effectif!M2</f>
        <v>0</v>
      </c>
      <c r="G2" s="214">
        <f>Effectif!Q2</f>
        <v>0</v>
      </c>
      <c r="H2" s="215">
        <f>Effectif!S2</f>
        <v>0</v>
      </c>
    </row>
    <row r="3" spans="1:8" x14ac:dyDescent="0.25">
      <c r="A3" s="56">
        <f>Effectif!A3</f>
        <v>0</v>
      </c>
      <c r="B3" s="57">
        <f>Effectif!B3</f>
        <v>0</v>
      </c>
      <c r="C3" s="58" t="str">
        <f>Effectif!D3</f>
        <v>08/04/2003</v>
      </c>
      <c r="D3" s="59">
        <f ca="1">Effectif!E3</f>
        <v>17</v>
      </c>
      <c r="E3" s="59">
        <f>Effectif!G3</f>
        <v>0</v>
      </c>
      <c r="F3" s="58">
        <f>Effectif!M3</f>
        <v>0</v>
      </c>
      <c r="G3" s="59">
        <f>Effectif!Q3</f>
        <v>0</v>
      </c>
      <c r="H3" s="64">
        <f>Effectif!S3</f>
        <v>0</v>
      </c>
    </row>
    <row r="4" spans="1:8" x14ac:dyDescent="0.25">
      <c r="A4" s="56">
        <f>Effectif!A4</f>
        <v>0</v>
      </c>
      <c r="B4" s="57">
        <f>Effectif!B4</f>
        <v>0</v>
      </c>
      <c r="C4" s="58">
        <f>Effectif!D4</f>
        <v>37622</v>
      </c>
      <c r="D4" s="59">
        <f ca="1">Effectif!E4</f>
        <v>17</v>
      </c>
      <c r="E4" s="59">
        <f>Effectif!G4</f>
        <v>0</v>
      </c>
      <c r="F4" s="58">
        <f>Effectif!M4</f>
        <v>0</v>
      </c>
      <c r="G4" s="59">
        <f>Effectif!Q4</f>
        <v>0</v>
      </c>
      <c r="H4" s="64">
        <f>Effectif!S4</f>
        <v>0</v>
      </c>
    </row>
    <row r="5" spans="1:8" x14ac:dyDescent="0.25">
      <c r="A5" s="56">
        <f>Effectif!A5</f>
        <v>0</v>
      </c>
      <c r="B5" s="57">
        <f>Effectif!B5</f>
        <v>0</v>
      </c>
      <c r="C5" s="58" t="str">
        <f>Effectif!D5</f>
        <v>15/11/2003</v>
      </c>
      <c r="D5" s="59">
        <f ca="1">Effectif!E5</f>
        <v>16</v>
      </c>
      <c r="E5" s="59">
        <f>Effectif!G5</f>
        <v>0</v>
      </c>
      <c r="F5" s="58">
        <f>Effectif!M5</f>
        <v>0</v>
      </c>
      <c r="G5" s="59">
        <f>Effectif!Q5</f>
        <v>0</v>
      </c>
      <c r="H5" s="64">
        <f>Effectif!S5</f>
        <v>0</v>
      </c>
    </row>
    <row r="6" spans="1:8" x14ac:dyDescent="0.25">
      <c r="A6" s="56">
        <f>Effectif!A6</f>
        <v>0</v>
      </c>
      <c r="B6" s="57">
        <f>Effectif!B6</f>
        <v>0</v>
      </c>
      <c r="C6" s="58">
        <f>Effectif!D6</f>
        <v>38113</v>
      </c>
      <c r="D6" s="59">
        <f ca="1">Effectif!E6</f>
        <v>16</v>
      </c>
      <c r="E6" s="59">
        <f>Effectif!G6</f>
        <v>0</v>
      </c>
      <c r="F6" s="58">
        <f>Effectif!M6</f>
        <v>0</v>
      </c>
      <c r="G6" s="59">
        <f>Effectif!Q6</f>
        <v>0</v>
      </c>
      <c r="H6" s="64">
        <f>Effectif!S6</f>
        <v>0</v>
      </c>
    </row>
    <row r="7" spans="1:8" x14ac:dyDescent="0.25">
      <c r="A7" s="56">
        <f>Effectif!A7</f>
        <v>0</v>
      </c>
      <c r="B7" s="57">
        <f>Effectif!B7</f>
        <v>0</v>
      </c>
      <c r="C7" s="58">
        <f>Effectif!D7</f>
        <v>37690</v>
      </c>
      <c r="D7" s="59">
        <f ca="1">Effectif!E7</f>
        <v>17</v>
      </c>
      <c r="E7" s="59">
        <f>Effectif!G7</f>
        <v>0</v>
      </c>
      <c r="F7" s="58">
        <f>Effectif!M7</f>
        <v>0</v>
      </c>
      <c r="G7" s="59">
        <f>Effectif!Q7</f>
        <v>0</v>
      </c>
      <c r="H7" s="64">
        <f>Effectif!S7</f>
        <v>0</v>
      </c>
    </row>
    <row r="8" spans="1:8" x14ac:dyDescent="0.25">
      <c r="A8" s="56">
        <f>Effectif!A8</f>
        <v>0</v>
      </c>
      <c r="B8" s="57">
        <f>Effectif!B8</f>
        <v>0</v>
      </c>
      <c r="C8" s="58" t="str">
        <f>Effectif!D8</f>
        <v>10/09/2003</v>
      </c>
      <c r="D8" s="59">
        <f ca="1">Effectif!E8</f>
        <v>16</v>
      </c>
      <c r="E8" s="59">
        <f>Effectif!G8</f>
        <v>0</v>
      </c>
      <c r="F8" s="58">
        <f>Effectif!M8</f>
        <v>0</v>
      </c>
      <c r="G8" s="59">
        <f>Effectif!Q8</f>
        <v>0</v>
      </c>
      <c r="H8" s="64">
        <f>Effectif!S8</f>
        <v>0</v>
      </c>
    </row>
    <row r="9" spans="1:8" x14ac:dyDescent="0.25">
      <c r="A9" s="56">
        <f>Effectif!A9</f>
        <v>0</v>
      </c>
      <c r="B9" s="57">
        <f>Effectif!B9</f>
        <v>0</v>
      </c>
      <c r="C9" s="58" t="str">
        <f>Effectif!D9</f>
        <v>30/10/2003</v>
      </c>
      <c r="D9" s="59">
        <f ca="1">Effectif!E9</f>
        <v>16</v>
      </c>
      <c r="E9" s="59">
        <f>Effectif!G9</f>
        <v>0</v>
      </c>
      <c r="F9" s="58">
        <f>Effectif!M9</f>
        <v>0</v>
      </c>
      <c r="G9" s="59">
        <f>Effectif!Q9</f>
        <v>0</v>
      </c>
      <c r="H9" s="64">
        <f>Effectif!S9</f>
        <v>0</v>
      </c>
    </row>
    <row r="10" spans="1:8" x14ac:dyDescent="0.25">
      <c r="A10" s="56">
        <f>Effectif!A10</f>
        <v>0</v>
      </c>
      <c r="B10" s="57">
        <f>Effectif!B10</f>
        <v>0</v>
      </c>
      <c r="C10" s="58" t="str">
        <f>Effectif!D10</f>
        <v>15/04/2003</v>
      </c>
      <c r="D10" s="59">
        <f ca="1">Effectif!E10</f>
        <v>17</v>
      </c>
      <c r="E10" s="59">
        <f>Effectif!G10</f>
        <v>0</v>
      </c>
      <c r="F10" s="58">
        <f>Effectif!M10</f>
        <v>0</v>
      </c>
      <c r="G10" s="59">
        <f>Effectif!Q10</f>
        <v>0</v>
      </c>
      <c r="H10" s="64">
        <f>Effectif!S10</f>
        <v>0</v>
      </c>
    </row>
    <row r="11" spans="1:8" x14ac:dyDescent="0.25">
      <c r="A11" s="56">
        <f>Effectif!A11</f>
        <v>0</v>
      </c>
      <c r="B11" s="57">
        <f>Effectif!B11</f>
        <v>0</v>
      </c>
      <c r="C11" s="58" t="str">
        <f>Effectif!D11</f>
        <v>13/05/2003</v>
      </c>
      <c r="D11" s="59">
        <f ca="1">Effectif!E11</f>
        <v>17</v>
      </c>
      <c r="E11" s="59">
        <f>Effectif!G11</f>
        <v>0</v>
      </c>
      <c r="F11" s="58">
        <f>Effectif!M11</f>
        <v>0</v>
      </c>
      <c r="G11" s="59">
        <f>Effectif!Q11</f>
        <v>0</v>
      </c>
      <c r="H11" s="64">
        <f>Effectif!S11</f>
        <v>0</v>
      </c>
    </row>
    <row r="12" spans="1:8" x14ac:dyDescent="0.25">
      <c r="A12" s="56">
        <f>Effectif!A12</f>
        <v>0</v>
      </c>
      <c r="B12" s="57">
        <f>Effectif!B12</f>
        <v>0</v>
      </c>
      <c r="C12" s="58" t="str">
        <f>Effectif!D12</f>
        <v>23/11/2002</v>
      </c>
      <c r="D12" s="59">
        <f ca="1">Effectif!E12</f>
        <v>17</v>
      </c>
      <c r="E12" s="59">
        <f>Effectif!G12</f>
        <v>0</v>
      </c>
      <c r="F12" s="58">
        <f>Effectif!M12</f>
        <v>0</v>
      </c>
      <c r="G12" s="59">
        <f>Effectif!Q12</f>
        <v>0</v>
      </c>
      <c r="H12" s="64">
        <f>Effectif!S12</f>
        <v>0</v>
      </c>
    </row>
    <row r="13" spans="1:8" x14ac:dyDescent="0.25">
      <c r="A13" s="56">
        <f>Effectif!A13</f>
        <v>0</v>
      </c>
      <c r="B13" s="57">
        <f>Effectif!B13</f>
        <v>0</v>
      </c>
      <c r="C13" s="58" t="str">
        <f>Effectif!D13</f>
        <v>15/12/2002</v>
      </c>
      <c r="D13" s="59">
        <f ca="1">Effectif!E13</f>
        <v>17</v>
      </c>
      <c r="E13" s="59">
        <f>Effectif!G13</f>
        <v>0</v>
      </c>
      <c r="F13" s="58">
        <f>Effectif!M13</f>
        <v>0</v>
      </c>
      <c r="G13" s="59">
        <f>Effectif!Q13</f>
        <v>0</v>
      </c>
      <c r="H13" s="64">
        <f>Effectif!S13</f>
        <v>0</v>
      </c>
    </row>
    <row r="14" spans="1:8" x14ac:dyDescent="0.25">
      <c r="A14" s="56">
        <f>Effectif!A14</f>
        <v>0</v>
      </c>
      <c r="B14" s="57">
        <f>Effectif!B14</f>
        <v>0</v>
      </c>
      <c r="C14" s="58">
        <f>Effectif!D14</f>
        <v>38346</v>
      </c>
      <c r="D14" s="59">
        <f ca="1">Effectif!E14</f>
        <v>15</v>
      </c>
      <c r="E14" s="59">
        <f>Effectif!G14</f>
        <v>0</v>
      </c>
      <c r="F14" s="58">
        <f>Effectif!M14</f>
        <v>0</v>
      </c>
      <c r="G14" s="59">
        <f>Effectif!Q14</f>
        <v>0</v>
      </c>
      <c r="H14" s="64">
        <f>Effectif!S14</f>
        <v>0</v>
      </c>
    </row>
    <row r="15" spans="1:8" x14ac:dyDescent="0.25">
      <c r="A15" s="56">
        <f>Effectif!A15</f>
        <v>0</v>
      </c>
      <c r="B15" s="57">
        <f>Effectif!B15</f>
        <v>0</v>
      </c>
      <c r="C15" s="58">
        <f>Effectif!D15</f>
        <v>37992</v>
      </c>
      <c r="D15" s="59">
        <f ca="1">Effectif!E15</f>
        <v>16</v>
      </c>
      <c r="E15" s="59">
        <f>Effectif!G15</f>
        <v>0</v>
      </c>
      <c r="F15" s="58">
        <f>Effectif!M15</f>
        <v>0</v>
      </c>
      <c r="G15" s="59">
        <f>Effectif!Q15</f>
        <v>0</v>
      </c>
      <c r="H15" s="64">
        <f>Effectif!S15</f>
        <v>0</v>
      </c>
    </row>
    <row r="16" spans="1:8" x14ac:dyDescent="0.25">
      <c r="A16" s="56">
        <f>Effectif!A16</f>
        <v>0</v>
      </c>
      <c r="B16" s="57">
        <f>Effectif!B16</f>
        <v>0</v>
      </c>
      <c r="C16" s="58" t="str">
        <f>Effectif!D16</f>
        <v>10/10/2002</v>
      </c>
      <c r="D16" s="59">
        <f ca="1">Effectif!E16</f>
        <v>17</v>
      </c>
      <c r="E16" s="59">
        <f>Effectif!G16</f>
        <v>0</v>
      </c>
      <c r="F16" s="58">
        <f>Effectif!M16</f>
        <v>0</v>
      </c>
      <c r="G16" s="59">
        <f>Effectif!Q16</f>
        <v>0</v>
      </c>
      <c r="H16" s="64">
        <f>Effectif!S16</f>
        <v>0</v>
      </c>
    </row>
    <row r="17" spans="1:8" x14ac:dyDescent="0.25">
      <c r="A17" s="56">
        <f>Effectif!A17</f>
        <v>0</v>
      </c>
      <c r="B17" s="57">
        <f>Effectif!B17</f>
        <v>0</v>
      </c>
      <c r="C17" s="58" t="str">
        <f>Effectif!D17</f>
        <v>23/02/2004</v>
      </c>
      <c r="D17" s="59">
        <f ca="1">Effectif!E17</f>
        <v>16</v>
      </c>
      <c r="E17" s="59">
        <f>Effectif!G17</f>
        <v>0</v>
      </c>
      <c r="F17" s="58">
        <f>Effectif!M17</f>
        <v>0</v>
      </c>
      <c r="G17" s="59">
        <f>Effectif!Q17</f>
        <v>0</v>
      </c>
      <c r="H17" s="64">
        <f>Effectif!S17</f>
        <v>0</v>
      </c>
    </row>
    <row r="18" spans="1:8" x14ac:dyDescent="0.25">
      <c r="A18" s="56">
        <f>Effectif!A18</f>
        <v>0</v>
      </c>
      <c r="B18" s="57">
        <f>Effectif!B18</f>
        <v>0</v>
      </c>
      <c r="C18" s="58">
        <f>Effectif!D18</f>
        <v>38316</v>
      </c>
      <c r="D18" s="59">
        <f ca="1">Effectif!E18</f>
        <v>15</v>
      </c>
      <c r="E18" s="59">
        <f>Effectif!G18</f>
        <v>0</v>
      </c>
      <c r="F18" s="58">
        <f>Effectif!M18</f>
        <v>0</v>
      </c>
      <c r="G18" s="59">
        <f>Effectif!Q18</f>
        <v>0</v>
      </c>
      <c r="H18" s="64">
        <f>Effectif!S18</f>
        <v>0</v>
      </c>
    </row>
    <row r="19" spans="1:8" x14ac:dyDescent="0.25">
      <c r="A19" s="56">
        <f>Effectif!A19</f>
        <v>0</v>
      </c>
      <c r="B19" s="57">
        <f>Effectif!B19</f>
        <v>0</v>
      </c>
      <c r="C19" s="58" t="str">
        <f>Effectif!D19</f>
        <v>14/11/2003</v>
      </c>
      <c r="D19" s="59">
        <f ca="1">Effectif!E19</f>
        <v>16</v>
      </c>
      <c r="E19" s="59">
        <f>Effectif!G19</f>
        <v>0</v>
      </c>
      <c r="F19" s="58">
        <f>Effectif!M19</f>
        <v>0</v>
      </c>
      <c r="G19" s="59">
        <f>Effectif!Q19</f>
        <v>0</v>
      </c>
      <c r="H19" s="64">
        <f>Effectif!S19</f>
        <v>0</v>
      </c>
    </row>
    <row r="20" spans="1:8" x14ac:dyDescent="0.25">
      <c r="A20" s="56">
        <f>Effectif!A20</f>
        <v>0</v>
      </c>
      <c r="B20" s="57">
        <f>Effectif!B20</f>
        <v>0</v>
      </c>
      <c r="C20" s="58" t="str">
        <f>Effectif!D20</f>
        <v>10/12/2003</v>
      </c>
      <c r="D20" s="59">
        <f ca="1">Effectif!E20</f>
        <v>16</v>
      </c>
      <c r="E20" s="59">
        <f>Effectif!G20</f>
        <v>0</v>
      </c>
      <c r="F20" s="58">
        <f>Effectif!M20</f>
        <v>0</v>
      </c>
      <c r="G20" s="59">
        <f>Effectif!Q20</f>
        <v>0</v>
      </c>
      <c r="H20" s="64">
        <f>Effectif!S20</f>
        <v>0</v>
      </c>
    </row>
    <row r="21" spans="1:8" x14ac:dyDescent="0.25">
      <c r="A21" s="56">
        <f>Effectif!A21</f>
        <v>0</v>
      </c>
      <c r="B21" s="57">
        <f>Effectif!B21</f>
        <v>0</v>
      </c>
      <c r="C21" s="58" t="str">
        <f>Effectif!D21</f>
        <v>01/01/2004</v>
      </c>
      <c r="D21" s="59">
        <f ca="1">Effectif!E21</f>
        <v>16</v>
      </c>
      <c r="E21" s="59">
        <f>Effectif!G21</f>
        <v>0</v>
      </c>
      <c r="F21" s="58">
        <f>Effectif!M21</f>
        <v>0</v>
      </c>
      <c r="G21" s="59">
        <f>Effectif!Q21</f>
        <v>0</v>
      </c>
      <c r="H21" s="64">
        <f>Effectif!S21</f>
        <v>0</v>
      </c>
    </row>
    <row r="22" spans="1:8" x14ac:dyDescent="0.25">
      <c r="A22" s="56">
        <f>Effectif!A22</f>
        <v>0</v>
      </c>
      <c r="B22" s="57">
        <f>Effectif!B22</f>
        <v>0</v>
      </c>
      <c r="C22" s="58" t="str">
        <f>Effectif!D22</f>
        <v>04/09/2003</v>
      </c>
      <c r="D22" s="59">
        <f ca="1">Effectif!E22</f>
        <v>16</v>
      </c>
      <c r="E22" s="59">
        <f>Effectif!G22</f>
        <v>0</v>
      </c>
      <c r="F22" s="58">
        <f>Effectif!M22</f>
        <v>0</v>
      </c>
      <c r="G22" s="59">
        <f>Effectif!Q22</f>
        <v>0</v>
      </c>
      <c r="H22" s="64">
        <f>Effectif!S22</f>
        <v>0</v>
      </c>
    </row>
    <row r="23" spans="1:8" x14ac:dyDescent="0.25">
      <c r="A23" s="56">
        <f>Effectif!A23</f>
        <v>0</v>
      </c>
      <c r="B23" s="57">
        <f>Effectif!B23</f>
        <v>0</v>
      </c>
      <c r="C23" s="58" t="str">
        <f>Effectif!D23</f>
        <v>31/12/2002</v>
      </c>
      <c r="D23" s="59">
        <f ca="1">Effectif!E23</f>
        <v>17</v>
      </c>
      <c r="E23" s="59">
        <f>Effectif!G23</f>
        <v>0</v>
      </c>
      <c r="F23" s="58">
        <f>Effectif!M23</f>
        <v>0</v>
      </c>
      <c r="G23" s="59">
        <f>Effectif!Q23</f>
        <v>0</v>
      </c>
      <c r="H23" s="64">
        <f>Effectif!S23</f>
        <v>0</v>
      </c>
    </row>
    <row r="24" spans="1:8" x14ac:dyDescent="0.25">
      <c r="A24" s="56">
        <f>Effectif!A24</f>
        <v>0</v>
      </c>
      <c r="B24" s="57">
        <f>Effectif!B24</f>
        <v>0</v>
      </c>
      <c r="C24" s="58">
        <f>Effectif!D24</f>
        <v>37803</v>
      </c>
      <c r="D24" s="59">
        <f ca="1">Effectif!E24</f>
        <v>17</v>
      </c>
      <c r="E24" s="59">
        <f>Effectif!G24</f>
        <v>0</v>
      </c>
      <c r="F24" s="58">
        <f>Effectif!M24</f>
        <v>0</v>
      </c>
      <c r="G24" s="59">
        <f>Effectif!Q24</f>
        <v>0</v>
      </c>
      <c r="H24" s="64">
        <f>Effectif!S24</f>
        <v>0</v>
      </c>
    </row>
    <row r="25" spans="1:8" x14ac:dyDescent="0.25">
      <c r="A25" s="56">
        <f>Effectif!A25</f>
        <v>0</v>
      </c>
      <c r="B25" s="57">
        <f>Effectif!B25</f>
        <v>0</v>
      </c>
      <c r="C25" s="58" t="str">
        <f>Effectif!D25</f>
        <v>30/10/2001</v>
      </c>
      <c r="D25" s="59">
        <f ca="1">Effectif!E25</f>
        <v>18</v>
      </c>
      <c r="E25" s="59">
        <f>Effectif!G25</f>
        <v>0</v>
      </c>
      <c r="F25" s="58">
        <f>Effectif!M25</f>
        <v>0</v>
      </c>
      <c r="G25" s="59">
        <f>Effectif!Q25</f>
        <v>0</v>
      </c>
      <c r="H25" s="64">
        <f>Effectif!S25</f>
        <v>0</v>
      </c>
    </row>
    <row r="26" spans="1:8" x14ac:dyDescent="0.25">
      <c r="A26" s="56">
        <f>Effectif!A26</f>
        <v>0</v>
      </c>
      <c r="B26" s="57">
        <f>Effectif!B26</f>
        <v>0</v>
      </c>
      <c r="C26" s="58" t="str">
        <f>Effectif!D26</f>
        <v>20/03/2002</v>
      </c>
      <c r="D26" s="59">
        <f ca="1">Effectif!E26</f>
        <v>18</v>
      </c>
      <c r="E26" s="59">
        <f>Effectif!G26</f>
        <v>0</v>
      </c>
      <c r="F26" s="58">
        <f>Effectif!M26</f>
        <v>0</v>
      </c>
      <c r="G26" s="59">
        <f>Effectif!Q26</f>
        <v>0</v>
      </c>
      <c r="H26" s="64">
        <f>Effectif!S26</f>
        <v>0</v>
      </c>
    </row>
    <row r="27" spans="1:8" x14ac:dyDescent="0.25">
      <c r="A27" s="56">
        <f>Effectif!A27</f>
        <v>0</v>
      </c>
      <c r="B27" s="57">
        <f>Effectif!B27</f>
        <v>0</v>
      </c>
      <c r="C27" s="58">
        <f>Effectif!D27</f>
        <v>38260</v>
      </c>
      <c r="D27" s="59">
        <f ca="1">Effectif!E27</f>
        <v>15</v>
      </c>
      <c r="E27" s="59">
        <f>Effectif!G27</f>
        <v>0</v>
      </c>
      <c r="F27" s="58">
        <f>Effectif!M27</f>
        <v>0</v>
      </c>
      <c r="G27" s="59">
        <f>Effectif!Q27</f>
        <v>0</v>
      </c>
      <c r="H27" s="64">
        <f>Effectif!S27</f>
        <v>0</v>
      </c>
    </row>
    <row r="28" spans="1:8" x14ac:dyDescent="0.25">
      <c r="A28" s="56">
        <f>Effectif!A28</f>
        <v>0</v>
      </c>
      <c r="B28" s="57">
        <f>Effectif!B28</f>
        <v>0</v>
      </c>
      <c r="C28" s="58" t="str">
        <f>Effectif!D28</f>
        <v>17/11/2004</v>
      </c>
      <c r="D28" s="59">
        <f ca="1">Effectif!E28</f>
        <v>15</v>
      </c>
      <c r="E28" s="59">
        <f>Effectif!G28</f>
        <v>0</v>
      </c>
      <c r="F28" s="58">
        <f>Effectif!M28</f>
        <v>0</v>
      </c>
      <c r="G28" s="59">
        <f>Effectif!Q28</f>
        <v>0</v>
      </c>
      <c r="H28" s="64">
        <f>Effectif!S28</f>
        <v>0</v>
      </c>
    </row>
    <row r="29" spans="1:8" x14ac:dyDescent="0.25">
      <c r="A29" s="56">
        <f>Effectif!A29</f>
        <v>0</v>
      </c>
      <c r="B29" s="57">
        <f>Effectif!B29</f>
        <v>0</v>
      </c>
      <c r="C29" s="58" t="str">
        <f>Effectif!D29</f>
        <v>27/07/2004</v>
      </c>
      <c r="D29" s="59">
        <f ca="1">Effectif!E29</f>
        <v>16</v>
      </c>
      <c r="E29" s="59">
        <f>Effectif!G29</f>
        <v>0</v>
      </c>
      <c r="F29" s="58">
        <f>Effectif!M29</f>
        <v>0</v>
      </c>
      <c r="G29" s="59">
        <f>Effectif!Q29</f>
        <v>0</v>
      </c>
      <c r="H29" s="64">
        <f>Effectif!S29</f>
        <v>0</v>
      </c>
    </row>
    <row r="30" spans="1:8" x14ac:dyDescent="0.25">
      <c r="A30" s="56">
        <f>Effectif!A30</f>
        <v>0</v>
      </c>
      <c r="B30" s="57">
        <f>Effectif!B30</f>
        <v>0</v>
      </c>
      <c r="C30" s="58" t="str">
        <f>Effectif!D30</f>
        <v>08/04/2004</v>
      </c>
      <c r="D30" s="59">
        <f ca="1">Effectif!E30</f>
        <v>16</v>
      </c>
      <c r="E30" s="59">
        <f>Effectif!G30</f>
        <v>0</v>
      </c>
      <c r="F30" s="58">
        <f>Effectif!M30</f>
        <v>0</v>
      </c>
      <c r="G30" s="59">
        <f>Effectif!Q30</f>
        <v>0</v>
      </c>
      <c r="H30" s="64">
        <f>Effectif!S30</f>
        <v>0</v>
      </c>
    </row>
    <row r="31" spans="1:8" x14ac:dyDescent="0.25">
      <c r="A31" s="56">
        <f>Effectif!A31</f>
        <v>0</v>
      </c>
      <c r="B31" s="57">
        <f>Effectif!B31</f>
        <v>0</v>
      </c>
      <c r="C31" s="58" t="str">
        <f>Effectif!D31</f>
        <v>25/01/2004</v>
      </c>
      <c r="D31" s="59">
        <f ca="1">Effectif!E31</f>
        <v>16</v>
      </c>
      <c r="E31" s="59">
        <f>Effectif!G31</f>
        <v>0</v>
      </c>
      <c r="F31" s="58">
        <f>Effectif!M31</f>
        <v>0</v>
      </c>
      <c r="G31" s="59">
        <f>Effectif!Q31</f>
        <v>0</v>
      </c>
      <c r="H31" s="64">
        <f>Effectif!S31</f>
        <v>0</v>
      </c>
    </row>
    <row r="32" spans="1:8" x14ac:dyDescent="0.25">
      <c r="A32" s="56">
        <f>Effectif!A32</f>
        <v>0</v>
      </c>
      <c r="B32" s="57">
        <f>Effectif!B32</f>
        <v>0</v>
      </c>
      <c r="C32" s="58" t="str">
        <f>Effectif!D32</f>
        <v>06/03/2002</v>
      </c>
      <c r="D32" s="59">
        <f ca="1">Effectif!E32</f>
        <v>18</v>
      </c>
      <c r="E32" s="59">
        <f>Effectif!G32</f>
        <v>0</v>
      </c>
      <c r="F32" s="58">
        <f>Effectif!M32</f>
        <v>0</v>
      </c>
      <c r="G32" s="59">
        <f>Effectif!Q32</f>
        <v>0</v>
      </c>
      <c r="H32" s="64">
        <f>Effectif!S32</f>
        <v>0</v>
      </c>
    </row>
    <row r="33" spans="1:8" x14ac:dyDescent="0.25">
      <c r="A33" s="56">
        <f>Effectif!A33</f>
        <v>0</v>
      </c>
      <c r="B33" s="57">
        <f>Effectif!B33</f>
        <v>0</v>
      </c>
      <c r="C33" s="58" t="str">
        <f>Effectif!D33</f>
        <v>01/05/2002</v>
      </c>
      <c r="D33" s="59">
        <f ca="1">Effectif!E33</f>
        <v>18</v>
      </c>
      <c r="E33" s="59">
        <f>Effectif!G33</f>
        <v>0</v>
      </c>
      <c r="F33" s="58">
        <f>Effectif!M33</f>
        <v>0</v>
      </c>
      <c r="G33" s="59">
        <f>Effectif!Q33</f>
        <v>0</v>
      </c>
      <c r="H33" s="64">
        <f>Effectif!S33</f>
        <v>0</v>
      </c>
    </row>
    <row r="34" spans="1:8" x14ac:dyDescent="0.25">
      <c r="A34" s="56">
        <f>Effectif!A34</f>
        <v>0</v>
      </c>
      <c r="B34" s="57">
        <f>Effectif!B34</f>
        <v>0</v>
      </c>
      <c r="C34" s="58" t="str">
        <f>Effectif!D34</f>
        <v>10/12/2001</v>
      </c>
      <c r="D34" s="59">
        <f ca="1">Effectif!E34</f>
        <v>18</v>
      </c>
      <c r="E34" s="59">
        <f>Effectif!G34</f>
        <v>0</v>
      </c>
      <c r="F34" s="58">
        <f>Effectif!M34</f>
        <v>0</v>
      </c>
      <c r="G34" s="59">
        <f>Effectif!Q34</f>
        <v>0</v>
      </c>
      <c r="H34" s="64">
        <f>Effectif!S34</f>
        <v>0</v>
      </c>
    </row>
    <row r="35" spans="1:8" x14ac:dyDescent="0.25">
      <c r="A35" s="56">
        <f>Effectif!A35</f>
        <v>0</v>
      </c>
      <c r="B35" s="57">
        <f>Effectif!B35</f>
        <v>0</v>
      </c>
      <c r="C35" s="58" t="str">
        <f>Effectif!D35</f>
        <v>31/12/2003</v>
      </c>
      <c r="D35" s="59">
        <f ca="1">Effectif!E35</f>
        <v>16</v>
      </c>
      <c r="E35" s="59">
        <f>Effectif!G35</f>
        <v>0</v>
      </c>
      <c r="F35" s="58">
        <f>Effectif!M35</f>
        <v>0</v>
      </c>
      <c r="G35" s="59">
        <f>Effectif!Q35</f>
        <v>0</v>
      </c>
      <c r="H35" s="64">
        <f>Effectif!S35</f>
        <v>0</v>
      </c>
    </row>
    <row r="36" spans="1:8" x14ac:dyDescent="0.25">
      <c r="A36" s="56">
        <f>Effectif!A36</f>
        <v>0</v>
      </c>
      <c r="B36" s="57">
        <f>Effectif!B36</f>
        <v>0</v>
      </c>
      <c r="C36" s="58" t="str">
        <f>Effectif!D36</f>
        <v>15/09/2003</v>
      </c>
      <c r="D36" s="59">
        <f ca="1">Effectif!E36</f>
        <v>16</v>
      </c>
      <c r="E36" s="59">
        <f>Effectif!G36</f>
        <v>0</v>
      </c>
      <c r="F36" s="58">
        <f>Effectif!M36</f>
        <v>0</v>
      </c>
      <c r="G36" s="59">
        <f>Effectif!Q36</f>
        <v>0</v>
      </c>
      <c r="H36" s="64">
        <f>Effectif!S36</f>
        <v>0</v>
      </c>
    </row>
    <row r="37" spans="1:8" x14ac:dyDescent="0.25">
      <c r="A37" s="56">
        <f>Effectif!A37</f>
        <v>0</v>
      </c>
      <c r="B37" s="57">
        <f>Effectif!B37</f>
        <v>0</v>
      </c>
      <c r="C37" s="58" t="str">
        <f>Effectif!D37</f>
        <v>19/06/2004</v>
      </c>
      <c r="D37" s="59">
        <f ca="1">Effectif!E37</f>
        <v>16</v>
      </c>
      <c r="E37" s="59">
        <f>Effectif!G37</f>
        <v>0</v>
      </c>
      <c r="F37" s="58">
        <f>Effectif!M37</f>
        <v>0</v>
      </c>
      <c r="G37" s="59">
        <f>Effectif!Q37</f>
        <v>0</v>
      </c>
      <c r="H37" s="64">
        <f>Effectif!S37</f>
        <v>0</v>
      </c>
    </row>
    <row r="38" spans="1:8" x14ac:dyDescent="0.25">
      <c r="A38" s="56">
        <f>Effectif!A38</f>
        <v>0</v>
      </c>
      <c r="B38" s="57">
        <f>Effectif!B38</f>
        <v>0</v>
      </c>
      <c r="C38" s="58">
        <f>Effectif!D38</f>
        <v>37683</v>
      </c>
      <c r="D38" s="59">
        <f ca="1">Effectif!E38</f>
        <v>17</v>
      </c>
      <c r="E38" s="59">
        <f>Effectif!G38</f>
        <v>0</v>
      </c>
      <c r="F38" s="58">
        <f>Effectif!M38</f>
        <v>0</v>
      </c>
      <c r="G38" s="59">
        <f>Effectif!Q38</f>
        <v>0</v>
      </c>
      <c r="H38" s="64">
        <f>Effectif!S38</f>
        <v>0</v>
      </c>
    </row>
    <row r="39" spans="1:8" x14ac:dyDescent="0.25">
      <c r="A39" s="56">
        <f>Effectif!A39</f>
        <v>0</v>
      </c>
      <c r="B39" s="57">
        <f>Effectif!B39</f>
        <v>0</v>
      </c>
      <c r="C39" s="58" t="str">
        <f>Effectif!D39</f>
        <v>29/08/2004</v>
      </c>
      <c r="D39" s="59">
        <f ca="1">Effectif!E39</f>
        <v>15</v>
      </c>
      <c r="E39" s="59">
        <f>Effectif!G39</f>
        <v>0</v>
      </c>
      <c r="F39" s="58">
        <f>Effectif!M39</f>
        <v>0</v>
      </c>
      <c r="G39" s="59">
        <f>Effectif!Q39</f>
        <v>0</v>
      </c>
      <c r="H39" s="64">
        <f>Effectif!S39</f>
        <v>0</v>
      </c>
    </row>
    <row r="40" spans="1:8" x14ac:dyDescent="0.25">
      <c r="A40" s="56">
        <f>Effectif!A40</f>
        <v>0</v>
      </c>
      <c r="B40" s="57">
        <f>Effectif!B40</f>
        <v>0</v>
      </c>
      <c r="C40" s="58" t="str">
        <f>Effectif!D40</f>
        <v>23/12/2002</v>
      </c>
      <c r="D40" s="59">
        <f ca="1">Effectif!E40</f>
        <v>17</v>
      </c>
      <c r="E40" s="59">
        <f>Effectif!G40</f>
        <v>0</v>
      </c>
      <c r="F40" s="58">
        <f>Effectif!M40</f>
        <v>0</v>
      </c>
      <c r="G40" s="59">
        <f>Effectif!Q40</f>
        <v>0</v>
      </c>
      <c r="H40" s="64">
        <f>Effectif!S40</f>
        <v>0</v>
      </c>
    </row>
    <row r="41" spans="1:8" x14ac:dyDescent="0.25">
      <c r="A41" s="56">
        <f>Effectif!A41</f>
        <v>0</v>
      </c>
      <c r="B41" s="57">
        <f>Effectif!B41</f>
        <v>0</v>
      </c>
      <c r="C41" s="58" t="str">
        <f>Effectif!D41</f>
        <v>16/07/2003</v>
      </c>
      <c r="D41" s="59">
        <f ca="1">Effectif!E41</f>
        <v>17</v>
      </c>
      <c r="E41" s="59">
        <f>Effectif!G41</f>
        <v>0</v>
      </c>
      <c r="F41" s="58">
        <f>Effectif!M41</f>
        <v>0</v>
      </c>
      <c r="G41" s="59">
        <f>Effectif!Q41</f>
        <v>0</v>
      </c>
      <c r="H41" s="64">
        <f>Effectif!S41</f>
        <v>0</v>
      </c>
    </row>
    <row r="42" spans="1:8" x14ac:dyDescent="0.25">
      <c r="A42" s="56">
        <f>Effectif!A42</f>
        <v>0</v>
      </c>
      <c r="B42" s="57">
        <f>Effectif!B42</f>
        <v>0</v>
      </c>
      <c r="C42" s="58" t="str">
        <f>Effectif!D42</f>
        <v>20/06/2002</v>
      </c>
      <c r="D42" s="59">
        <f ca="1">Effectif!E42</f>
        <v>18</v>
      </c>
      <c r="E42" s="59">
        <f>Effectif!G42</f>
        <v>0</v>
      </c>
      <c r="F42" s="58">
        <f>Effectif!M42</f>
        <v>0</v>
      </c>
      <c r="G42" s="59">
        <f>Effectif!Q42</f>
        <v>0</v>
      </c>
      <c r="H42" s="64">
        <f>Effectif!S42</f>
        <v>0</v>
      </c>
    </row>
    <row r="43" spans="1:8" x14ac:dyDescent="0.25">
      <c r="A43" s="56">
        <f>Effectif!A43</f>
        <v>0</v>
      </c>
      <c r="B43" s="57">
        <f>Effectif!B43</f>
        <v>0</v>
      </c>
      <c r="C43" s="58" t="str">
        <f>Effectif!D43</f>
        <v>13/02/2003</v>
      </c>
      <c r="D43" s="59">
        <f ca="1">Effectif!E43</f>
        <v>17</v>
      </c>
      <c r="E43" s="59">
        <f>Effectif!G43</f>
        <v>0</v>
      </c>
      <c r="F43" s="58">
        <f>Effectif!M43</f>
        <v>0</v>
      </c>
      <c r="G43" s="59">
        <f>Effectif!Q43</f>
        <v>0</v>
      </c>
      <c r="H43" s="64">
        <f>Effectif!S43</f>
        <v>0</v>
      </c>
    </row>
    <row r="44" spans="1:8" x14ac:dyDescent="0.25">
      <c r="A44" s="56">
        <f>Effectif!A44</f>
        <v>0</v>
      </c>
      <c r="B44" s="57">
        <f>Effectif!B44</f>
        <v>0</v>
      </c>
      <c r="C44" s="58" t="str">
        <f>Effectif!D44</f>
        <v>15/11/2001</v>
      </c>
      <c r="D44" s="59">
        <f ca="1">Effectif!E44</f>
        <v>18</v>
      </c>
      <c r="E44" s="59">
        <f>Effectif!G44</f>
        <v>0</v>
      </c>
      <c r="F44" s="58">
        <f>Effectif!M44</f>
        <v>0</v>
      </c>
      <c r="G44" s="59">
        <f>Effectif!Q44</f>
        <v>0</v>
      </c>
      <c r="H44" s="64">
        <f>Effectif!S44</f>
        <v>0</v>
      </c>
    </row>
    <row r="45" spans="1:8" x14ac:dyDescent="0.25">
      <c r="A45" s="56">
        <f>Effectif!A45</f>
        <v>0</v>
      </c>
      <c r="B45" s="57">
        <f>Effectif!B45</f>
        <v>0</v>
      </c>
      <c r="C45" s="58" t="str">
        <f>Effectif!D45</f>
        <v>15/09/2001</v>
      </c>
      <c r="D45" s="59">
        <f ca="1">Effectif!E45</f>
        <v>18</v>
      </c>
      <c r="E45" s="59">
        <f>Effectif!G45</f>
        <v>0</v>
      </c>
      <c r="F45" s="58">
        <f>Effectif!M45</f>
        <v>0</v>
      </c>
      <c r="G45" s="59">
        <f>Effectif!Q45</f>
        <v>0</v>
      </c>
      <c r="H45" s="64">
        <f>Effectif!S45</f>
        <v>0</v>
      </c>
    </row>
    <row r="46" spans="1:8" x14ac:dyDescent="0.25">
      <c r="A46" s="56">
        <f>Effectif!A47</f>
        <v>0</v>
      </c>
      <c r="B46" s="57">
        <f>Effectif!B47</f>
        <v>0</v>
      </c>
      <c r="C46" s="58" t="str">
        <f>Effectif!D47</f>
        <v>31/12/2003</v>
      </c>
      <c r="D46" s="59">
        <f ca="1">Effectif!E47</f>
        <v>16</v>
      </c>
      <c r="E46" s="59">
        <f>Effectif!G47</f>
        <v>0</v>
      </c>
      <c r="F46" s="58">
        <f>Effectif!M47</f>
        <v>0</v>
      </c>
      <c r="G46" s="59">
        <f>Effectif!Q47</f>
        <v>0</v>
      </c>
      <c r="H46" s="64">
        <f>Effectif!S47</f>
        <v>0</v>
      </c>
    </row>
    <row r="47" spans="1:8" x14ac:dyDescent="0.25">
      <c r="A47" s="56">
        <f>Effectif!A48</f>
        <v>0</v>
      </c>
      <c r="B47" s="57">
        <f>Effectif!B48</f>
        <v>0</v>
      </c>
      <c r="C47" s="58" t="str">
        <f>Effectif!D48</f>
        <v>31/12/2002</v>
      </c>
      <c r="D47" s="59">
        <f ca="1">Effectif!E48</f>
        <v>17</v>
      </c>
      <c r="E47" s="59">
        <f>Effectif!G48</f>
        <v>0</v>
      </c>
      <c r="F47" s="58">
        <f>Effectif!M48</f>
        <v>0</v>
      </c>
      <c r="G47" s="59">
        <f>Effectif!Q48</f>
        <v>0</v>
      </c>
      <c r="H47" s="64">
        <f>Effectif!S48</f>
        <v>0</v>
      </c>
    </row>
    <row r="48" spans="1:8" x14ac:dyDescent="0.25">
      <c r="A48" s="56">
        <f>Effectif!A49</f>
        <v>0</v>
      </c>
      <c r="B48" s="57">
        <f>Effectif!B49</f>
        <v>0</v>
      </c>
      <c r="C48" s="58" t="str">
        <f>Effectif!D49</f>
        <v>16/07/2002</v>
      </c>
      <c r="D48" s="59">
        <f ca="1">Effectif!E49</f>
        <v>18</v>
      </c>
      <c r="E48" s="59">
        <f>Effectif!G49</f>
        <v>0</v>
      </c>
      <c r="F48" s="58">
        <f>Effectif!M49</f>
        <v>0</v>
      </c>
      <c r="G48" s="59">
        <f>Effectif!Q49</f>
        <v>0</v>
      </c>
      <c r="H48" s="64">
        <f>Effectif!S49</f>
        <v>0</v>
      </c>
    </row>
    <row r="49" spans="1:8" x14ac:dyDescent="0.25">
      <c r="A49" s="56">
        <f>Effectif!A50</f>
        <v>0</v>
      </c>
      <c r="B49" s="57">
        <f>Effectif!B50</f>
        <v>0</v>
      </c>
      <c r="C49" s="58" t="str">
        <f>Effectif!D50</f>
        <v>10/12/2003</v>
      </c>
      <c r="D49" s="59">
        <f ca="1">Effectif!E50</f>
        <v>16</v>
      </c>
      <c r="E49" s="59">
        <f>Effectif!G50</f>
        <v>0</v>
      </c>
      <c r="F49" s="58">
        <f>Effectif!M50</f>
        <v>0</v>
      </c>
      <c r="G49" s="59">
        <f>Effectif!Q50</f>
        <v>0</v>
      </c>
      <c r="H49" s="64">
        <f>Effectif!S50</f>
        <v>0</v>
      </c>
    </row>
    <row r="50" spans="1:8" x14ac:dyDescent="0.25">
      <c r="A50" s="56">
        <f>Effectif!A51</f>
        <v>0</v>
      </c>
      <c r="B50" s="57">
        <f>Effectif!B51</f>
        <v>0</v>
      </c>
      <c r="C50" s="58" t="str">
        <f>Effectif!D51</f>
        <v>02/06/2003</v>
      </c>
      <c r="D50" s="59">
        <f ca="1">Effectif!E51</f>
        <v>17</v>
      </c>
      <c r="E50" s="59">
        <f>Effectif!G51</f>
        <v>0</v>
      </c>
      <c r="F50" s="58">
        <f>Effectif!M51</f>
        <v>0</v>
      </c>
      <c r="G50" s="59">
        <f>Effectif!Q51</f>
        <v>0</v>
      </c>
      <c r="H50" s="64">
        <f>Effectif!S51</f>
        <v>0</v>
      </c>
    </row>
    <row r="51" spans="1:8" x14ac:dyDescent="0.25">
      <c r="A51" s="56">
        <f>Effectif!A52</f>
        <v>0</v>
      </c>
      <c r="B51" s="57">
        <f>Effectif!B52</f>
        <v>0</v>
      </c>
      <c r="C51" s="58">
        <f>Effectif!D52</f>
        <v>37258</v>
      </c>
      <c r="D51" s="59">
        <f ca="1">Effectif!E52</f>
        <v>18</v>
      </c>
      <c r="E51" s="59">
        <f>Effectif!G52</f>
        <v>0</v>
      </c>
      <c r="F51" s="58">
        <f>Effectif!M52</f>
        <v>0</v>
      </c>
      <c r="G51" s="59">
        <f>Effectif!Q52</f>
        <v>0</v>
      </c>
      <c r="H51" s="64">
        <f>Effectif!S52</f>
        <v>0</v>
      </c>
    </row>
    <row r="52" spans="1:8" x14ac:dyDescent="0.25">
      <c r="A52" s="56">
        <f>Effectif!A53</f>
        <v>0</v>
      </c>
      <c r="B52" s="57">
        <f>Effectif!B53</f>
        <v>0</v>
      </c>
      <c r="C52" s="58" t="str">
        <f>Effectif!D53</f>
        <v>31/12/2002</v>
      </c>
      <c r="D52" s="59">
        <f ca="1">Effectif!E53</f>
        <v>17</v>
      </c>
      <c r="E52" s="59">
        <f>Effectif!G53</f>
        <v>0</v>
      </c>
      <c r="F52" s="58">
        <f>Effectif!M53</f>
        <v>0</v>
      </c>
      <c r="G52" s="59">
        <f>Effectif!Q53</f>
        <v>0</v>
      </c>
      <c r="H52" s="64">
        <f>Effectif!S53</f>
        <v>0</v>
      </c>
    </row>
    <row r="53" spans="1:8" x14ac:dyDescent="0.25">
      <c r="A53" s="56">
        <f>Effectif!A54</f>
        <v>0</v>
      </c>
      <c r="B53" s="57">
        <f>Effectif!B54</f>
        <v>0</v>
      </c>
      <c r="C53" s="58" t="str">
        <f>Effectif!D54</f>
        <v>01/01/2003</v>
      </c>
      <c r="D53" s="59">
        <f ca="1">Effectif!E54</f>
        <v>17</v>
      </c>
      <c r="E53" s="59">
        <f>Effectif!G54</f>
        <v>0</v>
      </c>
      <c r="F53" s="58">
        <f>Effectif!M54</f>
        <v>0</v>
      </c>
      <c r="G53" s="59">
        <f>Effectif!Q54</f>
        <v>0</v>
      </c>
      <c r="H53" s="64">
        <f>Effectif!S54</f>
        <v>0</v>
      </c>
    </row>
    <row r="54" spans="1:8" x14ac:dyDescent="0.25">
      <c r="A54" s="56">
        <f>Effectif!A55</f>
        <v>0</v>
      </c>
      <c r="B54" s="57">
        <f>Effectif!B55</f>
        <v>0</v>
      </c>
      <c r="C54" s="58">
        <f>Effectif!D55</f>
        <v>37895</v>
      </c>
      <c r="D54" s="59">
        <f ca="1">Effectif!E55</f>
        <v>16</v>
      </c>
      <c r="E54" s="59">
        <f>Effectif!G55</f>
        <v>0</v>
      </c>
      <c r="F54" s="58">
        <f>Effectif!M55</f>
        <v>0</v>
      </c>
      <c r="G54" s="59">
        <f>Effectif!Q55</f>
        <v>0</v>
      </c>
      <c r="H54" s="64">
        <f>Effectif!S55</f>
        <v>0</v>
      </c>
    </row>
    <row r="55" spans="1:8" x14ac:dyDescent="0.25">
      <c r="A55" s="56">
        <f>Effectif!A56</f>
        <v>0</v>
      </c>
      <c r="B55" s="57">
        <f>Effectif!B56</f>
        <v>0</v>
      </c>
      <c r="C55" s="58" t="str">
        <f>Effectif!D56</f>
        <v>10/05/2002</v>
      </c>
      <c r="D55" s="59">
        <f ca="1">Effectif!E56</f>
        <v>18</v>
      </c>
      <c r="E55" s="59">
        <f>Effectif!G56</f>
        <v>0</v>
      </c>
      <c r="F55" s="58">
        <f>Effectif!M56</f>
        <v>0</v>
      </c>
      <c r="G55" s="59">
        <f>Effectif!Q56</f>
        <v>0</v>
      </c>
      <c r="H55" s="64">
        <f>Effectif!S56</f>
        <v>0</v>
      </c>
    </row>
    <row r="56" spans="1:8" x14ac:dyDescent="0.25">
      <c r="A56" s="56">
        <f>Effectif!A57</f>
        <v>0</v>
      </c>
      <c r="B56" s="57">
        <f>Effectif!B57</f>
        <v>0</v>
      </c>
      <c r="C56" s="58" t="str">
        <f>Effectif!D57</f>
        <v>02/10/2002</v>
      </c>
      <c r="D56" s="59">
        <f ca="1">Effectif!E57</f>
        <v>17</v>
      </c>
      <c r="E56" s="59">
        <f>Effectif!G57</f>
        <v>0</v>
      </c>
      <c r="F56" s="58">
        <f>Effectif!M57</f>
        <v>0</v>
      </c>
      <c r="G56" s="59">
        <f>Effectif!Q57</f>
        <v>0</v>
      </c>
      <c r="H56" s="64">
        <f>Effectif!S57</f>
        <v>0</v>
      </c>
    </row>
    <row r="57" spans="1:8" x14ac:dyDescent="0.25">
      <c r="A57" s="56">
        <f>Effectif!A58</f>
        <v>0</v>
      </c>
      <c r="B57" s="57">
        <f>Effectif!B58</f>
        <v>0</v>
      </c>
      <c r="C57" s="58" t="str">
        <f>Effectif!D58</f>
        <v>07/02/2003</v>
      </c>
      <c r="D57" s="59">
        <f ca="1">Effectif!E58</f>
        <v>17</v>
      </c>
      <c r="E57" s="59">
        <f>Effectif!G58</f>
        <v>0</v>
      </c>
      <c r="F57" s="58">
        <f>Effectif!M58</f>
        <v>0</v>
      </c>
      <c r="G57" s="59">
        <f>Effectif!Q58</f>
        <v>0</v>
      </c>
      <c r="H57" s="64">
        <f>Effectif!S58</f>
        <v>0</v>
      </c>
    </row>
    <row r="58" spans="1:8" x14ac:dyDescent="0.25">
      <c r="A58" s="56">
        <f>Effectif!A59</f>
        <v>0</v>
      </c>
      <c r="B58" s="57">
        <f>Effectif!B59</f>
        <v>0</v>
      </c>
      <c r="C58" s="58" t="str">
        <f>Effectif!D59</f>
        <v>08/05/2003</v>
      </c>
      <c r="D58" s="59">
        <f ca="1">Effectif!E59</f>
        <v>17</v>
      </c>
      <c r="E58" s="59">
        <f>Effectif!G59</f>
        <v>0</v>
      </c>
      <c r="F58" s="58">
        <f>Effectif!M59</f>
        <v>0</v>
      </c>
      <c r="G58" s="59">
        <f>Effectif!Q59</f>
        <v>0</v>
      </c>
      <c r="H58" s="64">
        <f>Effectif!S59</f>
        <v>0</v>
      </c>
    </row>
    <row r="59" spans="1:8" x14ac:dyDescent="0.25">
      <c r="A59" s="56">
        <f>Effectif!A60</f>
        <v>0</v>
      </c>
      <c r="B59" s="57">
        <f>Effectif!B60</f>
        <v>0</v>
      </c>
      <c r="C59" s="58" t="str">
        <f>Effectif!D60</f>
        <v>01/12/2001</v>
      </c>
      <c r="D59" s="59">
        <f ca="1">Effectif!E60</f>
        <v>18</v>
      </c>
      <c r="E59" s="59">
        <f>Effectif!G60</f>
        <v>0</v>
      </c>
      <c r="F59" s="58">
        <f>Effectif!M60</f>
        <v>0</v>
      </c>
      <c r="G59" s="59">
        <f>Effectif!Q60</f>
        <v>0</v>
      </c>
      <c r="H59" s="64">
        <f>Effectif!S60</f>
        <v>0</v>
      </c>
    </row>
    <row r="60" spans="1:8" x14ac:dyDescent="0.25">
      <c r="A60" s="56">
        <f>Effectif!A61</f>
        <v>0</v>
      </c>
      <c r="B60" s="57">
        <f>Effectif!B61</f>
        <v>0</v>
      </c>
      <c r="C60" s="58" t="str">
        <f>Effectif!D61</f>
        <v>05/03/2003</v>
      </c>
      <c r="D60" s="59">
        <f ca="1">Effectif!E61</f>
        <v>17</v>
      </c>
      <c r="E60" s="59">
        <f>Effectif!G61</f>
        <v>0</v>
      </c>
      <c r="F60" s="58">
        <f>Effectif!M61</f>
        <v>0</v>
      </c>
      <c r="G60" s="59">
        <f>Effectif!Q61</f>
        <v>0</v>
      </c>
      <c r="H60" s="64">
        <f>Effectif!S61</f>
        <v>0</v>
      </c>
    </row>
    <row r="61" spans="1:8" x14ac:dyDescent="0.25">
      <c r="A61" s="56">
        <f>Effectif!A62</f>
        <v>0</v>
      </c>
      <c r="B61" s="57">
        <f>Effectif!B62</f>
        <v>0</v>
      </c>
      <c r="C61" s="58" t="str">
        <f>Effectif!D62</f>
        <v>09/07/2002</v>
      </c>
      <c r="D61" s="59">
        <f ca="1">Effectif!E62</f>
        <v>18</v>
      </c>
      <c r="E61" s="59">
        <f>Effectif!G62</f>
        <v>0</v>
      </c>
      <c r="F61" s="58">
        <f>Effectif!M62</f>
        <v>0</v>
      </c>
      <c r="G61" s="59">
        <f>Effectif!Q62</f>
        <v>0</v>
      </c>
      <c r="H61" s="64">
        <f>Effectif!S62</f>
        <v>0</v>
      </c>
    </row>
    <row r="62" spans="1:8" x14ac:dyDescent="0.25">
      <c r="A62" s="56">
        <f>Effectif!A63</f>
        <v>0</v>
      </c>
      <c r="B62" s="57">
        <f>Effectif!B63</f>
        <v>0</v>
      </c>
      <c r="C62" s="58">
        <f>Effectif!D63</f>
        <v>37925</v>
      </c>
      <c r="D62" s="59">
        <f ca="1">Effectif!E63</f>
        <v>16</v>
      </c>
      <c r="E62" s="59">
        <f>Effectif!G63</f>
        <v>0</v>
      </c>
      <c r="F62" s="58">
        <f>Effectif!M63</f>
        <v>0</v>
      </c>
      <c r="G62" s="59">
        <f>Effectif!Q63</f>
        <v>0</v>
      </c>
      <c r="H62" s="64">
        <f>Effectif!S63</f>
        <v>0</v>
      </c>
    </row>
    <row r="63" spans="1:8" x14ac:dyDescent="0.25">
      <c r="A63" s="56">
        <f>Effectif!A64</f>
        <v>0</v>
      </c>
      <c r="B63" s="57">
        <f>Effectif!B64</f>
        <v>0</v>
      </c>
      <c r="C63" s="58" t="str">
        <f>Effectif!D64</f>
        <v>31/12/2003</v>
      </c>
      <c r="D63" s="59">
        <f ca="1">Effectif!E64</f>
        <v>16</v>
      </c>
      <c r="E63" s="59">
        <f>Effectif!G64</f>
        <v>0</v>
      </c>
      <c r="F63" s="58">
        <f>Effectif!M64</f>
        <v>0</v>
      </c>
      <c r="G63" s="59">
        <f>Effectif!Q64</f>
        <v>0</v>
      </c>
      <c r="H63" s="64">
        <f>Effectif!S64</f>
        <v>0</v>
      </c>
    </row>
    <row r="64" spans="1:8" ht="15.75" thickBot="1" x14ac:dyDescent="0.3">
      <c r="A64" s="60">
        <f>Effectif!A65</f>
        <v>0</v>
      </c>
      <c r="B64" s="144">
        <f>Effectif!B65</f>
        <v>0</v>
      </c>
      <c r="C64" s="61" t="str">
        <f>Effectif!D65</f>
        <v>31/12/2004</v>
      </c>
      <c r="D64" s="62">
        <f ca="1">Effectif!E65</f>
        <v>15</v>
      </c>
      <c r="E64" s="62">
        <f>Effectif!G65</f>
        <v>0</v>
      </c>
      <c r="F64" s="61">
        <f>Effectif!M65</f>
        <v>0</v>
      </c>
      <c r="G64" s="62">
        <f>Effectif!Q65</f>
        <v>0</v>
      </c>
      <c r="H64" s="65">
        <f>Effectif!S65</f>
        <v>0</v>
      </c>
    </row>
    <row r="65" ht="15.75" thickTop="1" x14ac:dyDescent="0.25"/>
  </sheetData>
  <sheetProtection selectLockedCells="1" selectUnlockedCells="1"/>
  <customSheetViews>
    <customSheetView guid="{EE943BA9-0B80-4629-8DFD-5400001CD553}" showPageBreaks="1" fitToPage="1" printArea="1" state="hidden">
      <selection activeCell="G15" sqref="G15"/>
      <pageMargins left="0" right="0" top="0" bottom="0" header="0.31496062992125984" footer="0.31496062992125984"/>
      <printOptions horizontalCentered="1" verticalCentered="1"/>
      <pageSetup paperSize="9" scale="63" orientation="landscape" verticalDpi="0" r:id="rId1"/>
    </customSheetView>
    <customSheetView guid="{45FAC4E9-01F5-48F9-AF57-4C2D450C8896}" fitToPage="1" state="hidden" topLeftCell="A40">
      <selection activeCell="H59" sqref="A59:H59"/>
      <pageMargins left="0" right="0" top="0" bottom="0" header="0.31496062992125984" footer="0.31496062992125984"/>
      <printOptions horizontalCentered="1" verticalCentered="1"/>
      <pageSetup paperSize="9" scale="63" orientation="landscape" verticalDpi="0" r:id="rId2"/>
    </customSheetView>
    <customSheetView guid="{2D17AA9F-28C5-47B9-B582-31047B6D7CD1}" showPageBreaks="1" fitToPage="1" printArea="1" state="hidden" topLeftCell="A40">
      <selection activeCell="H59" sqref="A59:H59"/>
      <pageMargins left="0" right="0" top="0" bottom="0" header="0.31496062992125984" footer="0.31496062992125984"/>
      <printOptions horizontalCentered="1" verticalCentered="1"/>
      <pageSetup paperSize="9" scale="63" orientation="landscape" verticalDpi="0" r:id="rId3"/>
    </customSheetView>
  </customSheetViews>
  <printOptions horizontalCentered="1" verticalCentered="1"/>
  <pageMargins left="0" right="0" top="0" bottom="0" header="0.31496062992125984" footer="0.31496062992125984"/>
  <pageSetup paperSize="9" scale="63" orientation="landscape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71"/>
  <sheetViews>
    <sheetView tabSelected="1" workbookViewId="0"/>
  </sheetViews>
  <sheetFormatPr baseColWidth="10" defaultColWidth="11.42578125" defaultRowHeight="15" x14ac:dyDescent="0.25"/>
  <cols>
    <col min="1" max="1" width="19.42578125" style="1" bestFit="1" customWidth="1"/>
    <col min="2" max="2" width="11.42578125" style="1"/>
    <col min="3" max="3" width="21" style="1" bestFit="1" customWidth="1"/>
    <col min="4" max="4" width="15" style="1" bestFit="1" customWidth="1"/>
    <col min="5" max="5" width="21.85546875" style="1" bestFit="1" customWidth="1"/>
    <col min="6" max="6" width="27.28515625" style="1" bestFit="1" customWidth="1"/>
    <col min="7" max="7" width="17.5703125" style="1" bestFit="1" customWidth="1"/>
    <col min="8" max="8" width="13" style="1" bestFit="1" customWidth="1"/>
    <col min="9" max="9" width="26.42578125" style="1" bestFit="1" customWidth="1"/>
    <col min="10" max="10" width="21.42578125" style="1" bestFit="1" customWidth="1"/>
    <col min="11" max="11" width="14.140625" style="1" bestFit="1" customWidth="1"/>
    <col min="12" max="12" width="6" style="1" bestFit="1" customWidth="1"/>
    <col min="13" max="13" width="11.42578125" style="1"/>
    <col min="14" max="14" width="8" style="1" bestFit="1" customWidth="1"/>
    <col min="15" max="16384" width="11.42578125" style="1"/>
  </cols>
  <sheetData>
    <row r="1" spans="1:33" s="217" customFormat="1" ht="16.5" thickTop="1" thickBot="1" x14ac:dyDescent="0.3">
      <c r="A1" s="232" t="s">
        <v>4</v>
      </c>
      <c r="C1" s="232" t="s">
        <v>15</v>
      </c>
      <c r="D1" s="232" t="s">
        <v>16</v>
      </c>
      <c r="E1" s="232" t="s">
        <v>17</v>
      </c>
      <c r="F1" s="232" t="s">
        <v>18</v>
      </c>
      <c r="G1" s="232" t="s">
        <v>19</v>
      </c>
      <c r="H1" s="232" t="s">
        <v>20</v>
      </c>
      <c r="J1" s="232" t="s">
        <v>21</v>
      </c>
      <c r="L1" s="232" t="s">
        <v>23</v>
      </c>
      <c r="N1" s="232" t="s">
        <v>28</v>
      </c>
    </row>
    <row r="2" spans="1:33" ht="16.5" thickTop="1" thickBot="1" x14ac:dyDescent="0.3">
      <c r="A2" s="222"/>
      <c r="C2" s="222"/>
      <c r="D2" s="222"/>
      <c r="E2" s="222"/>
      <c r="F2" s="222"/>
      <c r="G2" s="222"/>
      <c r="H2" s="222"/>
      <c r="J2" s="222"/>
      <c r="L2" s="222" t="s">
        <v>24</v>
      </c>
      <c r="N2" s="222" t="s">
        <v>7</v>
      </c>
    </row>
    <row r="3" spans="1:33" ht="16.5" thickTop="1" thickBot="1" x14ac:dyDescent="0.3">
      <c r="A3" s="222"/>
      <c r="C3" s="222"/>
      <c r="D3" s="222"/>
      <c r="E3" s="222"/>
      <c r="F3" s="222"/>
      <c r="G3" s="222"/>
      <c r="H3" s="222"/>
      <c r="J3" s="222"/>
      <c r="L3" s="222" t="s">
        <v>25</v>
      </c>
      <c r="N3" s="222" t="s">
        <v>9</v>
      </c>
      <c r="AG3" s="1" t="str">
        <f>IF(AND(Z3="Oui",AS3="",AE3="Mois"),Paramètres!H56,"")&amp;IF(AND(Z3="Oui",AS3&lt;&gt;"",AE3="Mois"),Paramètres!H55,"")&amp;IF(AND(Z3="Non",AS3&lt;&gt;"",AE3="Mois"),Paramètres!H57,"")&amp;IF(AND(Z3="Non",AS3="",AE3="Mois"),"Rien","")&amp;IF(AND(Z3="Oui",AS3="",AE3="Trimestre"),Paramètres!$H$68,"")&amp;IF(AND(Z3="Oui",AS3&lt;&gt;"",AE3="Trimestre"),Paramètres!$H$67&amp;" €","")&amp;IF(AND(Z3="Non",AS3&lt;&gt;"",AE3="Trimestre"),Paramètres!$H$69,"")</f>
        <v/>
      </c>
    </row>
    <row r="4" spans="1:33" ht="16.5" thickTop="1" thickBot="1" x14ac:dyDescent="0.3">
      <c r="A4" s="222"/>
      <c r="F4" s="222"/>
      <c r="G4" s="222"/>
      <c r="J4" s="222"/>
      <c r="N4" s="222" t="s">
        <v>8</v>
      </c>
    </row>
    <row r="5" spans="1:33" ht="16.5" thickTop="1" thickBot="1" x14ac:dyDescent="0.3">
      <c r="A5" s="222"/>
      <c r="J5" s="222"/>
      <c r="N5" s="222" t="s">
        <v>29</v>
      </c>
    </row>
    <row r="6" spans="1:33" ht="16.5" thickTop="1" thickBot="1" x14ac:dyDescent="0.3">
      <c r="A6" s="222"/>
      <c r="C6" s="219" t="s">
        <v>32</v>
      </c>
      <c r="E6" s="219" t="s">
        <v>39</v>
      </c>
      <c r="F6" s="222"/>
      <c r="J6" s="222"/>
    </row>
    <row r="7" spans="1:33" ht="16.5" thickTop="1" thickBot="1" x14ac:dyDescent="0.3">
      <c r="A7" s="222"/>
      <c r="C7" s="222" t="s">
        <v>35</v>
      </c>
      <c r="E7" s="222"/>
      <c r="F7" s="223"/>
    </row>
    <row r="8" spans="1:33" ht="16.5" thickTop="1" thickBot="1" x14ac:dyDescent="0.3">
      <c r="C8" s="222" t="s">
        <v>37</v>
      </c>
      <c r="E8" s="222"/>
      <c r="F8" s="223"/>
    </row>
    <row r="9" spans="1:33" ht="16.5" thickTop="1" thickBot="1" x14ac:dyDescent="0.3">
      <c r="C9" s="222" t="s">
        <v>34</v>
      </c>
      <c r="E9" s="222"/>
      <c r="F9" s="223"/>
      <c r="I9" s="3"/>
      <c r="J9" s="224"/>
    </row>
    <row r="10" spans="1:33" ht="16.5" thickTop="1" thickBot="1" x14ac:dyDescent="0.3">
      <c r="A10" s="219" t="s">
        <v>48</v>
      </c>
      <c r="C10" s="222" t="s">
        <v>33</v>
      </c>
      <c r="E10" s="222"/>
      <c r="F10" s="223"/>
      <c r="I10" s="3"/>
      <c r="J10" s="225"/>
    </row>
    <row r="11" spans="1:33" ht="16.5" thickTop="1" thickBot="1" x14ac:dyDescent="0.3">
      <c r="A11" s="222" t="s">
        <v>86</v>
      </c>
      <c r="C11" s="222" t="s">
        <v>36</v>
      </c>
      <c r="E11" s="222"/>
      <c r="F11" s="223"/>
      <c r="I11" s="3"/>
      <c r="J11" s="225"/>
    </row>
    <row r="12" spans="1:33" ht="16.5" thickTop="1" thickBot="1" x14ac:dyDescent="0.3">
      <c r="A12" s="222" t="s">
        <v>29</v>
      </c>
      <c r="E12" s="222"/>
      <c r="F12" s="223"/>
      <c r="I12" s="3"/>
      <c r="J12" s="225"/>
    </row>
    <row r="13" spans="1:33" ht="16.5" thickTop="1" thickBot="1" x14ac:dyDescent="0.3">
      <c r="A13" s="222" t="s">
        <v>128</v>
      </c>
      <c r="E13" s="222"/>
      <c r="F13" s="223"/>
      <c r="H13" s="219" t="s">
        <v>130</v>
      </c>
      <c r="I13" s="3"/>
      <c r="J13" s="225"/>
    </row>
    <row r="14" spans="1:33" ht="16.5" thickTop="1" thickBot="1" x14ac:dyDescent="0.3">
      <c r="A14" s="222" t="s">
        <v>50</v>
      </c>
      <c r="C14" s="219" t="s">
        <v>54</v>
      </c>
      <c r="E14" s="222"/>
      <c r="F14" s="223"/>
      <c r="H14" s="222" t="s">
        <v>54</v>
      </c>
      <c r="I14" s="3"/>
      <c r="J14" s="225"/>
    </row>
    <row r="15" spans="1:33" ht="16.5" thickTop="1" thickBot="1" x14ac:dyDescent="0.3">
      <c r="A15" s="222" t="s">
        <v>49</v>
      </c>
      <c r="C15" s="226" t="s">
        <v>55</v>
      </c>
      <c r="E15" s="222"/>
      <c r="F15" s="223"/>
      <c r="H15" s="222" t="s">
        <v>131</v>
      </c>
      <c r="I15" s="3"/>
      <c r="J15" s="225"/>
    </row>
    <row r="16" spans="1:33" ht="16.5" thickTop="1" thickBot="1" x14ac:dyDescent="0.3">
      <c r="A16" s="222" t="s">
        <v>225</v>
      </c>
      <c r="C16" s="226" t="s">
        <v>56</v>
      </c>
      <c r="E16" s="222"/>
      <c r="F16" s="223"/>
      <c r="H16" s="222" t="s">
        <v>132</v>
      </c>
      <c r="I16" s="3"/>
      <c r="J16" s="225"/>
    </row>
    <row r="17" spans="1:11" ht="16.5" thickTop="1" thickBot="1" x14ac:dyDescent="0.3">
      <c r="C17" s="226" t="s">
        <v>86</v>
      </c>
      <c r="E17" s="222"/>
      <c r="F17" s="223"/>
      <c r="I17" s="3"/>
      <c r="J17" s="225"/>
    </row>
    <row r="18" spans="1:11" ht="16.5" thickTop="1" thickBot="1" x14ac:dyDescent="0.3">
      <c r="C18" s="227"/>
      <c r="E18" s="222"/>
      <c r="F18" s="223"/>
      <c r="I18" s="3"/>
    </row>
    <row r="19" spans="1:11" ht="16.5" thickTop="1" thickBot="1" x14ac:dyDescent="0.3">
      <c r="A19" s="219" t="s">
        <v>50</v>
      </c>
      <c r="E19" s="222"/>
      <c r="F19" s="223"/>
      <c r="H19" s="222" t="s">
        <v>24</v>
      </c>
      <c r="I19" s="3"/>
    </row>
    <row r="20" spans="1:11" ht="16.5" thickTop="1" thickBot="1" x14ac:dyDescent="0.3">
      <c r="A20" s="222" t="s">
        <v>76</v>
      </c>
      <c r="C20" s="219" t="s">
        <v>76</v>
      </c>
      <c r="E20" s="219" t="s">
        <v>57</v>
      </c>
      <c r="F20" s="226"/>
      <c r="H20" s="222" t="s">
        <v>25</v>
      </c>
      <c r="I20" s="3"/>
    </row>
    <row r="21" spans="1:11" ht="16.5" thickTop="1" thickBot="1" x14ac:dyDescent="0.3">
      <c r="A21" s="222" t="s">
        <v>77</v>
      </c>
      <c r="C21" s="226" t="s">
        <v>59</v>
      </c>
      <c r="E21" s="226" t="s">
        <v>237</v>
      </c>
      <c r="F21" s="228">
        <f ca="1">EOMONTH(TODAY(),IF(DAY(TODAY())&gt;=24,1,0))</f>
        <v>44074</v>
      </c>
    </row>
    <row r="22" spans="1:11" ht="16.5" thickTop="1" thickBot="1" x14ac:dyDescent="0.3">
      <c r="A22" s="222" t="s">
        <v>78</v>
      </c>
      <c r="C22" s="226" t="s">
        <v>60</v>
      </c>
      <c r="E22" s="226" t="s">
        <v>238</v>
      </c>
      <c r="F22" s="228" t="str">
        <f ca="1">IF(OR(MONTH(TODAY())&lt;=2,MONTH(TODAY())=12),"28/02/20",IF(AND(MONTH(TODAY())&lt;=6,MONTH(TODAY())&gt;=3),"04/07/20","31/11/20"))</f>
        <v>31/11/20</v>
      </c>
      <c r="I22" s="3"/>
    </row>
    <row r="23" spans="1:11" ht="16.5" thickTop="1" thickBot="1" x14ac:dyDescent="0.3">
      <c r="A23" s="222" t="s">
        <v>51</v>
      </c>
      <c r="C23" s="226" t="s">
        <v>61</v>
      </c>
      <c r="E23" s="226" t="s">
        <v>331</v>
      </c>
      <c r="F23" s="228" t="s">
        <v>86</v>
      </c>
      <c r="I23" s="3"/>
    </row>
    <row r="24" spans="1:11" ht="16.5" thickTop="1" thickBot="1" x14ac:dyDescent="0.3">
      <c r="A24" s="222" t="s">
        <v>79</v>
      </c>
      <c r="C24" s="226" t="s">
        <v>58</v>
      </c>
      <c r="E24" s="226" t="s">
        <v>238</v>
      </c>
      <c r="F24" s="228" t="str">
        <f ca="1">IF(OR(MONTH(TODAY())&lt;=2,MONTH(TODAY())=12),"2eme trimestre",IF(AND(MONTH(TODAY())&lt;=6,MONTH(TODAY())&gt;=3),"3eme trimestre","1er trimestre"))</f>
        <v>1er trimestre</v>
      </c>
      <c r="G24" s="220" t="s">
        <v>85</v>
      </c>
      <c r="I24" s="219" t="s">
        <v>140</v>
      </c>
      <c r="J24" s="222"/>
      <c r="K24" s="222"/>
    </row>
    <row r="25" spans="1:11" ht="16.5" thickTop="1" thickBot="1" x14ac:dyDescent="0.3">
      <c r="A25" s="222" t="s">
        <v>226</v>
      </c>
      <c r="E25" s="219" t="s">
        <v>84</v>
      </c>
      <c r="G25" s="229" t="s">
        <v>126</v>
      </c>
      <c r="I25" s="222"/>
      <c r="J25" s="223"/>
      <c r="K25" s="230"/>
    </row>
    <row r="26" spans="1:11" ht="16.5" thickTop="1" thickBot="1" x14ac:dyDescent="0.3">
      <c r="E26" s="226" t="s">
        <v>62</v>
      </c>
      <c r="G26" s="226" t="s">
        <v>71</v>
      </c>
      <c r="I26" s="222"/>
      <c r="J26" s="223"/>
      <c r="K26" s="230"/>
    </row>
    <row r="27" spans="1:11" ht="16.5" thickTop="1" thickBot="1" x14ac:dyDescent="0.3">
      <c r="A27" s="219" t="s">
        <v>49</v>
      </c>
      <c r="C27" s="219" t="s">
        <v>77</v>
      </c>
      <c r="E27" s="226" t="s">
        <v>63</v>
      </c>
      <c r="G27" s="226" t="s">
        <v>73</v>
      </c>
      <c r="I27" s="222"/>
      <c r="J27" s="223"/>
      <c r="K27" s="230"/>
    </row>
    <row r="28" spans="1:11" ht="16.5" thickTop="1" thickBot="1" x14ac:dyDescent="0.3">
      <c r="A28" s="222" t="s">
        <v>80</v>
      </c>
      <c r="C28" s="226" t="s">
        <v>59</v>
      </c>
      <c r="E28" s="226" t="s">
        <v>64</v>
      </c>
      <c r="G28" s="226" t="s">
        <v>67</v>
      </c>
      <c r="I28" s="222"/>
      <c r="J28" s="223"/>
      <c r="K28" s="230"/>
    </row>
    <row r="29" spans="1:11" ht="16.5" thickTop="1" thickBot="1" x14ac:dyDescent="0.3">
      <c r="A29" s="222" t="s">
        <v>81</v>
      </c>
      <c r="C29" s="226" t="s">
        <v>60</v>
      </c>
      <c r="G29" s="226" t="s">
        <v>75</v>
      </c>
      <c r="I29" s="222"/>
      <c r="J29" s="223"/>
      <c r="K29" s="230"/>
    </row>
    <row r="30" spans="1:11" ht="16.5" thickTop="1" thickBot="1" x14ac:dyDescent="0.3">
      <c r="A30" s="222" t="s">
        <v>52</v>
      </c>
      <c r="C30" s="226" t="s">
        <v>61</v>
      </c>
      <c r="G30" s="226" t="s">
        <v>87</v>
      </c>
      <c r="I30" s="222"/>
      <c r="J30" s="223"/>
      <c r="K30" s="230"/>
    </row>
    <row r="31" spans="1:11" ht="16.5" thickTop="1" thickBot="1" x14ac:dyDescent="0.3">
      <c r="A31" s="222" t="s">
        <v>82</v>
      </c>
      <c r="C31" s="226" t="s">
        <v>58</v>
      </c>
      <c r="E31" s="219" t="s">
        <v>81</v>
      </c>
      <c r="G31" s="226" t="s">
        <v>69</v>
      </c>
      <c r="I31" s="222"/>
      <c r="J31" s="223"/>
      <c r="K31" s="230"/>
    </row>
    <row r="32" spans="1:11" ht="16.5" thickTop="1" thickBot="1" x14ac:dyDescent="0.3">
      <c r="A32" s="222" t="s">
        <v>83</v>
      </c>
      <c r="C32" s="227"/>
      <c r="E32" s="226" t="s">
        <v>62</v>
      </c>
      <c r="G32" s="226" t="s">
        <v>70</v>
      </c>
      <c r="I32" s="222"/>
      <c r="J32" s="223"/>
      <c r="K32" s="230"/>
    </row>
    <row r="33" spans="1:9" ht="16.5" thickTop="1" thickBot="1" x14ac:dyDescent="0.3">
      <c r="E33" s="226" t="s">
        <v>63</v>
      </c>
      <c r="G33" s="226" t="s">
        <v>74</v>
      </c>
      <c r="I33" s="3"/>
    </row>
    <row r="34" spans="1:9" ht="16.5" thickTop="1" thickBot="1" x14ac:dyDescent="0.3">
      <c r="A34" s="219" t="s">
        <v>128</v>
      </c>
      <c r="C34" s="219" t="s">
        <v>78</v>
      </c>
      <c r="E34" s="226" t="s">
        <v>64</v>
      </c>
      <c r="G34" s="226" t="s">
        <v>72</v>
      </c>
      <c r="I34" s="3"/>
    </row>
    <row r="35" spans="1:9" ht="16.5" thickTop="1" thickBot="1" x14ac:dyDescent="0.3">
      <c r="A35" s="222" t="s">
        <v>8</v>
      </c>
      <c r="C35" s="226" t="s">
        <v>59</v>
      </c>
      <c r="G35" s="226" t="s">
        <v>88</v>
      </c>
      <c r="I35" s="219" t="s">
        <v>144</v>
      </c>
    </row>
    <row r="36" spans="1:9" ht="16.5" thickTop="1" thickBot="1" x14ac:dyDescent="0.3">
      <c r="C36" s="226" t="s">
        <v>60</v>
      </c>
      <c r="G36" s="226" t="s">
        <v>66</v>
      </c>
      <c r="I36" s="226" t="s">
        <v>147</v>
      </c>
    </row>
    <row r="37" spans="1:9" ht="16.5" thickTop="1" thickBot="1" x14ac:dyDescent="0.3">
      <c r="A37" s="219" t="s">
        <v>225</v>
      </c>
      <c r="C37" s="226" t="s">
        <v>61</v>
      </c>
      <c r="E37" s="219" t="s">
        <v>52</v>
      </c>
      <c r="G37" s="226" t="s">
        <v>68</v>
      </c>
      <c r="I37" s="226" t="s">
        <v>143</v>
      </c>
    </row>
    <row r="38" spans="1:9" ht="16.5" thickTop="1" thickBot="1" x14ac:dyDescent="0.3">
      <c r="A38" s="222" t="s">
        <v>356</v>
      </c>
      <c r="C38" s="226" t="s">
        <v>58</v>
      </c>
      <c r="E38" s="226" t="s">
        <v>62</v>
      </c>
      <c r="G38" s="226" t="s">
        <v>65</v>
      </c>
      <c r="I38" s="3"/>
    </row>
    <row r="39" spans="1:9" ht="16.5" thickTop="1" thickBot="1" x14ac:dyDescent="0.3">
      <c r="A39" s="222" t="s">
        <v>29</v>
      </c>
      <c r="E39" s="226" t="s">
        <v>63</v>
      </c>
      <c r="I39" s="3"/>
    </row>
    <row r="40" spans="1:9" ht="16.5" thickTop="1" thickBot="1" x14ac:dyDescent="0.3">
      <c r="E40" s="226" t="s">
        <v>64</v>
      </c>
      <c r="I40" s="219" t="s">
        <v>137</v>
      </c>
    </row>
    <row r="41" spans="1:9" ht="16.5" thickTop="1" thickBot="1" x14ac:dyDescent="0.3">
      <c r="C41" s="219" t="s">
        <v>51</v>
      </c>
      <c r="G41" s="219" t="s">
        <v>136</v>
      </c>
      <c r="I41" s="231">
        <v>49</v>
      </c>
    </row>
    <row r="42" spans="1:9" ht="16.5" thickTop="1" thickBot="1" x14ac:dyDescent="0.3">
      <c r="C42" s="226" t="s">
        <v>59</v>
      </c>
      <c r="G42" s="222" t="s">
        <v>138</v>
      </c>
      <c r="I42" s="3"/>
    </row>
    <row r="43" spans="1:9" ht="16.5" thickTop="1" thickBot="1" x14ac:dyDescent="0.3">
      <c r="C43" s="226" t="s">
        <v>60</v>
      </c>
      <c r="E43" s="219" t="s">
        <v>82</v>
      </c>
      <c r="G43" s="231">
        <v>67</v>
      </c>
      <c r="I43" s="3"/>
    </row>
    <row r="44" spans="1:9" ht="16.5" thickTop="1" thickBot="1" x14ac:dyDescent="0.3">
      <c r="C44" s="226" t="s">
        <v>61</v>
      </c>
      <c r="E44" s="226" t="s">
        <v>62</v>
      </c>
      <c r="I44" s="219" t="s">
        <v>43</v>
      </c>
    </row>
    <row r="45" spans="1:9" ht="16.5" thickTop="1" thickBot="1" x14ac:dyDescent="0.3">
      <c r="C45" s="226" t="s">
        <v>58</v>
      </c>
      <c r="E45" s="226" t="s">
        <v>63</v>
      </c>
      <c r="I45" s="231" t="s">
        <v>151</v>
      </c>
    </row>
    <row r="46" spans="1:9" ht="16.5" thickTop="1" thickBot="1" x14ac:dyDescent="0.3">
      <c r="E46" s="226" t="s">
        <v>64</v>
      </c>
      <c r="G46" s="219" t="s">
        <v>241</v>
      </c>
      <c r="I46" s="231" t="s">
        <v>312</v>
      </c>
    </row>
    <row r="47" spans="1:9" ht="16.5" thickTop="1" thickBot="1" x14ac:dyDescent="0.3">
      <c r="G47" s="222" t="s">
        <v>136</v>
      </c>
      <c r="I47" s="231" t="s">
        <v>153</v>
      </c>
    </row>
    <row r="48" spans="1:9" ht="16.5" thickTop="1" thickBot="1" x14ac:dyDescent="0.3">
      <c r="C48" s="221" t="s">
        <v>79</v>
      </c>
      <c r="G48" s="222" t="s">
        <v>137</v>
      </c>
      <c r="I48" s="231" t="s">
        <v>315</v>
      </c>
    </row>
    <row r="49" spans="3:9" ht="16.5" thickTop="1" thickBot="1" x14ac:dyDescent="0.3">
      <c r="C49" s="226" t="s">
        <v>59</v>
      </c>
      <c r="E49" s="219" t="s">
        <v>83</v>
      </c>
      <c r="G49" s="222" t="s">
        <v>345</v>
      </c>
      <c r="I49" s="3"/>
    </row>
    <row r="50" spans="3:9" ht="16.5" thickTop="1" thickBot="1" x14ac:dyDescent="0.3">
      <c r="C50" s="226" t="s">
        <v>60</v>
      </c>
      <c r="E50" s="226" t="s">
        <v>62</v>
      </c>
      <c r="I50" s="3"/>
    </row>
    <row r="51" spans="3:9" ht="16.5" thickTop="1" thickBot="1" x14ac:dyDescent="0.3">
      <c r="C51" s="226" t="s">
        <v>61</v>
      </c>
      <c r="E51" s="226" t="s">
        <v>63</v>
      </c>
      <c r="I51" s="3"/>
    </row>
    <row r="52" spans="3:9" ht="16.5" thickTop="1" thickBot="1" x14ac:dyDescent="0.3">
      <c r="C52" s="226" t="s">
        <v>58</v>
      </c>
      <c r="E52" s="226" t="s">
        <v>64</v>
      </c>
      <c r="I52" s="3"/>
    </row>
    <row r="53" spans="3:9" ht="16.5" thickTop="1" thickBot="1" x14ac:dyDescent="0.3">
      <c r="F53" s="219" t="s">
        <v>243</v>
      </c>
      <c r="G53" s="221"/>
      <c r="H53" s="221"/>
      <c r="I53" s="3"/>
    </row>
    <row r="54" spans="3:9" ht="16.5" thickTop="1" thickBot="1" x14ac:dyDescent="0.3">
      <c r="C54" s="221" t="s">
        <v>226</v>
      </c>
      <c r="F54" s="344" t="s">
        <v>237</v>
      </c>
      <c r="G54" s="222" t="s">
        <v>250</v>
      </c>
      <c r="H54" s="190">
        <v>25</v>
      </c>
      <c r="I54" s="3"/>
    </row>
    <row r="55" spans="3:9" ht="16.5" thickTop="1" thickBot="1" x14ac:dyDescent="0.3">
      <c r="C55" s="226" t="s">
        <v>59</v>
      </c>
      <c r="F55" s="345"/>
      <c r="G55" s="222" t="s">
        <v>251</v>
      </c>
      <c r="H55" s="190">
        <v>10</v>
      </c>
      <c r="I55" s="3"/>
    </row>
    <row r="56" spans="3:9" ht="16.5" thickTop="1" thickBot="1" x14ac:dyDescent="0.3">
      <c r="C56" s="226" t="s">
        <v>60</v>
      </c>
      <c r="F56" s="345"/>
      <c r="G56" s="222" t="s">
        <v>6</v>
      </c>
      <c r="H56" s="190">
        <v>15.45</v>
      </c>
      <c r="I56" s="3"/>
    </row>
    <row r="57" spans="3:9" ht="16.5" thickTop="1" thickBot="1" x14ac:dyDescent="0.3">
      <c r="F57" s="346"/>
      <c r="G57" s="222" t="s">
        <v>245</v>
      </c>
      <c r="H57" s="190">
        <v>20</v>
      </c>
      <c r="I57" s="3"/>
    </row>
    <row r="58" spans="3:9" ht="16.5" thickTop="1" thickBot="1" x14ac:dyDescent="0.3">
      <c r="F58" s="344" t="s">
        <v>240</v>
      </c>
      <c r="G58" s="222" t="s">
        <v>244</v>
      </c>
      <c r="H58" s="190">
        <v>25.65</v>
      </c>
      <c r="I58" s="3"/>
    </row>
    <row r="59" spans="3:9" ht="16.5" thickTop="1" thickBot="1" x14ac:dyDescent="0.3">
      <c r="F59" s="345"/>
      <c r="G59" s="222" t="s">
        <v>6</v>
      </c>
      <c r="H59" s="190" t="s">
        <v>246</v>
      </c>
      <c r="I59" s="3"/>
    </row>
    <row r="60" spans="3:9" ht="16.5" thickTop="1" thickBot="1" x14ac:dyDescent="0.3">
      <c r="F60" s="346"/>
      <c r="G60" s="222" t="s">
        <v>245</v>
      </c>
      <c r="H60" s="190">
        <v>51.3</v>
      </c>
      <c r="I60" s="3"/>
    </row>
    <row r="61" spans="3:9" ht="16.5" thickTop="1" thickBot="1" x14ac:dyDescent="0.3">
      <c r="F61" s="344" t="s">
        <v>247</v>
      </c>
      <c r="G61" s="222" t="s">
        <v>244</v>
      </c>
      <c r="H61" s="190">
        <v>22.55</v>
      </c>
      <c r="I61" s="3"/>
    </row>
    <row r="62" spans="3:9" ht="16.5" thickTop="1" thickBot="1" x14ac:dyDescent="0.3">
      <c r="F62" s="345"/>
      <c r="G62" s="222" t="s">
        <v>6</v>
      </c>
      <c r="H62" s="190" t="s">
        <v>246</v>
      </c>
      <c r="I62" s="3"/>
    </row>
    <row r="63" spans="3:9" ht="16.5" thickTop="1" thickBot="1" x14ac:dyDescent="0.3">
      <c r="F63" s="346"/>
      <c r="G63" s="222" t="s">
        <v>245</v>
      </c>
      <c r="H63" s="190">
        <v>45.1</v>
      </c>
      <c r="I63" s="3"/>
    </row>
    <row r="64" spans="3:9" ht="16.5" thickTop="1" thickBot="1" x14ac:dyDescent="0.3">
      <c r="F64" s="344" t="s">
        <v>248</v>
      </c>
      <c r="G64" s="222" t="s">
        <v>244</v>
      </c>
      <c r="H64" s="190">
        <v>22.55</v>
      </c>
      <c r="I64" s="3"/>
    </row>
    <row r="65" spans="6:9" ht="16.5" thickTop="1" thickBot="1" x14ac:dyDescent="0.3">
      <c r="F65" s="345"/>
      <c r="G65" s="222" t="s">
        <v>6</v>
      </c>
      <c r="H65" s="190" t="s">
        <v>246</v>
      </c>
      <c r="I65" s="3"/>
    </row>
    <row r="66" spans="6:9" ht="16.5" thickTop="1" thickBot="1" x14ac:dyDescent="0.3">
      <c r="F66" s="346"/>
      <c r="G66" s="222" t="s">
        <v>245</v>
      </c>
      <c r="H66" s="190">
        <v>45.1</v>
      </c>
      <c r="I66" s="3"/>
    </row>
    <row r="67" spans="6:9" ht="16.5" thickTop="1" thickBot="1" x14ac:dyDescent="0.3">
      <c r="F67" s="344" t="s">
        <v>249</v>
      </c>
      <c r="G67" s="222" t="s">
        <v>244</v>
      </c>
      <c r="H67" s="190">
        <f ca="1">IF(F22="1er trimestre",H58,IF(F22="2eme trimestre",H61,H64))</f>
        <v>22.55</v>
      </c>
      <c r="I67" s="3"/>
    </row>
    <row r="68" spans="6:9" ht="16.5" thickTop="1" thickBot="1" x14ac:dyDescent="0.3">
      <c r="F68" s="345"/>
      <c r="G68" s="222" t="s">
        <v>6</v>
      </c>
      <c r="H68" s="190" t="s">
        <v>246</v>
      </c>
      <c r="I68" s="3"/>
    </row>
    <row r="69" spans="6:9" ht="16.5" thickTop="1" thickBot="1" x14ac:dyDescent="0.3">
      <c r="F69" s="346"/>
      <c r="G69" s="222" t="s">
        <v>245</v>
      </c>
      <c r="H69" s="190">
        <f ca="1">IF(F22="1er trimestre",H60,IF(F22="2eme trimestre",H63,H66))</f>
        <v>45.1</v>
      </c>
      <c r="I69" s="3"/>
    </row>
    <row r="70" spans="6:9" ht="16.5" thickTop="1" thickBot="1" x14ac:dyDescent="0.3">
      <c r="F70" s="218" t="s">
        <v>331</v>
      </c>
      <c r="G70" s="218"/>
      <c r="H70" s="190">
        <v>0</v>
      </c>
      <c r="I70" s="3"/>
    </row>
    <row r="71" spans="6:9" ht="15.75" thickTop="1" x14ac:dyDescent="0.25"/>
  </sheetData>
  <sortState ref="A20:A25">
    <sortCondition ref="A20"/>
  </sortState>
  <customSheetViews>
    <customSheetView guid="{EE943BA9-0B80-4629-8DFD-5400001CD553}">
      <pageMargins left="0.7" right="0.7" top="0.75" bottom="0.75" header="0.3" footer="0.3"/>
      <pageSetup paperSize="9" orientation="portrait" verticalDpi="0" r:id="rId1"/>
    </customSheetView>
    <customSheetView guid="{45FAC4E9-01F5-48F9-AF57-4C2D450C8896}">
      <selection activeCell="K10" sqref="K10"/>
      <pageMargins left="0.7" right="0.7" top="0.75" bottom="0.75" header="0.3" footer="0.3"/>
      <pageSetup paperSize="9" orientation="portrait" verticalDpi="0" r:id="rId2"/>
    </customSheetView>
    <customSheetView guid="{2D17AA9F-28C5-47B9-B582-31047B6D7CD1}" state="hidden" topLeftCell="E7">
      <selection activeCell="F22" sqref="F22"/>
      <pageMargins left="0.7" right="0.7" top="0.75" bottom="0.75" header="0.3" footer="0.3"/>
      <pageSetup paperSize="9" orientation="portrait" verticalDpi="0" r:id="rId3"/>
    </customSheetView>
  </customSheetViews>
  <mergeCells count="5">
    <mergeCell ref="F58:F60"/>
    <mergeCell ref="F61:F63"/>
    <mergeCell ref="F64:F66"/>
    <mergeCell ref="F67:F69"/>
    <mergeCell ref="F54:F57"/>
  </mergeCells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hyperlinks>
    <hyperlink ref="F11" r:id="rId4" display="emilie.grosset-janin@eure.fr"/>
    <hyperlink ref="F13" r:id="rId5" display="ase-evreux27@eure.fr"/>
    <hyperlink ref="F15" r:id="rId6" display="ase-evreux227@eure.fr"/>
    <hyperlink ref="F8" r:id="rId7" display="ase-louviers27@eure.fr"/>
    <hyperlink ref="F9" r:id="rId8" display="ase-vernon27@eure.fr"/>
    <hyperlink ref="J25" r:id="rId9" display="afollet@caps76.fr"/>
    <hyperlink ref="J26" r:id="rId10" display="adespray@caps76.fr"/>
    <hyperlink ref="J28" r:id="rId11" display="dzabukovec@caps76.fr"/>
    <hyperlink ref="J29" r:id="rId12" display="flefevre@caps76.fr"/>
    <hyperlink ref="J30" r:id="rId13" display="lcosnier@caps76.fr"/>
    <hyperlink ref="J31" r:id="rId14" display="mducreux@caps76.fr"/>
    <hyperlink ref="J32" r:id="rId15" display="snoble@caps76.fr"/>
    <hyperlink ref="F12" r:id="rId16" display="ase-vernon27@eure.fr"/>
    <hyperlink ref="F16" r:id="rId17" display="ase-evreux27@eure.fr"/>
    <hyperlink ref="F10" r:id="rId18" display="ase-evreux27@eure.fr"/>
    <hyperlink ref="F14" r:id="rId19" display="ase-bernay27@eure.fr"/>
    <hyperlink ref="F19" r:id="rId20" display="ase-bernay27@eure.fr"/>
    <hyperlink ref="J27" r:id="rId21" display="cdesperrois@caps76.fr"/>
    <hyperlink ref="F7" r:id="rId22" display="ase-evreux227@eure.fr"/>
    <hyperlink ref="F17" r:id="rId23" display="pascale.herve@eure.fr"/>
    <hyperlink ref="F18" r:id="rId24" display="ase-louviers27@eure.fr"/>
  </hyperlinks>
  <pageMargins left="0.7" right="0.7" top="0.75" bottom="0.75" header="0.3" footer="0.3"/>
  <pageSetup paperSize="9" orientation="portrait" verticalDpi="0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57</vt:i4>
      </vt:variant>
    </vt:vector>
  </HeadingPairs>
  <TitlesOfParts>
    <vt:vector size="68" baseType="lpstr">
      <vt:lpstr>Effectif</vt:lpstr>
      <vt:lpstr>References</vt:lpstr>
      <vt:lpstr>Argent de poche</vt:lpstr>
      <vt:lpstr>ASE</vt:lpstr>
      <vt:lpstr>CAPS</vt:lpstr>
      <vt:lpstr>Statistiques</vt:lpstr>
      <vt:lpstr>Feuille Classeur</vt:lpstr>
      <vt:lpstr>Archives</vt:lpstr>
      <vt:lpstr>Veilleurs</vt:lpstr>
      <vt:lpstr>Impression</vt:lpstr>
      <vt:lpstr>Paramètres</vt:lpstr>
      <vt:lpstr>A._BRIAND</vt:lpstr>
      <vt:lpstr>A._FRERET</vt:lpstr>
      <vt:lpstr>A._HEBERT</vt:lpstr>
      <vt:lpstr>Statistiques!Accueil</vt:lpstr>
      <vt:lpstr>Accueil</vt:lpstr>
      <vt:lpstr>Apprentissage</vt:lpstr>
      <vt:lpstr>Statistiques!ATJM</vt:lpstr>
      <vt:lpstr>CFA</vt:lpstr>
      <vt:lpstr>Statistiques!Choix</vt:lpstr>
      <vt:lpstr>Choix</vt:lpstr>
      <vt:lpstr>Classe_de_CFA</vt:lpstr>
      <vt:lpstr>Collectif</vt:lpstr>
      <vt:lpstr>College</vt:lpstr>
      <vt:lpstr>Veilleurs!Criteres</vt:lpstr>
      <vt:lpstr>D._CHAHARANE</vt:lpstr>
      <vt:lpstr>E._MOULINET</vt:lpstr>
      <vt:lpstr>Statistiques!EDUCATEUR</vt:lpstr>
      <vt:lpstr>EDUCATEUR</vt:lpstr>
      <vt:lpstr>FRERET</vt:lpstr>
      <vt:lpstr>G._POLITZER</vt:lpstr>
      <vt:lpstr>H._DUNANT</vt:lpstr>
      <vt:lpstr>HORTICOLE</vt:lpstr>
      <vt:lpstr>Statistiques!IEF</vt:lpstr>
      <vt:lpstr>IEF</vt:lpstr>
      <vt:lpstr>ASE!Impression_des_titres</vt:lpstr>
      <vt:lpstr>Impression!Impression_des_titres</vt:lpstr>
      <vt:lpstr>J._CADIN</vt:lpstr>
      <vt:lpstr>J._JAURES</vt:lpstr>
      <vt:lpstr>L._SEDAR_SENGHOR</vt:lpstr>
      <vt:lpstr>Statistiques!liste_jeune</vt:lpstr>
      <vt:lpstr>liste_jeune</vt:lpstr>
      <vt:lpstr>Statistiques!Lycee</vt:lpstr>
      <vt:lpstr>Lycee</vt:lpstr>
      <vt:lpstr>Lycee_professionnel</vt:lpstr>
      <vt:lpstr>M._LEROY</vt:lpstr>
      <vt:lpstr>Statistiques!Mesure</vt:lpstr>
      <vt:lpstr>Mesure</vt:lpstr>
      <vt:lpstr>NAVARRE</vt:lpstr>
      <vt:lpstr>P._BERT</vt:lpstr>
      <vt:lpstr>Statistiques!PAMIE</vt:lpstr>
      <vt:lpstr>PAMIE</vt:lpstr>
      <vt:lpstr>S._LACOSTE</vt:lpstr>
      <vt:lpstr>SCOLAIRE</vt:lpstr>
      <vt:lpstr>Statistiques!Scolarite</vt:lpstr>
      <vt:lpstr>Scolarite</vt:lpstr>
      <vt:lpstr>Semi_autonomie</vt:lpstr>
      <vt:lpstr>St_MICHEL</vt:lpstr>
      <vt:lpstr>Statistiques!Titre</vt:lpstr>
      <vt:lpstr>Titre</vt:lpstr>
      <vt:lpstr>V._LECUYER</vt:lpstr>
      <vt:lpstr>'Argent de poche'!Zone_d_impression</vt:lpstr>
      <vt:lpstr>ASE!Zone_d_impression</vt:lpstr>
      <vt:lpstr>'Feuille Classeur'!Zone_d_impression</vt:lpstr>
      <vt:lpstr>Impression!Zone_d_impression</vt:lpstr>
      <vt:lpstr>References!Zone_d_impression</vt:lpstr>
      <vt:lpstr>Statistiques!Zone_d_impression</vt:lpstr>
      <vt:lpstr>Veilleurs!Zone_d_impression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cp:lastPrinted>2020-07-29T13:31:49Z</cp:lastPrinted>
  <dcterms:created xsi:type="dcterms:W3CDTF">2006-09-16T00:00:00Z</dcterms:created>
  <dcterms:modified xsi:type="dcterms:W3CDTF">2020-07-31T08:30:20Z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