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tables/table1.xml" ContentType="application/vnd.openxmlformats-officedocument.spreadsheetml.table+xml"/>
  <Override PartName="/xl/comments1.xml" ContentType="application/vnd.openxmlformats-officedocument.spreadsheetml.comment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HP\Desktop\"/>
    </mc:Choice>
  </mc:AlternateContent>
  <bookViews>
    <workbookView xWindow="0" yWindow="0" windowWidth="20490" windowHeight="7620" tabRatio="603"/>
  </bookViews>
  <sheets>
    <sheet name="ETAT des STOCKS" sheetId="1" r:id="rId1"/>
    <sheet name="client" sheetId="2" r:id="rId2"/>
    <sheet name="vendeur" sheetId="3" r:id="rId3"/>
    <sheet name="HISTORIQUE DES BONS" sheetId="4" r:id="rId4"/>
    <sheet name="BON DE LIVRAISON" sheetId="6" r:id="rId5"/>
    <sheet name="pa" sheetId="8" r:id="rId6"/>
    <sheet name="formules" sheetId="9" state="hidden" r:id="rId7"/>
    <sheet name="MES LISTES " sheetId="10" r:id="rId8"/>
    <sheet name="MES SOUHAITS VBA" sheetId="11" r:id="rId9"/>
    <sheet name="Lettre pour stock epuisé" sheetId="12" r:id="rId10"/>
  </sheets>
  <functionGroups builtInGroupCount="18"/>
  <definedNames>
    <definedName name="_xlnm._FilterDatabase" localSheetId="3" hidden="1">'HISTORIQUE DES BONS'!$A$1:$F$1</definedName>
    <definedName name="client">client!$A:$A</definedName>
    <definedName name="code">'ETAT des STOCKS'!$C:$C</definedName>
    <definedName name="condit">'ETAT des STOCKS'!$I:$I</definedName>
    <definedName name="depot">'ETAT des STOCKS'!$E:$E</definedName>
    <definedName name="designation">'ETAT des STOCKS'!$B:$B</definedName>
    <definedName name="listecharg">'MES LISTES '!$K:$K</definedName>
    <definedName name="listecode">'MES LISTES '!$C:$C</definedName>
    <definedName name="listecolis">'MES LISTES '!$I:$I</definedName>
    <definedName name="listedecharg">'MES LISTES '!$J:$J</definedName>
    <definedName name="listedepot">'MES LISTES '!$E:$E</definedName>
    <definedName name="listedesignation">'MES LISTES '!$B:$B</definedName>
    <definedName name="listemarque">'MES LISTES '!$H:$H</definedName>
    <definedName name="listenavire">'MES LISTES '!$G:$G</definedName>
    <definedName name="listereference">'MES LISTES '!$A:$A</definedName>
    <definedName name="listereferences">'MES LISTES '!$A:$A</definedName>
    <definedName name="listerelache">'MES LISTES '!$F:$F</definedName>
    <definedName name="listeunité">'MES LISTES '!$D:$D</definedName>
    <definedName name="marque">'ETAT des STOCKS'!$H:$H</definedName>
    <definedName name="navire">'ETAT des STOCKS'!$G:$G</definedName>
    <definedName name="refer">'ETAT des STOCKS'!$A:$A</definedName>
    <definedName name="references">'ETAT des STOCKS'!#REF!</definedName>
    <definedName name="relache">'ETAT des STOCKS'!$F:$F</definedName>
    <definedName name="unite">'ETAT des STOCKS'!$D:$D</definedName>
    <definedName name="vendeur">vendeur!$A:$A</definedName>
    <definedName name="_xlnm.Print_Area" localSheetId="4">'BON DE LIVRAISON'!$A$1:$G$56</definedName>
  </definedNames>
  <calcPr calcId="162913"/>
</workbook>
</file>

<file path=xl/calcChain.xml><?xml version="1.0" encoding="utf-8"?>
<calcChain xmlns="http://schemas.openxmlformats.org/spreadsheetml/2006/main">
  <c r="B2" i="4" l="1"/>
  <c r="B3" i="4"/>
  <c r="Q2" i="1" l="1"/>
  <c r="Q3" i="1"/>
  <c r="Q4" i="1"/>
  <c r="Q5" i="1"/>
  <c r="Q6" i="1"/>
  <c r="Q7" i="1"/>
  <c r="Q8" i="1"/>
  <c r="C2" i="1" l="1"/>
  <c r="C3" i="1"/>
  <c r="C4" i="1"/>
  <c r="C5" i="1"/>
  <c r="C6" i="1"/>
  <c r="C7" i="1"/>
  <c r="C8" i="1"/>
  <c r="G2" i="1"/>
  <c r="G3" i="1"/>
  <c r="G4" i="1"/>
  <c r="G5" i="1"/>
  <c r="G6" i="1"/>
  <c r="G7" i="1"/>
  <c r="G8" i="1"/>
  <c r="F3" i="1"/>
  <c r="F4" i="1"/>
  <c r="F5" i="1"/>
  <c r="F6" i="1"/>
  <c r="F7" i="1"/>
  <c r="F8" i="1"/>
  <c r="F2" i="1"/>
  <c r="I2" i="1"/>
  <c r="I3" i="1"/>
  <c r="I4" i="1"/>
  <c r="I5" i="1"/>
  <c r="I6" i="1"/>
  <c r="I7" i="1"/>
  <c r="I8" i="1"/>
  <c r="H2" i="1"/>
  <c r="H3" i="1"/>
  <c r="H4" i="1"/>
  <c r="H5" i="1"/>
  <c r="H6" i="1"/>
  <c r="H7" i="1"/>
  <c r="H8" i="1"/>
  <c r="E2" i="1"/>
  <c r="E3" i="1"/>
  <c r="E4" i="1"/>
  <c r="E5" i="1"/>
  <c r="E6" i="1"/>
  <c r="E7" i="1"/>
  <c r="E8" i="1"/>
  <c r="D2" i="1"/>
  <c r="D3" i="1"/>
  <c r="D4" i="1"/>
  <c r="D5" i="1"/>
  <c r="D6" i="1"/>
  <c r="D7" i="1"/>
  <c r="D8" i="1"/>
  <c r="B2" i="1"/>
  <c r="B3" i="1"/>
  <c r="B4" i="1"/>
  <c r="B5" i="1"/>
  <c r="B6" i="1"/>
  <c r="B7" i="1"/>
  <c r="B8" i="1"/>
  <c r="K2" i="1" l="1"/>
  <c r="P2" i="1" s="1"/>
  <c r="A39" i="6" l="1"/>
  <c r="A20" i="6"/>
  <c r="K3" i="1" l="1"/>
  <c r="P3" i="1" s="1"/>
  <c r="N3" i="1"/>
  <c r="L3" i="1" l="1"/>
  <c r="M3" i="1" s="1"/>
  <c r="N5" i="1"/>
  <c r="K5" i="1"/>
  <c r="L5" i="1" l="1"/>
  <c r="M5" i="1" s="1"/>
  <c r="P5" i="1"/>
  <c r="N2" i="1"/>
  <c r="L2" i="1"/>
  <c r="M2" i="1" s="1"/>
  <c r="N8" i="1" l="1"/>
  <c r="K8" i="1"/>
  <c r="L8" i="1" l="1"/>
  <c r="M8" i="1" s="1"/>
  <c r="P8" i="1"/>
  <c r="N7" i="1"/>
  <c r="K7" i="1"/>
  <c r="L7" i="1" l="1"/>
  <c r="M7" i="1" s="1"/>
  <c r="P7" i="1"/>
  <c r="K6" i="1"/>
  <c r="N6" i="1"/>
  <c r="N4" i="1"/>
  <c r="K4" i="1"/>
  <c r="B24" i="6"/>
  <c r="B43" i="6" s="1"/>
  <c r="A46" i="6"/>
  <c r="A55" i="6"/>
  <c r="F50" i="6"/>
  <c r="B46" i="6"/>
  <c r="D41" i="6"/>
  <c r="F39" i="6"/>
  <c r="A36" i="6"/>
  <c r="A27" i="6"/>
  <c r="B32" i="6" s="1"/>
  <c r="F31" i="6"/>
  <c r="F30" i="6"/>
  <c r="F49" i="6" s="1"/>
  <c r="B27" i="6"/>
  <c r="D22" i="6"/>
  <c r="F20" i="6"/>
  <c r="B14" i="6"/>
  <c r="B13" i="6"/>
  <c r="F12" i="6"/>
  <c r="B12" i="6"/>
  <c r="B11" i="6"/>
  <c r="E9" i="6"/>
  <c r="C8" i="6"/>
  <c r="D8" i="6"/>
  <c r="F1" i="6"/>
  <c r="T1" i="4"/>
  <c r="B9" i="6"/>
  <c r="L6" i="1" l="1"/>
  <c r="M6" i="1" s="1"/>
  <c r="P6" i="1"/>
  <c r="L4" i="1"/>
  <c r="M4" i="1" s="1"/>
  <c r="P4" i="1"/>
  <c r="E28" i="6"/>
  <c r="C46" i="6"/>
  <c r="D46" i="6"/>
  <c r="B31" i="6"/>
  <c r="B49" i="6"/>
  <c r="B51" i="6"/>
  <c r="E47" i="6"/>
  <c r="C27" i="6"/>
  <c r="B33" i="6"/>
  <c r="B50" i="6"/>
  <c r="B30" i="6"/>
  <c r="B52" i="6"/>
  <c r="B47" i="6"/>
  <c r="B28" i="6"/>
  <c r="D27" i="6" l="1"/>
</calcChain>
</file>

<file path=xl/comments1.xml><?xml version="1.0" encoding="utf-8"?>
<comments xmlns="http://schemas.openxmlformats.org/spreadsheetml/2006/main">
  <authors>
    <author>HP</author>
  </authors>
  <commentList>
    <comment ref="B2" authorId="0" shapeId="0">
      <text>
        <r>
          <rPr>
            <b/>
            <sz val="9"/>
            <color indexed="81"/>
            <rFont val="Tahoma"/>
            <family val="2"/>
          </rPr>
          <t>HP:</t>
        </r>
        <r>
          <rPr>
            <sz val="9"/>
            <color indexed="81"/>
            <rFont val="Tahoma"/>
            <family val="2"/>
          </rPr>
          <t xml:space="preserve">
Verouiller formule aujordhui parce que changement automatique jour suivant 
</t>
        </r>
      </text>
    </comment>
  </commentList>
</comments>
</file>

<file path=xl/sharedStrings.xml><?xml version="1.0" encoding="utf-8"?>
<sst xmlns="http://schemas.openxmlformats.org/spreadsheetml/2006/main" count="158" uniqueCount="120">
  <si>
    <t>ref</t>
  </si>
  <si>
    <t>depot</t>
  </si>
  <si>
    <t>relache</t>
  </si>
  <si>
    <t>vendeurs</t>
  </si>
  <si>
    <t>N° BON</t>
  </si>
  <si>
    <t>DATE</t>
  </si>
  <si>
    <t>DESIGNATION</t>
  </si>
  <si>
    <t>BON DE LIVRAISON N°</t>
  </si>
  <si>
    <t>Livrer à</t>
  </si>
  <si>
    <t>unités</t>
  </si>
  <si>
    <t xml:space="preserve">Désignation </t>
  </si>
  <si>
    <t>soit</t>
  </si>
  <si>
    <t>DEPOT</t>
  </si>
  <si>
    <t>N° RELACHE</t>
  </si>
  <si>
    <t>MARQUE</t>
  </si>
  <si>
    <t>original</t>
  </si>
  <si>
    <t>souche</t>
  </si>
  <si>
    <t>duplicata</t>
  </si>
  <si>
    <t>signature et cachet</t>
  </si>
  <si>
    <t>réalisé par</t>
  </si>
  <si>
    <t>Tonnage</t>
  </si>
  <si>
    <t>colis</t>
  </si>
  <si>
    <t>marque</t>
  </si>
  <si>
    <t xml:space="preserve">mot de passe </t>
  </si>
  <si>
    <t>pa</t>
  </si>
  <si>
    <t>DESIGNATIONS</t>
  </si>
  <si>
    <t>TONNE</t>
  </si>
  <si>
    <t>CLIENT</t>
  </si>
  <si>
    <t>SUIVI DU STOCK</t>
  </si>
  <si>
    <t>SUIVI DES BONS</t>
  </si>
  <si>
    <t>SORTIE</t>
  </si>
  <si>
    <t>ENTREE</t>
  </si>
  <si>
    <t>REF</t>
  </si>
  <si>
    <t>Mes formules</t>
  </si>
  <si>
    <t>SI(A8="";"";SpellNumber(C8))                = chiffres en lettres</t>
  </si>
  <si>
    <t>SI(A8="";"";RECHERCHEV(A8;'ETAT des STOCKS'!A:D;4;0)*B8)    = unités</t>
  </si>
  <si>
    <t>SI(A8="";"";RECHERCHEV(A8;'ETAT des STOCKS'!A:I;9;0))         = sacs/bidons/cartons</t>
  </si>
  <si>
    <t>SI(A8="";"";RECHERCHEV(A8;'ETAT des STOCKS'!A:F;6;0)) = relache</t>
  </si>
  <si>
    <t>SI(A8="";"";RECHERCHEV(A8;'ETAT des STOCKS'!A:E;5;0)) = depot</t>
  </si>
  <si>
    <t>VENDEURS</t>
  </si>
  <si>
    <t>BONS</t>
  </si>
  <si>
    <t>SI(A8="";"";RECHERCHEV(A8;'ETAT des STOCKS'!A:B;2;0))    = désignation</t>
  </si>
  <si>
    <t>ALMA</t>
  </si>
  <si>
    <t xml:space="preserve">TONNES RESTANT </t>
  </si>
  <si>
    <t>/2020</t>
  </si>
  <si>
    <t>Soit</t>
  </si>
  <si>
    <t>Date</t>
  </si>
  <si>
    <t>BON DE SORTIE N°</t>
  </si>
  <si>
    <t>CODE</t>
  </si>
  <si>
    <t>unite</t>
  </si>
  <si>
    <t>REFERENCE</t>
  </si>
  <si>
    <t>UNITES</t>
  </si>
  <si>
    <t>RELACHE</t>
  </si>
  <si>
    <t>code</t>
  </si>
  <si>
    <t>MOD CHARGE</t>
  </si>
  <si>
    <t xml:space="preserve">OBSERVATIONS </t>
  </si>
  <si>
    <t>MOD DECHARGE</t>
  </si>
  <si>
    <t>entreprise TIIPE</t>
  </si>
  <si>
    <t>POI1</t>
  </si>
  <si>
    <t>POI2</t>
  </si>
  <si>
    <t>POI3</t>
  </si>
  <si>
    <t>POI4</t>
  </si>
  <si>
    <t>POI5</t>
  </si>
  <si>
    <t>MEUREUK 25</t>
  </si>
  <si>
    <t>WALASS 12</t>
  </si>
  <si>
    <t>YOUFFOUFF 50</t>
  </si>
  <si>
    <t>TALAR 11</t>
  </si>
  <si>
    <t>NAWANE 100</t>
  </si>
  <si>
    <t>TEFESS1</t>
  </si>
  <si>
    <t>DIORO</t>
  </si>
  <si>
    <t>APARU</t>
  </si>
  <si>
    <t>LAYIC</t>
  </si>
  <si>
    <t>KEUTBEU</t>
  </si>
  <si>
    <t>N°1212</t>
  </si>
  <si>
    <t>N°1213</t>
  </si>
  <si>
    <t>N°1214</t>
  </si>
  <si>
    <t>N°1215</t>
  </si>
  <si>
    <t>N°1216</t>
  </si>
  <si>
    <t>GALLGUI</t>
  </si>
  <si>
    <t>MUTU</t>
  </si>
  <si>
    <t>NDIOL</t>
  </si>
  <si>
    <t>ABDU</t>
  </si>
  <si>
    <t>FRIPTU</t>
  </si>
  <si>
    <t>RAPIR</t>
  </si>
  <si>
    <t>M25</t>
  </si>
  <si>
    <t>WAL1</t>
  </si>
  <si>
    <t>YO1</t>
  </si>
  <si>
    <t>TAL1</t>
  </si>
  <si>
    <t>NAW1</t>
  </si>
  <si>
    <t>CAS</t>
  </si>
  <si>
    <t>WEUT</t>
  </si>
  <si>
    <t>TEUR</t>
  </si>
  <si>
    <t>MEUR</t>
  </si>
  <si>
    <t>DEUR</t>
  </si>
  <si>
    <t>DIEUL</t>
  </si>
  <si>
    <t>WAMTI</t>
  </si>
  <si>
    <t>DER</t>
  </si>
  <si>
    <t>CHAR</t>
  </si>
  <si>
    <t>gallgui</t>
  </si>
  <si>
    <t>MORBEYE</t>
  </si>
  <si>
    <t>LAKINK</t>
  </si>
  <si>
    <t>NDOR</t>
  </si>
  <si>
    <t>GHATE</t>
  </si>
  <si>
    <t>GUISS</t>
  </si>
  <si>
    <t>YUNDEU</t>
  </si>
  <si>
    <t>SOUNSOUN</t>
  </si>
  <si>
    <t>VEN1</t>
  </si>
  <si>
    <t>VEN2</t>
  </si>
  <si>
    <t>VEN3</t>
  </si>
  <si>
    <t>stock restant</t>
  </si>
  <si>
    <t xml:space="preserve">   </t>
  </si>
  <si>
    <t xml:space="preserve">                                                                                                                   </t>
  </si>
  <si>
    <t xml:space="preserve">
                                                             LETTRE constat fin stock
Je soussigné ENTREPRISE TIIPE siége 37 KHONDAMA  représenté par  Mr  ROGA MAKHOU vous informe par cette presente que notre relache N°FVT55963 du 26/04/17 gualgii MATARLO stocké à GNOULIKASS d'une quantité de100 charettes de slimkil est epuisé d'apres notre service suivi et controle stock. 
veuillez après verification et accord avec notre etat de stock nous restitué les bons de livraisons que vous detenez par devers ou pour rangement et archivages dans livres.
en cas de dessacord avec notre constat de fin de stock nous vous prions de nous faire signe pour corriger certains erreurs et justifier les ecart constates 
dans l'attente d'une suite favorable a notre demade veuillez croire a toute notre gratitude et la reconnaissance de la qualité de votre travail.
                                                                                                                   KEUSUP LE (date )
Cachet et signature </t>
  </si>
  <si>
    <t xml:space="preserve">Bloqué la formule aujourdhui dans l'historique des bons </t>
  </si>
  <si>
    <t>Créer un formulaire de saisie pour la feuilles ETAT DES STOCKS</t>
  </si>
  <si>
    <t xml:space="preserve">Créer un mot de passe d'acces au fichier </t>
  </si>
  <si>
    <t>Mes souhaits de Code VBA</t>
  </si>
  <si>
    <t>si une cellule de la colonne M = 0 excel doit generer une lettre déjà rediger  dans l'onglet  LETTRE STOCK EPUISE  et rapatrier les references contenus dans ETAT des STOCKS  Colonnes E F G  de la feuille ETAT des STOCKS</t>
  </si>
  <si>
    <t>N°RELACHE</t>
  </si>
  <si>
    <t>GALGUI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</si>
</sst>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_(* \(#,##0.00\);_(* &quot;-&quot;??_);_(@_)"/>
    <numFmt numFmtId="165" formatCode="_(* #,##0_);_(* \(#,##0\);_(* &quot;-&quot;??_);_(@_)"/>
  </numFmts>
  <fonts count="45">
    <font>
      <sz val="11"/>
      <color theme="1"/>
      <name val="Calibri"/>
      <family val="2"/>
      <scheme val="minor"/>
    </font>
    <font>
      <b/>
      <sz val="12"/>
      <color theme="1"/>
      <name val="Calibri"/>
      <family val="2"/>
      <scheme val="minor"/>
    </font>
    <font>
      <sz val="11"/>
      <color theme="1"/>
      <name val="Calibri"/>
      <family val="2"/>
      <scheme val="minor"/>
    </font>
    <font>
      <sz val="10"/>
      <color theme="1"/>
      <name val="Calibri"/>
      <family val="2"/>
      <scheme val="minor"/>
    </font>
    <font>
      <b/>
      <sz val="11"/>
      <color theme="1"/>
      <name val="Calibri"/>
      <family val="2"/>
      <scheme val="minor"/>
    </font>
    <font>
      <sz val="14"/>
      <color theme="1"/>
      <name val="Calibri"/>
      <family val="2"/>
      <scheme val="minor"/>
    </font>
    <font>
      <b/>
      <sz val="14"/>
      <color theme="1"/>
      <name val="Calibri"/>
      <family val="2"/>
      <scheme val="minor"/>
    </font>
    <font>
      <b/>
      <i/>
      <sz val="11"/>
      <color theme="1"/>
      <name val="Calibri"/>
      <family val="2"/>
      <scheme val="minor"/>
    </font>
    <font>
      <b/>
      <i/>
      <sz val="14"/>
      <color theme="1"/>
      <name val="Calibri"/>
      <family val="2"/>
      <scheme val="minor"/>
    </font>
    <font>
      <i/>
      <u/>
      <sz val="16"/>
      <color theme="1"/>
      <name val="Century Schoolbook"/>
      <family val="1"/>
    </font>
    <font>
      <i/>
      <sz val="18"/>
      <color theme="1"/>
      <name val="Aparajita"/>
      <family val="2"/>
    </font>
    <font>
      <b/>
      <i/>
      <sz val="14"/>
      <color theme="1"/>
      <name val="Arial Narrow"/>
      <family val="2"/>
    </font>
    <font>
      <u/>
      <sz val="11"/>
      <color theme="10"/>
      <name val="Calibri"/>
      <family val="2"/>
    </font>
    <font>
      <b/>
      <u/>
      <sz val="11"/>
      <color theme="10"/>
      <name val="Calibri"/>
      <family val="2"/>
    </font>
    <font>
      <b/>
      <sz val="12"/>
      <color theme="1"/>
      <name val="Arial Narrow"/>
      <family val="2"/>
    </font>
    <font>
      <b/>
      <sz val="11"/>
      <color theme="1"/>
      <name val="Arial Narrow"/>
      <family val="2"/>
    </font>
    <font>
      <b/>
      <sz val="11"/>
      <color indexed="8"/>
      <name val="Calibri"/>
      <family val="2"/>
      <scheme val="minor"/>
    </font>
    <font>
      <b/>
      <i/>
      <sz val="12"/>
      <name val="Calibri"/>
      <family val="2"/>
      <scheme val="minor"/>
    </font>
    <font>
      <b/>
      <i/>
      <u/>
      <sz val="16"/>
      <color theme="1"/>
      <name val="Century Schoolbook"/>
      <family val="1"/>
    </font>
    <font>
      <sz val="8"/>
      <color theme="1"/>
      <name val="Calibri"/>
      <family val="2"/>
      <scheme val="minor"/>
    </font>
    <font>
      <b/>
      <i/>
      <sz val="14"/>
      <name val="Arial Narrow"/>
      <family val="2"/>
    </font>
    <font>
      <i/>
      <sz val="12"/>
      <name val="Arial Narrow"/>
      <family val="2"/>
    </font>
    <font>
      <b/>
      <i/>
      <sz val="11"/>
      <color theme="1"/>
      <name val="Arial Narrow"/>
      <family val="2"/>
    </font>
    <font>
      <i/>
      <sz val="10"/>
      <color theme="1"/>
      <name val="Arial Narrow"/>
      <family val="2"/>
    </font>
    <font>
      <sz val="11"/>
      <color theme="1"/>
      <name val="Arial Narrow"/>
      <family val="2"/>
    </font>
    <font>
      <b/>
      <i/>
      <sz val="12"/>
      <color theme="1"/>
      <name val="Calibri"/>
      <family val="2"/>
      <scheme val="minor"/>
    </font>
    <font>
      <b/>
      <sz val="18"/>
      <name val="Calibri"/>
      <family val="2"/>
      <scheme val="minor"/>
    </font>
    <font>
      <b/>
      <sz val="18"/>
      <color theme="1"/>
      <name val="Calibri"/>
      <family val="2"/>
      <scheme val="minor"/>
    </font>
    <font>
      <b/>
      <sz val="10"/>
      <color theme="1"/>
      <name val="Calibri"/>
      <family val="2"/>
      <scheme val="minor"/>
    </font>
    <font>
      <b/>
      <sz val="10"/>
      <name val="Calibri"/>
      <family val="2"/>
      <scheme val="minor"/>
    </font>
    <font>
      <b/>
      <sz val="12"/>
      <name val="Calibri"/>
      <family val="2"/>
      <scheme val="minor"/>
    </font>
    <font>
      <sz val="11"/>
      <color rgb="FF000000"/>
      <name val="Calibri"/>
      <family val="2"/>
    </font>
    <font>
      <b/>
      <i/>
      <sz val="14"/>
      <color rgb="FFFF0000"/>
      <name val="Calibri"/>
      <family val="2"/>
    </font>
    <font>
      <b/>
      <sz val="10"/>
      <color rgb="FF008000"/>
      <name val="Calibri"/>
      <family val="2"/>
    </font>
    <font>
      <sz val="11"/>
      <color theme="0"/>
      <name val="Calibri"/>
      <family val="2"/>
      <scheme val="minor"/>
    </font>
    <font>
      <sz val="14"/>
      <color rgb="FF00B050"/>
      <name val="Calibri"/>
      <family val="2"/>
      <scheme val="minor"/>
    </font>
    <font>
      <b/>
      <sz val="22"/>
      <color rgb="FF000000"/>
      <name val="Algerian"/>
      <family val="5"/>
    </font>
    <font>
      <b/>
      <sz val="11"/>
      <color rgb="FF000000"/>
      <name val="Times New Roman"/>
      <family val="1"/>
    </font>
    <font>
      <b/>
      <sz val="8"/>
      <color rgb="FF000000"/>
      <name val="Times New Roman"/>
      <family val="1"/>
    </font>
    <font>
      <b/>
      <sz val="8"/>
      <color theme="1"/>
      <name val="Calibri"/>
      <family val="2"/>
      <scheme val="minor"/>
    </font>
    <font>
      <sz val="14"/>
      <name val="Times New Roman"/>
      <family val="1"/>
    </font>
    <font>
      <sz val="12"/>
      <color rgb="FFC00000"/>
      <name val="Calibri"/>
      <family val="2"/>
      <scheme val="minor"/>
    </font>
    <font>
      <sz val="14"/>
      <color rgb="FFC00000"/>
      <name val="Calibri"/>
      <family val="2"/>
      <scheme val="minor"/>
    </font>
    <font>
      <sz val="9"/>
      <color indexed="81"/>
      <name val="Tahoma"/>
      <family val="2"/>
    </font>
    <font>
      <b/>
      <sz val="9"/>
      <color indexed="81"/>
      <name val="Tahoma"/>
      <family val="2"/>
    </font>
  </fonts>
  <fills count="11">
    <fill>
      <patternFill patternType="none"/>
    </fill>
    <fill>
      <patternFill patternType="gray125"/>
    </fill>
    <fill>
      <patternFill patternType="solid">
        <fgColor theme="3" tint="0.59999389629810485"/>
        <bgColor indexed="64"/>
      </patternFill>
    </fill>
    <fill>
      <patternFill patternType="solid">
        <fgColor theme="3" tint="0.39997558519241921"/>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0"/>
        <bgColor indexed="64"/>
      </patternFill>
    </fill>
    <fill>
      <patternFill patternType="solid">
        <fgColor theme="6"/>
      </patternFill>
    </fill>
    <fill>
      <patternFill patternType="solid">
        <fgColor rgb="FFFFFF00"/>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4">
    <xf numFmtId="0" fontId="0" fillId="0" borderId="0"/>
    <xf numFmtId="164" fontId="2" fillId="0" borderId="0" applyFont="0" applyFill="0" applyBorder="0" applyAlignment="0" applyProtection="0"/>
    <xf numFmtId="0" fontId="12" fillId="0" borderId="0" applyNumberFormat="0" applyFill="0" applyBorder="0" applyAlignment="0" applyProtection="0">
      <alignment vertical="top"/>
      <protection locked="0"/>
    </xf>
    <xf numFmtId="2" fontId="34" fillId="9" borderId="44" applyProtection="0">
      <alignment horizontal="center" vertical="center"/>
      <protection locked="0"/>
    </xf>
  </cellStyleXfs>
  <cellXfs count="190">
    <xf numFmtId="0" fontId="0" fillId="0" borderId="0" xfId="0"/>
    <xf numFmtId="0" fontId="0" fillId="2" borderId="1" xfId="0" applyFill="1" applyBorder="1"/>
    <xf numFmtId="0" fontId="3" fillId="0" borderId="0" xfId="0" applyFont="1"/>
    <xf numFmtId="0" fontId="16" fillId="0" borderId="5" xfId="0" applyFont="1" applyBorder="1" applyAlignment="1">
      <alignment vertical="center" wrapText="1"/>
    </xf>
    <xf numFmtId="0" fontId="16" fillId="0" borderId="1" xfId="0" applyFont="1" applyBorder="1" applyAlignment="1">
      <alignment vertical="center" wrapText="1"/>
    </xf>
    <xf numFmtId="0" fontId="0" fillId="0" borderId="10" xfId="0" applyFill="1" applyBorder="1" applyProtection="1">
      <protection locked="0"/>
    </xf>
    <xf numFmtId="0" fontId="0" fillId="0" borderId="0" xfId="0"/>
    <xf numFmtId="0" fontId="0" fillId="0" borderId="0" xfId="0"/>
    <xf numFmtId="0" fontId="0" fillId="0" borderId="1" xfId="0" applyBorder="1"/>
    <xf numFmtId="0" fontId="0" fillId="0" borderId="5" xfId="0" applyBorder="1"/>
    <xf numFmtId="0" fontId="0" fillId="0" borderId="27" xfId="0" applyBorder="1" applyAlignment="1">
      <alignment horizontal="center"/>
    </xf>
    <xf numFmtId="0" fontId="0" fillId="0" borderId="10" xfId="0" applyBorder="1" applyAlignment="1" applyProtection="1">
      <protection locked="0"/>
    </xf>
    <xf numFmtId="0" fontId="4" fillId="0" borderId="0" xfId="0" applyFont="1" applyFill="1" applyBorder="1" applyAlignment="1" applyProtection="1">
      <alignment vertical="top"/>
      <protection locked="0"/>
    </xf>
    <xf numFmtId="0" fontId="26" fillId="0" borderId="2" xfId="0" applyFont="1" applyFill="1" applyBorder="1" applyAlignment="1" applyProtection="1">
      <alignment horizontal="center" vertical="center"/>
      <protection locked="0"/>
    </xf>
    <xf numFmtId="0" fontId="27" fillId="0" borderId="27" xfId="0" applyFont="1" applyFill="1" applyBorder="1" applyAlignment="1" applyProtection="1">
      <alignment horizontal="left" vertical="center"/>
      <protection locked="0"/>
    </xf>
    <xf numFmtId="0" fontId="0" fillId="0" borderId="0" xfId="0" applyBorder="1" applyAlignment="1" applyProtection="1">
      <protection locked="0"/>
    </xf>
    <xf numFmtId="0" fontId="4" fillId="0" borderId="24" xfId="0" applyFont="1" applyFill="1" applyBorder="1" applyAlignment="1" applyProtection="1">
      <alignment vertical="top"/>
      <protection locked="0"/>
    </xf>
    <xf numFmtId="0" fontId="4" fillId="0" borderId="14" xfId="0" applyFont="1" applyFill="1" applyBorder="1" applyAlignment="1" applyProtection="1">
      <alignment vertical="top"/>
      <protection locked="0"/>
    </xf>
    <xf numFmtId="0" fontId="4" fillId="0" borderId="11" xfId="0" applyFont="1" applyFill="1" applyBorder="1" applyAlignment="1" applyProtection="1">
      <alignment vertical="center"/>
      <protection locked="0"/>
    </xf>
    <xf numFmtId="17" fontId="24" fillId="0" borderId="27" xfId="0" applyNumberFormat="1" applyFont="1" applyFill="1" applyBorder="1" applyAlignment="1" applyProtection="1">
      <alignment vertical="center" wrapText="1"/>
      <protection locked="0"/>
    </xf>
    <xf numFmtId="0" fontId="0" fillId="6" borderId="0" xfId="0" applyFill="1" applyProtection="1">
      <protection locked="0"/>
    </xf>
    <xf numFmtId="0" fontId="0" fillId="0" borderId="9" xfId="0" applyFill="1" applyBorder="1" applyProtection="1">
      <protection locked="0"/>
    </xf>
    <xf numFmtId="0" fontId="0" fillId="0" borderId="0" xfId="0" applyFill="1" applyBorder="1" applyProtection="1">
      <protection locked="0"/>
    </xf>
    <xf numFmtId="0" fontId="4" fillId="0" borderId="9" xfId="0" applyFont="1" applyFill="1" applyBorder="1" applyAlignment="1" applyProtection="1">
      <alignment vertical="center"/>
      <protection locked="0"/>
    </xf>
    <xf numFmtId="0" fontId="0" fillId="4" borderId="9" xfId="0" applyFill="1" applyBorder="1" applyProtection="1">
      <protection locked="0"/>
    </xf>
    <xf numFmtId="0" fontId="0" fillId="4" borderId="0" xfId="0" applyFill="1" applyBorder="1" applyProtection="1">
      <protection locked="0"/>
    </xf>
    <xf numFmtId="0" fontId="0" fillId="4" borderId="10" xfId="0" applyFill="1" applyBorder="1" applyProtection="1">
      <protection locked="0"/>
    </xf>
    <xf numFmtId="0" fontId="1" fillId="7" borderId="37" xfId="0" applyFont="1" applyFill="1" applyBorder="1" applyAlignment="1" applyProtection="1">
      <alignment horizontal="center"/>
      <protection locked="0"/>
    </xf>
    <xf numFmtId="0" fontId="1" fillId="7" borderId="28" xfId="0" applyFont="1" applyFill="1" applyBorder="1" applyAlignment="1" applyProtection="1">
      <alignment horizontal="center"/>
      <protection locked="0"/>
    </xf>
    <xf numFmtId="0" fontId="1" fillId="7" borderId="1" xfId="0" applyFont="1" applyFill="1" applyBorder="1" applyAlignment="1" applyProtection="1">
      <alignment horizontal="center"/>
      <protection locked="0"/>
    </xf>
    <xf numFmtId="0" fontId="1" fillId="0" borderId="38" xfId="0" applyFont="1" applyFill="1" applyBorder="1" applyAlignment="1" applyProtection="1">
      <alignment vertical="center"/>
      <protection locked="0"/>
    </xf>
    <xf numFmtId="0" fontId="0" fillId="4" borderId="0" xfId="0" applyFill="1" applyBorder="1" applyAlignment="1" applyProtection="1">
      <protection locked="0"/>
    </xf>
    <xf numFmtId="0" fontId="0" fillId="4" borderId="10" xfId="0" applyFill="1" applyBorder="1" applyAlignment="1" applyProtection="1">
      <protection locked="0"/>
    </xf>
    <xf numFmtId="0" fontId="4" fillId="0" borderId="0" xfId="0" applyFont="1" applyFill="1" applyBorder="1" applyAlignment="1" applyProtection="1">
      <alignment vertical="center"/>
      <protection locked="0"/>
    </xf>
    <xf numFmtId="0" fontId="26" fillId="0" borderId="34" xfId="0" applyFont="1" applyFill="1" applyBorder="1" applyAlignment="1" applyProtection="1">
      <alignment horizontal="center" vertical="center"/>
      <protection locked="0"/>
    </xf>
    <xf numFmtId="0" fontId="27" fillId="0" borderId="1" xfId="0" applyFont="1" applyFill="1" applyBorder="1" applyProtection="1">
      <protection locked="0"/>
    </xf>
    <xf numFmtId="0" fontId="1" fillId="7" borderId="11" xfId="0" applyFont="1" applyFill="1" applyBorder="1" applyAlignment="1" applyProtection="1">
      <alignment horizontal="center"/>
      <protection locked="0"/>
    </xf>
    <xf numFmtId="0" fontId="5" fillId="0" borderId="11" xfId="0" applyFont="1" applyFill="1" applyBorder="1" applyAlignment="1" applyProtection="1">
      <alignment horizontal="left" vertical="center"/>
      <protection locked="0"/>
    </xf>
    <xf numFmtId="0" fontId="8" fillId="0" borderId="1" xfId="0" applyFont="1" applyFill="1" applyBorder="1" applyAlignment="1" applyProtection="1">
      <alignment horizontal="center" vertical="center"/>
      <protection locked="0"/>
    </xf>
    <xf numFmtId="0" fontId="4" fillId="0" borderId="11" xfId="0" applyFont="1" applyFill="1" applyBorder="1" applyAlignment="1" applyProtection="1">
      <alignment horizontal="left" vertical="center"/>
      <protection locked="0"/>
    </xf>
    <xf numFmtId="0" fontId="7" fillId="0" borderId="5" xfId="0" applyFont="1" applyFill="1" applyBorder="1" applyAlignment="1" applyProtection="1">
      <alignment horizontal="left" vertical="center"/>
      <protection locked="0"/>
    </xf>
    <xf numFmtId="0" fontId="0" fillId="0" borderId="0" xfId="0" applyFill="1" applyBorder="1" applyAlignment="1" applyProtection="1">
      <alignment horizontal="left" vertical="center"/>
      <protection locked="0"/>
    </xf>
    <xf numFmtId="0" fontId="0" fillId="0" borderId="10" xfId="0" applyFill="1" applyBorder="1" applyAlignment="1" applyProtection="1">
      <alignment horizontal="left" vertical="center"/>
      <protection locked="0"/>
    </xf>
    <xf numFmtId="0" fontId="0" fillId="6" borderId="0" xfId="0" applyFill="1" applyAlignment="1" applyProtection="1">
      <alignment horizontal="left" vertical="center"/>
      <protection locked="0"/>
    </xf>
    <xf numFmtId="0" fontId="0" fillId="0" borderId="11" xfId="0" applyFont="1" applyFill="1" applyBorder="1" applyProtection="1">
      <protection locked="0"/>
    </xf>
    <xf numFmtId="0" fontId="0" fillId="0" borderId="14" xfId="0" applyFill="1" applyBorder="1" applyProtection="1">
      <protection locked="0"/>
    </xf>
    <xf numFmtId="0" fontId="4" fillId="0" borderId="0" xfId="0" applyFont="1" applyFill="1" applyBorder="1" applyProtection="1">
      <protection locked="0"/>
    </xf>
    <xf numFmtId="0" fontId="26" fillId="0" borderId="27" xfId="0" applyFont="1" applyFill="1" applyBorder="1" applyAlignment="1" applyProtection="1">
      <alignment horizontal="center" vertical="center"/>
      <protection locked="0"/>
    </xf>
    <xf numFmtId="0" fontId="27" fillId="0" borderId="27" xfId="0" applyFont="1" applyFill="1" applyBorder="1" applyAlignment="1" applyProtection="1">
      <alignment vertical="center"/>
      <protection locked="0"/>
    </xf>
    <xf numFmtId="0" fontId="4" fillId="7" borderId="11" xfId="0" applyFont="1" applyFill="1" applyBorder="1" applyAlignment="1" applyProtection="1">
      <alignment horizontal="center"/>
      <protection locked="0"/>
    </xf>
    <xf numFmtId="0" fontId="4" fillId="7" borderId="1" xfId="0" applyFont="1" applyFill="1" applyBorder="1" applyAlignment="1" applyProtection="1">
      <alignment horizontal="center"/>
      <protection locked="0"/>
    </xf>
    <xf numFmtId="0" fontId="5" fillId="0" borderId="11" xfId="0" applyFont="1" applyFill="1" applyBorder="1" applyAlignment="1" applyProtection="1">
      <alignment vertical="center"/>
      <protection locked="0"/>
    </xf>
    <xf numFmtId="0" fontId="4" fillId="0" borderId="5" xfId="0" applyFont="1" applyFill="1" applyBorder="1" applyAlignment="1" applyProtection="1">
      <alignment vertical="center"/>
      <protection locked="0"/>
    </xf>
    <xf numFmtId="0" fontId="0" fillId="6" borderId="0" xfId="0" applyFill="1" applyAlignment="1" applyProtection="1">
      <alignment vertical="center"/>
      <protection locked="0"/>
    </xf>
    <xf numFmtId="0" fontId="0" fillId="6" borderId="0" xfId="0" applyFill="1" applyProtection="1"/>
    <xf numFmtId="165" fontId="22" fillId="0" borderId="4" xfId="0" applyNumberFormat="1" applyFont="1" applyFill="1" applyBorder="1" applyAlignment="1" applyProtection="1">
      <alignment horizontal="center" vertical="center"/>
    </xf>
    <xf numFmtId="0" fontId="1" fillId="0" borderId="5" xfId="0" applyFont="1" applyFill="1" applyBorder="1" applyAlignment="1" applyProtection="1">
      <alignment vertical="center"/>
    </xf>
    <xf numFmtId="0" fontId="0" fillId="0" borderId="10" xfId="0" applyFill="1" applyBorder="1" applyProtection="1">
      <protection locked="0" hidden="1"/>
    </xf>
    <xf numFmtId="0" fontId="28" fillId="8" borderId="0" xfId="0" applyFont="1" applyFill="1" applyBorder="1" applyAlignment="1"/>
    <xf numFmtId="0" fontId="29" fillId="8" borderId="0" xfId="0" applyFont="1" applyFill="1" applyBorder="1" applyAlignment="1">
      <alignment horizontal="left" vertical="center"/>
    </xf>
    <xf numFmtId="14" fontId="28" fillId="8" borderId="0" xfId="0" applyNumberFormat="1" applyFont="1" applyFill="1" applyBorder="1" applyAlignment="1">
      <alignment vertical="center"/>
    </xf>
    <xf numFmtId="0" fontId="28" fillId="8" borderId="0" xfId="0" applyFont="1" applyFill="1" applyBorder="1" applyAlignment="1">
      <alignment horizontal="left"/>
    </xf>
    <xf numFmtId="2" fontId="22" fillId="0" borderId="35" xfId="1" applyNumberFormat="1" applyFont="1" applyFill="1" applyBorder="1" applyAlignment="1" applyProtection="1">
      <alignment horizontal="center" vertical="center"/>
      <protection locked="0"/>
    </xf>
    <xf numFmtId="2" fontId="28" fillId="0" borderId="0" xfId="1" applyNumberFormat="1" applyFont="1" applyFill="1" applyBorder="1" applyAlignment="1">
      <alignment horizontal="center" vertical="center"/>
    </xf>
    <xf numFmtId="164" fontId="30" fillId="3" borderId="42" xfId="1" applyFont="1" applyFill="1" applyBorder="1" applyAlignment="1">
      <alignment horizontal="center" vertical="center"/>
    </xf>
    <xf numFmtId="164" fontId="1" fillId="3" borderId="41" xfId="1" applyFont="1" applyFill="1" applyBorder="1" applyAlignment="1">
      <alignment horizontal="center" vertical="center"/>
    </xf>
    <xf numFmtId="164" fontId="30" fillId="3" borderId="41" xfId="1" applyFont="1" applyFill="1" applyBorder="1" applyAlignment="1">
      <alignment horizontal="center" vertical="center"/>
    </xf>
    <xf numFmtId="164" fontId="1" fillId="3" borderId="43" xfId="1" applyFont="1" applyFill="1" applyBorder="1" applyAlignment="1">
      <alignment horizontal="center" vertical="center"/>
    </xf>
    <xf numFmtId="164" fontId="1" fillId="8" borderId="0" xfId="1" applyFont="1" applyFill="1" applyBorder="1" applyAlignment="1">
      <alignment horizontal="center" vertical="center"/>
    </xf>
    <xf numFmtId="164" fontId="25" fillId="8" borderId="0" xfId="1" applyFont="1" applyFill="1" applyBorder="1" applyAlignment="1">
      <alignment horizontal="center" vertical="center"/>
    </xf>
    <xf numFmtId="0" fontId="28" fillId="8" borderId="1" xfId="0" applyFont="1" applyFill="1" applyBorder="1" applyAlignment="1">
      <alignment horizontal="left" vertical="center"/>
    </xf>
    <xf numFmtId="0" fontId="6" fillId="0" borderId="0" xfId="0" applyFont="1" applyAlignment="1" applyProtection="1">
      <alignment horizontal="center" vertical="center"/>
      <protection locked="0"/>
    </xf>
    <xf numFmtId="0" fontId="5" fillId="0" borderId="0" xfId="0" applyFont="1" applyAlignment="1" applyProtection="1">
      <alignment horizontal="center" vertical="center"/>
      <protection locked="0"/>
    </xf>
    <xf numFmtId="0" fontId="4" fillId="0" borderId="0" xfId="0" applyFont="1" applyProtection="1">
      <protection locked="0"/>
    </xf>
    <xf numFmtId="0" fontId="0" fillId="0" borderId="0" xfId="0" applyFont="1" applyProtection="1">
      <protection locked="0"/>
    </xf>
    <xf numFmtId="164" fontId="4" fillId="0" borderId="0" xfId="1" applyFont="1" applyProtection="1">
      <protection locked="0"/>
    </xf>
    <xf numFmtId="0" fontId="4" fillId="0" borderId="0" xfId="0" applyFont="1" applyProtection="1"/>
    <xf numFmtId="0" fontId="5" fillId="0" borderId="0" xfId="0" applyFont="1" applyAlignment="1" applyProtection="1">
      <alignment horizontal="center" vertical="center"/>
    </xf>
    <xf numFmtId="0" fontId="0" fillId="0" borderId="0" xfId="0" applyFont="1" applyProtection="1"/>
    <xf numFmtId="0" fontId="0" fillId="0" borderId="0" xfId="0" applyFont="1" applyFill="1" applyProtection="1"/>
    <xf numFmtId="0" fontId="35" fillId="0" borderId="0" xfId="0" applyFont="1" applyFill="1" applyAlignment="1" applyProtection="1">
      <alignment horizontal="center" vertical="center"/>
    </xf>
    <xf numFmtId="164" fontId="4" fillId="0" borderId="0" xfId="1" applyFont="1" applyProtection="1"/>
    <xf numFmtId="165" fontId="4" fillId="0" borderId="0" xfId="1" applyNumberFormat="1" applyFont="1" applyProtection="1"/>
    <xf numFmtId="14" fontId="4" fillId="0" borderId="0" xfId="0" applyNumberFormat="1" applyFont="1" applyAlignment="1" applyProtection="1">
      <alignment horizontal="center"/>
      <protection locked="0"/>
    </xf>
    <xf numFmtId="0" fontId="0" fillId="0" borderId="1" xfId="0" applyFont="1" applyBorder="1"/>
    <xf numFmtId="0" fontId="36" fillId="0" borderId="0" xfId="0" applyFont="1" applyAlignment="1">
      <alignment horizontal="center" vertical="center" wrapText="1"/>
    </xf>
    <xf numFmtId="0" fontId="38" fillId="0" borderId="0" xfId="0" applyFont="1" applyAlignment="1">
      <alignment horizontal="justify" vertical="center" wrapText="1"/>
    </xf>
    <xf numFmtId="0" fontId="39" fillId="0" borderId="0" xfId="0" applyFont="1" applyAlignment="1">
      <alignment vertical="center"/>
    </xf>
    <xf numFmtId="0" fontId="37" fillId="0" borderId="0" xfId="0" applyFont="1" applyAlignment="1">
      <alignment horizontal="left" vertical="top" wrapText="1"/>
    </xf>
    <xf numFmtId="0" fontId="37" fillId="0" borderId="0" xfId="0" applyFont="1" applyAlignment="1">
      <alignment horizontal="center" vertical="center" wrapText="1"/>
    </xf>
    <xf numFmtId="0" fontId="40" fillId="0" borderId="0" xfId="0" applyFont="1" applyAlignment="1">
      <alignment horizontal="justify" vertical="center" wrapText="1"/>
    </xf>
    <xf numFmtId="0" fontId="5" fillId="0" borderId="0" xfId="0" applyFont="1"/>
    <xf numFmtId="0" fontId="5" fillId="10" borderId="0" xfId="0" applyFont="1" applyFill="1"/>
    <xf numFmtId="0" fontId="42" fillId="0" borderId="0" xfId="0" applyFont="1"/>
    <xf numFmtId="14" fontId="5" fillId="0" borderId="18" xfId="0" applyNumberFormat="1" applyFont="1" applyFill="1" applyBorder="1" applyAlignment="1" applyProtection="1">
      <alignment horizontal="center" vertical="center"/>
    </xf>
    <xf numFmtId="0" fontId="21" fillId="0" borderId="1" xfId="0" applyFont="1" applyFill="1" applyBorder="1" applyAlignment="1" applyProtection="1">
      <alignment horizontal="center" vertical="center"/>
      <protection locked="0"/>
    </xf>
    <xf numFmtId="14" fontId="5" fillId="10" borderId="18" xfId="0" applyNumberFormat="1" applyFont="1" applyFill="1" applyBorder="1" applyAlignment="1" applyProtection="1">
      <alignment horizontal="center" vertical="center"/>
    </xf>
    <xf numFmtId="2" fontId="22" fillId="0" borderId="40" xfId="1" applyNumberFormat="1" applyFont="1" applyFill="1" applyBorder="1" applyAlignment="1" applyProtection="1">
      <alignment horizontal="center" vertical="center"/>
      <protection locked="0"/>
    </xf>
    <xf numFmtId="0" fontId="4" fillId="0" borderId="4" xfId="0" applyFont="1" applyFill="1" applyBorder="1" applyAlignment="1" applyProtection="1">
      <alignment vertical="center"/>
      <protection locked="0"/>
    </xf>
    <xf numFmtId="0" fontId="17" fillId="0" borderId="1" xfId="0" applyFont="1" applyFill="1" applyBorder="1" applyAlignment="1" applyProtection="1">
      <alignment horizontal="center"/>
      <protection locked="0"/>
    </xf>
    <xf numFmtId="0" fontId="17" fillId="0" borderId="2" xfId="0" applyFont="1" applyFill="1" applyBorder="1" applyAlignment="1" applyProtection="1">
      <alignment horizontal="center"/>
      <protection locked="0"/>
    </xf>
    <xf numFmtId="22" fontId="19" fillId="0" borderId="30" xfId="0" applyNumberFormat="1" applyFont="1" applyFill="1" applyBorder="1" applyAlignment="1" applyProtection="1">
      <alignment horizontal="right" vertical="top"/>
      <protection locked="0"/>
    </xf>
    <xf numFmtId="0" fontId="19" fillId="0" borderId="31" xfId="0" applyFont="1" applyFill="1" applyBorder="1" applyAlignment="1" applyProtection="1">
      <alignment horizontal="right" vertical="top"/>
      <protection locked="0"/>
    </xf>
    <xf numFmtId="0" fontId="19" fillId="0" borderId="9" xfId="0" applyFont="1" applyFill="1" applyBorder="1" applyAlignment="1" applyProtection="1">
      <alignment horizontal="right" vertical="top"/>
      <protection locked="0"/>
    </xf>
    <xf numFmtId="0" fontId="19" fillId="0" borderId="10" xfId="0" applyFont="1" applyFill="1" applyBorder="1" applyAlignment="1" applyProtection="1">
      <alignment horizontal="right" vertical="top"/>
      <protection locked="0"/>
    </xf>
    <xf numFmtId="0" fontId="19" fillId="0" borderId="24" xfId="0" applyFont="1" applyFill="1" applyBorder="1" applyAlignment="1" applyProtection="1">
      <alignment horizontal="right" vertical="top"/>
      <protection locked="0"/>
    </xf>
    <xf numFmtId="0" fontId="19" fillId="0" borderId="32" xfId="0" applyFont="1" applyFill="1" applyBorder="1" applyAlignment="1" applyProtection="1">
      <alignment horizontal="right" vertical="top"/>
      <protection locked="0"/>
    </xf>
    <xf numFmtId="0" fontId="0" fillId="0" borderId="20" xfId="0" applyFill="1" applyBorder="1" applyAlignment="1" applyProtection="1">
      <alignment horizontal="center" vertical="center"/>
      <protection locked="0"/>
    </xf>
    <xf numFmtId="0" fontId="0" fillId="0" borderId="21" xfId="0" applyFill="1" applyBorder="1" applyAlignment="1" applyProtection="1">
      <alignment horizontal="center" vertical="center"/>
      <protection locked="0"/>
    </xf>
    <xf numFmtId="0" fontId="4" fillId="0" borderId="22" xfId="0" applyFont="1" applyFill="1" applyBorder="1" applyAlignment="1" applyProtection="1">
      <alignment horizontal="center" vertical="top"/>
      <protection locked="0"/>
    </xf>
    <xf numFmtId="0" fontId="4" fillId="0" borderId="23" xfId="0" applyFont="1" applyFill="1" applyBorder="1" applyAlignment="1" applyProtection="1">
      <alignment horizontal="center" vertical="top"/>
      <protection locked="0"/>
    </xf>
    <xf numFmtId="0" fontId="4" fillId="0" borderId="24" xfId="0" applyFont="1" applyFill="1" applyBorder="1" applyAlignment="1" applyProtection="1">
      <alignment horizontal="center" vertical="top"/>
      <protection locked="0"/>
    </xf>
    <xf numFmtId="0" fontId="4" fillId="0" borderId="25" xfId="0" applyFont="1" applyFill="1" applyBorder="1" applyAlignment="1" applyProtection="1">
      <alignment horizontal="center" vertical="top"/>
      <protection locked="0"/>
    </xf>
    <xf numFmtId="0" fontId="4" fillId="0" borderId="17" xfId="0" applyFont="1" applyFill="1" applyBorder="1" applyAlignment="1" applyProtection="1">
      <alignment horizontal="center" vertical="center"/>
      <protection locked="0"/>
    </xf>
    <xf numFmtId="0" fontId="4" fillId="0" borderId="4" xfId="0" applyFont="1" applyFill="1" applyBorder="1" applyAlignment="1" applyProtection="1">
      <alignment horizontal="center" vertical="center"/>
      <protection locked="0"/>
    </xf>
    <xf numFmtId="0" fontId="4" fillId="0" borderId="28" xfId="0" applyFont="1" applyFill="1" applyBorder="1" applyAlignment="1" applyProtection="1">
      <alignment horizontal="center"/>
      <protection locked="0"/>
    </xf>
    <xf numFmtId="0" fontId="4" fillId="0" borderId="29" xfId="0" applyFont="1" applyFill="1" applyBorder="1" applyAlignment="1" applyProtection="1">
      <alignment horizontal="center"/>
      <protection locked="0"/>
    </xf>
    <xf numFmtId="0" fontId="14" fillId="0" borderId="6" xfId="0" applyFont="1" applyFill="1" applyBorder="1" applyAlignment="1" applyProtection="1">
      <alignment horizontal="center" wrapText="1"/>
      <protection locked="0"/>
    </xf>
    <xf numFmtId="0" fontId="14" fillId="0" borderId="7" xfId="0" applyFont="1" applyFill="1" applyBorder="1" applyAlignment="1" applyProtection="1">
      <alignment horizontal="center"/>
      <protection locked="0"/>
    </xf>
    <xf numFmtId="14" fontId="5" fillId="0" borderId="18" xfId="0" applyNumberFormat="1" applyFont="1" applyFill="1" applyBorder="1" applyAlignment="1" applyProtection="1">
      <alignment horizontal="center" vertical="center"/>
    </xf>
    <xf numFmtId="14" fontId="5" fillId="0" borderId="19" xfId="0" applyNumberFormat="1" applyFont="1" applyFill="1" applyBorder="1" applyAlignment="1" applyProtection="1">
      <alignment horizontal="center" vertical="center"/>
    </xf>
    <xf numFmtId="0" fontId="25" fillId="0" borderId="2" xfId="0" applyFont="1" applyFill="1" applyBorder="1" applyAlignment="1" applyProtection="1">
      <alignment horizontal="center" vertical="center"/>
      <protection locked="0"/>
    </xf>
    <xf numFmtId="0" fontId="25" fillId="0" borderId="3" xfId="0" applyFont="1" applyFill="1" applyBorder="1" applyAlignment="1" applyProtection="1">
      <alignment horizontal="center" vertical="center"/>
      <protection locked="0"/>
    </xf>
    <xf numFmtId="0" fontId="1" fillId="7" borderId="2" xfId="0" applyFont="1" applyFill="1" applyBorder="1" applyAlignment="1" applyProtection="1">
      <alignment horizontal="center"/>
      <protection locked="0"/>
    </xf>
    <xf numFmtId="0" fontId="1" fillId="7" borderId="3" xfId="0" applyFont="1" applyFill="1" applyBorder="1" applyAlignment="1" applyProtection="1">
      <alignment horizontal="center"/>
      <protection locked="0"/>
    </xf>
    <xf numFmtId="0" fontId="1" fillId="7" borderId="12" xfId="0" applyFont="1" applyFill="1" applyBorder="1" applyAlignment="1" applyProtection="1">
      <alignment horizontal="center"/>
      <protection locked="0"/>
    </xf>
    <xf numFmtId="0" fontId="18" fillId="0" borderId="16" xfId="0" applyFont="1" applyFill="1" applyBorder="1" applyAlignment="1" applyProtection="1">
      <alignment horizontal="center" vertical="center"/>
      <protection locked="0"/>
    </xf>
    <xf numFmtId="0" fontId="18" fillId="0" borderId="8" xfId="0" applyFont="1" applyFill="1" applyBorder="1" applyAlignment="1" applyProtection="1">
      <alignment horizontal="center" vertical="center"/>
      <protection locked="0"/>
    </xf>
    <xf numFmtId="0" fontId="18" fillId="0" borderId="15" xfId="0" applyFont="1" applyFill="1" applyBorder="1" applyAlignment="1" applyProtection="1">
      <alignment horizontal="center" vertical="center"/>
      <protection locked="0"/>
    </xf>
    <xf numFmtId="0" fontId="21" fillId="0" borderId="1" xfId="0" applyFont="1" applyFill="1" applyBorder="1" applyAlignment="1" applyProtection="1">
      <alignment horizontal="center" vertical="center"/>
      <protection locked="0"/>
    </xf>
    <xf numFmtId="0" fontId="23" fillId="0" borderId="1" xfId="0" applyFont="1" applyFill="1" applyBorder="1" applyAlignment="1" applyProtection="1">
      <alignment horizontal="left" vertical="center"/>
    </xf>
    <xf numFmtId="0" fontId="10" fillId="5" borderId="39" xfId="0" applyFont="1" applyFill="1" applyBorder="1" applyAlignment="1" applyProtection="1">
      <alignment horizontal="left" vertical="center"/>
    </xf>
    <xf numFmtId="0" fontId="10" fillId="5" borderId="3" xfId="0" applyFont="1" applyFill="1" applyBorder="1" applyAlignment="1" applyProtection="1">
      <alignment horizontal="left" vertical="center"/>
    </xf>
    <xf numFmtId="0" fontId="10" fillId="5" borderId="4" xfId="0" applyFont="1" applyFill="1" applyBorder="1" applyAlignment="1" applyProtection="1">
      <alignment horizontal="left" vertical="center"/>
    </xf>
    <xf numFmtId="0" fontId="20" fillId="0" borderId="1" xfId="0" applyFont="1" applyFill="1" applyBorder="1" applyAlignment="1" applyProtection="1">
      <alignment horizontal="center" vertical="center"/>
    </xf>
    <xf numFmtId="0" fontId="20" fillId="0" borderId="2" xfId="0" applyFont="1" applyFill="1" applyBorder="1" applyAlignment="1" applyProtection="1">
      <alignment horizontal="center" vertical="center"/>
    </xf>
    <xf numFmtId="0" fontId="4" fillId="0" borderId="34" xfId="0" applyFont="1" applyFill="1" applyBorder="1" applyAlignment="1" applyProtection="1">
      <alignment horizontal="center" vertical="center"/>
      <protection locked="0"/>
    </xf>
    <xf numFmtId="0" fontId="4" fillId="0" borderId="35" xfId="0" applyFont="1" applyFill="1" applyBorder="1" applyAlignment="1" applyProtection="1">
      <alignment horizontal="center" vertical="center"/>
      <protection locked="0"/>
    </xf>
    <xf numFmtId="0" fontId="19" fillId="0" borderId="20" xfId="0" applyFont="1" applyFill="1" applyBorder="1" applyAlignment="1" applyProtection="1">
      <alignment horizontal="center" vertical="center"/>
      <protection locked="0"/>
    </xf>
    <xf numFmtId="0" fontId="19" fillId="0" borderId="21" xfId="0" applyFont="1" applyFill="1" applyBorder="1" applyAlignment="1" applyProtection="1">
      <alignment horizontal="center" vertical="center"/>
      <protection locked="0"/>
    </xf>
    <xf numFmtId="0" fontId="20" fillId="0" borderId="3" xfId="0" applyFont="1" applyFill="1" applyBorder="1" applyAlignment="1" applyProtection="1">
      <alignment horizontal="center" vertical="center"/>
    </xf>
    <xf numFmtId="22" fontId="19" fillId="0" borderId="30" xfId="0" applyNumberFormat="1" applyFont="1" applyFill="1" applyBorder="1" applyAlignment="1" applyProtection="1">
      <alignment horizontal="right" vertical="top"/>
    </xf>
    <xf numFmtId="0" fontId="19" fillId="0" borderId="31" xfId="0" applyFont="1" applyFill="1" applyBorder="1" applyAlignment="1" applyProtection="1">
      <alignment horizontal="right" vertical="top"/>
    </xf>
    <xf numFmtId="0" fontId="19" fillId="0" borderId="9" xfId="0" applyFont="1" applyFill="1" applyBorder="1" applyAlignment="1" applyProtection="1">
      <alignment horizontal="right" vertical="top"/>
    </xf>
    <xf numFmtId="0" fontId="19" fillId="0" borderId="10" xfId="0" applyFont="1" applyFill="1" applyBorder="1" applyAlignment="1" applyProtection="1">
      <alignment horizontal="right" vertical="top"/>
    </xf>
    <xf numFmtId="0" fontId="19" fillId="0" borderId="24" xfId="0" applyFont="1" applyFill="1" applyBorder="1" applyAlignment="1" applyProtection="1">
      <alignment horizontal="right" vertical="top"/>
    </xf>
    <xf numFmtId="0" fontId="19" fillId="0" borderId="32" xfId="0" applyFont="1" applyFill="1" applyBorder="1" applyAlignment="1" applyProtection="1">
      <alignment horizontal="right" vertical="top"/>
    </xf>
    <xf numFmtId="0" fontId="0" fillId="0" borderId="26" xfId="0" applyFill="1" applyBorder="1" applyAlignment="1" applyProtection="1">
      <alignment horizontal="center"/>
      <protection locked="0"/>
    </xf>
    <xf numFmtId="0" fontId="0" fillId="0" borderId="21" xfId="0" applyFill="1" applyBorder="1" applyAlignment="1" applyProtection="1">
      <alignment horizontal="center"/>
      <protection locked="0"/>
    </xf>
    <xf numFmtId="0" fontId="0" fillId="0" borderId="0" xfId="0" applyFill="1" applyBorder="1" applyAlignment="1" applyProtection="1">
      <alignment horizontal="center"/>
      <protection locked="0"/>
    </xf>
    <xf numFmtId="0" fontId="0" fillId="0" borderId="10" xfId="0" applyFill="1" applyBorder="1" applyAlignment="1" applyProtection="1">
      <alignment horizontal="center"/>
      <protection locked="0"/>
    </xf>
    <xf numFmtId="0" fontId="0" fillId="0" borderId="14" xfId="0" applyFill="1" applyBorder="1" applyAlignment="1" applyProtection="1">
      <alignment horizontal="center"/>
      <protection locked="0"/>
    </xf>
    <xf numFmtId="0" fontId="0" fillId="0" borderId="32" xfId="0" applyFill="1" applyBorder="1" applyAlignment="1" applyProtection="1">
      <alignment horizontal="center"/>
      <protection locked="0"/>
    </xf>
    <xf numFmtId="14" fontId="6" fillId="0" borderId="18" xfId="0" applyNumberFormat="1" applyFont="1" applyFill="1" applyBorder="1" applyAlignment="1" applyProtection="1">
      <alignment horizontal="center" vertical="center"/>
      <protection locked="0"/>
    </xf>
    <xf numFmtId="14" fontId="6" fillId="0" borderId="19" xfId="0" applyNumberFormat="1" applyFont="1" applyFill="1" applyBorder="1" applyAlignment="1" applyProtection="1">
      <alignment horizontal="center" vertical="center"/>
      <protection locked="0"/>
    </xf>
    <xf numFmtId="0" fontId="13" fillId="6" borderId="40" xfId="2" applyFont="1" applyFill="1" applyBorder="1" applyAlignment="1" applyProtection="1">
      <alignment horizontal="center" vertical="center"/>
      <protection locked="0"/>
    </xf>
    <xf numFmtId="0" fontId="13" fillId="6" borderId="35" xfId="2" applyFont="1" applyFill="1" applyBorder="1" applyAlignment="1" applyProtection="1">
      <alignment horizontal="center" vertical="center"/>
      <protection locked="0"/>
    </xf>
    <xf numFmtId="0" fontId="1" fillId="0" borderId="2" xfId="0" applyFont="1" applyFill="1" applyBorder="1" applyAlignment="1" applyProtection="1">
      <alignment horizontal="center" vertical="center"/>
      <protection locked="0"/>
    </xf>
    <xf numFmtId="0" fontId="1" fillId="0" borderId="3" xfId="0" applyFont="1" applyFill="1" applyBorder="1" applyAlignment="1" applyProtection="1">
      <alignment horizontal="center" vertical="center"/>
      <protection locked="0"/>
    </xf>
    <xf numFmtId="0" fontId="11" fillId="0" borderId="2" xfId="0" applyFont="1" applyFill="1" applyBorder="1" applyAlignment="1" applyProtection="1">
      <alignment horizontal="left" vertical="center"/>
      <protection locked="0"/>
    </xf>
    <xf numFmtId="0" fontId="11" fillId="0" borderId="3" xfId="0" applyFont="1" applyFill="1" applyBorder="1" applyAlignment="1" applyProtection="1">
      <alignment horizontal="left" vertical="center"/>
      <protection locked="0"/>
    </xf>
    <xf numFmtId="0" fontId="11" fillId="0" borderId="4" xfId="0" applyFont="1" applyFill="1" applyBorder="1" applyAlignment="1" applyProtection="1">
      <alignment horizontal="left" vertical="center"/>
      <protection locked="0"/>
    </xf>
    <xf numFmtId="0" fontId="4" fillId="0" borderId="1" xfId="0" applyFont="1" applyFill="1" applyBorder="1" applyAlignment="1" applyProtection="1">
      <alignment horizontal="left" vertical="center"/>
      <protection locked="0"/>
    </xf>
    <xf numFmtId="0" fontId="4" fillId="0" borderId="13" xfId="0" applyFont="1" applyFill="1" applyBorder="1" applyAlignment="1" applyProtection="1">
      <alignment horizontal="left" vertical="center"/>
      <protection locked="0"/>
    </xf>
    <xf numFmtId="0" fontId="10" fillId="0" borderId="2" xfId="0" applyFont="1" applyFill="1" applyBorder="1" applyAlignment="1" applyProtection="1">
      <alignment horizontal="left" vertical="center"/>
      <protection locked="0"/>
    </xf>
    <xf numFmtId="0" fontId="10" fillId="0" borderId="3" xfId="0" applyFont="1" applyFill="1" applyBorder="1" applyAlignment="1" applyProtection="1">
      <alignment horizontal="left" vertical="center"/>
      <protection locked="0"/>
    </xf>
    <xf numFmtId="0" fontId="10" fillId="0" borderId="4" xfId="0" applyFont="1" applyFill="1" applyBorder="1" applyAlignment="1" applyProtection="1">
      <alignment horizontal="left" vertical="center"/>
      <protection locked="0"/>
    </xf>
    <xf numFmtId="0" fontId="0" fillId="6" borderId="9" xfId="0" applyFill="1" applyBorder="1" applyAlignment="1" applyProtection="1">
      <alignment horizontal="center"/>
      <protection locked="0"/>
    </xf>
    <xf numFmtId="0" fontId="0" fillId="6" borderId="0" xfId="0" applyFill="1" applyBorder="1" applyAlignment="1" applyProtection="1">
      <alignment horizontal="center"/>
      <protection locked="0"/>
    </xf>
    <xf numFmtId="0" fontId="0" fillId="6" borderId="10" xfId="0" applyFill="1" applyBorder="1" applyAlignment="1" applyProtection="1">
      <alignment horizontal="center"/>
      <protection locked="0"/>
    </xf>
    <xf numFmtId="0" fontId="17" fillId="0" borderId="3" xfId="0" applyFont="1" applyFill="1" applyBorder="1" applyAlignment="1" applyProtection="1">
      <alignment horizontal="center"/>
      <protection locked="0"/>
    </xf>
    <xf numFmtId="0" fontId="4" fillId="0" borderId="36" xfId="0" applyFont="1" applyFill="1" applyBorder="1" applyAlignment="1" applyProtection="1">
      <alignment horizontal="center"/>
      <protection locked="0"/>
    </xf>
    <xf numFmtId="0" fontId="4" fillId="0" borderId="33" xfId="0" applyFont="1" applyFill="1" applyBorder="1" applyAlignment="1" applyProtection="1">
      <alignment horizontal="center"/>
      <protection locked="0"/>
    </xf>
    <xf numFmtId="0" fontId="28" fillId="0" borderId="1" xfId="0" applyFont="1" applyFill="1" applyBorder="1" applyAlignment="1" applyProtection="1">
      <alignment horizontal="center" vertical="center"/>
      <protection locked="0"/>
    </xf>
    <xf numFmtId="0" fontId="28" fillId="0" borderId="13" xfId="0" applyFont="1" applyFill="1" applyBorder="1" applyAlignment="1" applyProtection="1">
      <alignment horizontal="center" vertical="center"/>
      <protection locked="0"/>
    </xf>
    <xf numFmtId="0" fontId="10" fillId="0" borderId="2" xfId="0" applyFont="1" applyFill="1" applyBorder="1" applyAlignment="1" applyProtection="1">
      <alignment vertical="center"/>
      <protection locked="0"/>
    </xf>
    <xf numFmtId="0" fontId="10" fillId="0" borderId="3" xfId="0" applyFont="1" applyFill="1" applyBorder="1" applyAlignment="1" applyProtection="1">
      <alignment vertical="center"/>
      <protection locked="0"/>
    </xf>
    <xf numFmtId="0" fontId="10" fillId="0" borderId="4" xfId="0" applyFont="1" applyFill="1" applyBorder="1" applyAlignment="1" applyProtection="1">
      <alignment vertical="center"/>
      <protection locked="0"/>
    </xf>
    <xf numFmtId="0" fontId="0" fillId="0" borderId="17" xfId="0" applyFont="1" applyFill="1" applyBorder="1" applyAlignment="1" applyProtection="1">
      <alignment horizontal="center" vertical="center"/>
      <protection locked="0"/>
    </xf>
    <xf numFmtId="0" fontId="0" fillId="0" borderId="4" xfId="0" applyFont="1" applyFill="1" applyBorder="1" applyAlignment="1" applyProtection="1">
      <alignment horizontal="center" vertical="center"/>
      <protection locked="0"/>
    </xf>
    <xf numFmtId="0" fontId="9" fillId="0" borderId="16" xfId="0" applyFont="1" applyFill="1" applyBorder="1" applyAlignment="1" applyProtection="1">
      <alignment horizontal="center" vertical="center"/>
      <protection locked="0"/>
    </xf>
    <xf numFmtId="0" fontId="9" fillId="0" borderId="8" xfId="0" applyFont="1" applyFill="1" applyBorder="1" applyAlignment="1" applyProtection="1">
      <alignment horizontal="center" vertical="center"/>
      <protection locked="0"/>
    </xf>
    <xf numFmtId="0" fontId="9" fillId="0" borderId="15" xfId="0" applyFont="1" applyFill="1" applyBorder="1" applyAlignment="1" applyProtection="1">
      <alignment horizontal="center" vertical="center"/>
      <protection locked="0"/>
    </xf>
    <xf numFmtId="0" fontId="15" fillId="0" borderId="6" xfId="0" applyFont="1" applyFill="1" applyBorder="1" applyAlignment="1" applyProtection="1">
      <alignment horizontal="center" wrapText="1"/>
      <protection locked="0"/>
    </xf>
    <xf numFmtId="0" fontId="15" fillId="0" borderId="7" xfId="0" applyFont="1" applyFill="1" applyBorder="1" applyAlignment="1" applyProtection="1">
      <alignment horizontal="center"/>
      <protection locked="0"/>
    </xf>
    <xf numFmtId="0" fontId="4" fillId="7" borderId="2" xfId="0" applyFont="1" applyFill="1" applyBorder="1" applyAlignment="1" applyProtection="1">
      <alignment horizontal="center"/>
      <protection locked="0"/>
    </xf>
    <xf numFmtId="0" fontId="4" fillId="7" borderId="3" xfId="0" applyFont="1" applyFill="1" applyBorder="1" applyAlignment="1" applyProtection="1">
      <alignment horizontal="center"/>
      <protection locked="0"/>
    </xf>
    <xf numFmtId="0" fontId="4" fillId="7" borderId="12" xfId="0" applyFont="1" applyFill="1" applyBorder="1" applyAlignment="1" applyProtection="1">
      <alignment horizontal="center"/>
      <protection locked="0"/>
    </xf>
    <xf numFmtId="0" fontId="5" fillId="10" borderId="0" xfId="0" applyFont="1" applyFill="1" applyAlignment="1">
      <alignment horizontal="center"/>
    </xf>
    <xf numFmtId="0" fontId="41" fillId="0" borderId="0" xfId="0" applyFont="1" applyAlignment="1">
      <alignment horizontal="left" vertical="center"/>
    </xf>
  </cellXfs>
  <cellStyles count="4">
    <cellStyle name="Lien hypertexte" xfId="2" builtinId="8"/>
    <cellStyle name="Milliers" xfId="1" builtinId="3"/>
    <cellStyle name="Normal" xfId="0" builtinId="0"/>
    <cellStyle name="Style 1" xfId="3"/>
  </cellStyles>
  <dxfs count="28">
    <dxf>
      <font>
        <strike val="0"/>
        <outline val="0"/>
        <shadow val="0"/>
        <u val="none"/>
        <vertAlign val="baseline"/>
        <sz val="11"/>
        <name val="Calibri"/>
        <scheme val="minor"/>
      </font>
      <protection locked="0" hidden="0"/>
    </dxf>
    <dxf>
      <font>
        <b/>
        <strike val="0"/>
        <outline val="0"/>
        <shadow val="0"/>
        <u val="none"/>
        <vertAlign val="baseline"/>
        <sz val="11"/>
        <color theme="1"/>
        <name val="Calibri"/>
        <scheme val="minor"/>
      </font>
      <numFmt numFmtId="165" formatCode="_(* #,##0_);_(* \(#,##0\);_(* &quot;-&quot;??_);_(@_)"/>
      <protection locked="1" hidden="0"/>
    </dxf>
    <dxf>
      <font>
        <b/>
        <strike val="0"/>
        <outline val="0"/>
        <shadow val="0"/>
        <u val="none"/>
        <vertAlign val="baseline"/>
        <sz val="11"/>
        <color theme="1"/>
        <name val="Calibri"/>
        <scheme val="minor"/>
      </font>
      <numFmt numFmtId="165" formatCode="_(* #,##0_);_(* \(#,##0\);_(* &quot;-&quot;??_);_(@_)"/>
      <protection locked="1" hidden="0"/>
    </dxf>
    <dxf>
      <font>
        <b/>
        <strike val="0"/>
        <outline val="0"/>
        <shadow val="0"/>
        <u val="none"/>
        <vertAlign val="baseline"/>
        <sz val="11"/>
        <color theme="1"/>
        <name val="Calibri"/>
        <scheme val="minor"/>
      </font>
      <alignment horizontal="center" vertical="bottom" textRotation="0" wrapText="0" indent="0" justifyLastLine="0" shrinkToFit="0" readingOrder="0"/>
      <protection locked="0" hidden="0"/>
    </dxf>
    <dxf>
      <font>
        <strike val="0"/>
        <outline val="0"/>
        <shadow val="0"/>
        <u val="none"/>
        <vertAlign val="baseline"/>
        <sz val="11"/>
        <name val="Calibri"/>
        <scheme val="minor"/>
      </font>
      <protection locked="1" hidden="0"/>
    </dxf>
    <dxf>
      <font>
        <b/>
        <strike val="0"/>
        <outline val="0"/>
        <shadow val="0"/>
        <u val="none"/>
        <vertAlign val="baseline"/>
        <sz val="11"/>
        <color theme="1"/>
        <name val="Calibri"/>
        <scheme val="minor"/>
      </font>
      <numFmt numFmtId="164" formatCode="_(* #,##0.00_);_(* \(#,##0.00\);_(* &quot;-&quot;??_);_(@_)"/>
      <protection locked="1" hidden="0"/>
    </dxf>
    <dxf>
      <font>
        <b/>
        <strike val="0"/>
        <outline val="0"/>
        <shadow val="0"/>
        <u val="none"/>
        <vertAlign val="baseline"/>
        <sz val="11"/>
        <color theme="1"/>
        <name val="Calibri"/>
        <scheme val="minor"/>
      </font>
      <protection locked="1" hidden="0"/>
    </dxf>
    <dxf>
      <font>
        <b/>
        <strike val="0"/>
        <outline val="0"/>
        <shadow val="0"/>
        <u val="none"/>
        <vertAlign val="baseline"/>
        <sz val="11"/>
        <color theme="1"/>
        <name val="Calibri"/>
        <scheme val="minor"/>
      </font>
      <protection locked="1" hidden="0"/>
    </dxf>
    <dxf>
      <font>
        <b/>
        <strike val="0"/>
        <outline val="0"/>
        <shadow val="0"/>
        <u val="none"/>
        <vertAlign val="baseline"/>
        <sz val="11"/>
        <color theme="1"/>
        <name val="Calibri"/>
        <scheme val="minor"/>
      </font>
      <protection locked="0" hidden="0"/>
    </dxf>
    <dxf>
      <font>
        <strike val="0"/>
        <outline val="0"/>
        <shadow val="0"/>
        <u val="none"/>
        <vertAlign val="baseline"/>
        <sz val="11"/>
        <name val="Calibri"/>
        <scheme val="minor"/>
      </font>
      <numFmt numFmtId="0" formatCode="General"/>
      <protection locked="1" hidden="0"/>
    </dxf>
    <dxf>
      <font>
        <strike val="0"/>
        <outline val="0"/>
        <shadow val="0"/>
        <u val="none"/>
        <vertAlign val="baseline"/>
        <sz val="11"/>
        <name val="Calibri"/>
        <scheme val="minor"/>
      </font>
      <numFmt numFmtId="0" formatCode="General"/>
      <protection locked="1" hidden="0"/>
    </dxf>
    <dxf>
      <font>
        <strike val="0"/>
        <outline val="0"/>
        <shadow val="0"/>
        <u val="none"/>
        <vertAlign val="baseline"/>
        <sz val="11"/>
        <name val="Calibri"/>
        <scheme val="minor"/>
      </font>
      <numFmt numFmtId="0" formatCode="General"/>
      <protection locked="1" hidden="0"/>
    </dxf>
    <dxf>
      <font>
        <strike val="0"/>
        <outline val="0"/>
        <shadow val="0"/>
        <u val="none"/>
        <vertAlign val="baseline"/>
        <sz val="11"/>
        <name val="Calibri"/>
        <scheme val="minor"/>
      </font>
      <protection locked="1" hidden="0"/>
    </dxf>
    <dxf>
      <font>
        <strike val="0"/>
        <outline val="0"/>
        <shadow val="0"/>
        <u val="none"/>
        <vertAlign val="baseline"/>
        <sz val="11"/>
        <name val="Calibri"/>
        <scheme val="minor"/>
      </font>
      <numFmt numFmtId="0" formatCode="General"/>
      <protection locked="1" hidden="0"/>
    </dxf>
    <dxf>
      <font>
        <strike val="0"/>
        <outline val="0"/>
        <shadow val="0"/>
        <u val="none"/>
        <vertAlign val="baseline"/>
        <sz val="11"/>
        <name val="Calibri"/>
        <scheme val="minor"/>
      </font>
      <numFmt numFmtId="0" formatCode="General"/>
      <protection locked="1" hidden="0"/>
    </dxf>
    <dxf>
      <font>
        <strike val="0"/>
        <outline val="0"/>
        <shadow val="0"/>
        <u val="none"/>
        <vertAlign val="baseline"/>
        <sz val="11"/>
        <name val="Calibri"/>
        <scheme val="minor"/>
      </font>
      <numFmt numFmtId="0" formatCode="General"/>
      <protection locked="1" hidden="0"/>
    </dxf>
    <dxf>
      <font>
        <strike val="0"/>
        <outline val="0"/>
        <shadow val="0"/>
        <u val="none"/>
        <vertAlign val="baseline"/>
        <sz val="11"/>
        <name val="Calibri"/>
        <scheme val="minor"/>
      </font>
      <numFmt numFmtId="0" formatCode="General"/>
      <protection locked="1" hidden="0"/>
    </dxf>
    <dxf>
      <font>
        <b/>
        <strike val="0"/>
        <outline val="0"/>
        <shadow val="0"/>
        <u val="none"/>
        <vertAlign val="baseline"/>
        <sz val="11"/>
        <color theme="1"/>
        <name val="Calibri"/>
        <scheme val="minor"/>
      </font>
      <protection locked="0" hidden="0"/>
    </dxf>
    <dxf>
      <border outline="0">
        <top style="medium">
          <color indexed="64"/>
        </top>
        <bottom style="thin">
          <color indexed="64"/>
        </bottom>
      </border>
    </dxf>
    <dxf>
      <font>
        <strike val="0"/>
        <outline val="0"/>
        <shadow val="0"/>
        <u val="none"/>
        <vertAlign val="baseline"/>
        <sz val="11"/>
        <name val="Calibri"/>
        <scheme val="minor"/>
      </font>
      <protection locked="0" hidden="0"/>
    </dxf>
    <dxf>
      <font>
        <strike val="0"/>
        <outline val="0"/>
        <shadow val="0"/>
        <u val="none"/>
        <vertAlign val="baseline"/>
        <sz val="14"/>
        <color theme="1"/>
        <name val="Calibri"/>
        <scheme val="minor"/>
      </font>
      <alignment horizontal="center" vertical="center" textRotation="0" wrapText="0" indent="0" justifyLastLine="0" shrinkToFit="0" readingOrder="0"/>
      <protection locked="0" hidden="0"/>
    </dxf>
    <dxf>
      <font>
        <condense val="0"/>
        <extend val="0"/>
        <color rgb="FF9C6500"/>
      </font>
      <fill>
        <patternFill>
          <bgColor rgb="FFFFEB9C"/>
        </patternFill>
      </fill>
    </dxf>
    <dxf>
      <font>
        <condense val="0"/>
        <extend val="0"/>
        <color rgb="FF9C0006"/>
      </font>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9C6500"/>
      </font>
      <fill>
        <patternFill>
          <bgColor rgb="FFFFEB9C"/>
        </patternFill>
      </fill>
    </dxf>
    <dxf>
      <font>
        <condense val="0"/>
        <extend val="0"/>
        <color rgb="FF9C0006"/>
      </font>
      <fill>
        <patternFill>
          <bgColor rgb="FFFFC7CE"/>
        </patternFill>
      </fill>
    </dxf>
    <dxf>
      <font>
        <condense val="0"/>
        <extend val="0"/>
        <color rgb="FF9C0006"/>
      </font>
    </dxf>
  </dxfs>
  <tableStyles count="0" defaultTableStyle="TableStyleMedium9" defaultPivotStyle="PivotStyleLight16"/>
  <colors>
    <mruColors>
      <color rgb="FF036914"/>
      <color rgb="FF000099"/>
      <color rgb="FFAAD6D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0</xdr:colOff>
          <xdr:row>1</xdr:row>
          <xdr:rowOff>0</xdr:rowOff>
        </xdr:from>
        <xdr:to>
          <xdr:col>13</xdr:col>
          <xdr:colOff>0</xdr:colOff>
          <xdr:row>1</xdr:row>
          <xdr:rowOff>0</xdr:rowOff>
        </xdr:to>
        <xdr:sp macro="" textlink="">
          <xdr:nvSpPr>
            <xdr:cNvPr id="4098" name="Button 2" hidden="1">
              <a:extLst>
                <a:ext uri="{63B3BB69-23CF-44E3-9099-C40C66FF867C}">
                  <a14:compatExt spid="_x0000_s409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shut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xdr:row>
          <xdr:rowOff>76200</xdr:rowOff>
        </xdr:from>
        <xdr:to>
          <xdr:col>18</xdr:col>
          <xdr:colOff>990600</xdr:colOff>
          <xdr:row>2</xdr:row>
          <xdr:rowOff>85725</xdr:rowOff>
        </xdr:to>
        <xdr:sp macro="" textlink="">
          <xdr:nvSpPr>
            <xdr:cNvPr id="4101" name="Button 5" hidden="1">
              <a:extLst>
                <a:ext uri="{63B3BB69-23CF-44E3-9099-C40C66FF867C}">
                  <a14:compatExt spid="_x0000_s410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SHUT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0</xdr:row>
          <xdr:rowOff>85725</xdr:rowOff>
        </xdr:from>
        <xdr:to>
          <xdr:col>18</xdr:col>
          <xdr:colOff>981075</xdr:colOff>
          <xdr:row>1</xdr:row>
          <xdr:rowOff>0</xdr:rowOff>
        </xdr:to>
        <xdr:sp macro="" textlink="">
          <xdr:nvSpPr>
            <xdr:cNvPr id="4102" name="Button 6" hidden="1">
              <a:extLst>
                <a:ext uri="{63B3BB69-23CF-44E3-9099-C40C66FF867C}">
                  <a14:compatExt spid="_x0000_s410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open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95250</xdr:colOff>
          <xdr:row>4</xdr:row>
          <xdr:rowOff>123825</xdr:rowOff>
        </xdr:from>
        <xdr:to>
          <xdr:col>8</xdr:col>
          <xdr:colOff>723900</xdr:colOff>
          <xdr:row>7</xdr:row>
          <xdr:rowOff>9525</xdr:rowOff>
        </xdr:to>
        <xdr:sp macro="" textlink="">
          <xdr:nvSpPr>
            <xdr:cNvPr id="1037" name="Button 13" hidden="1">
              <a:extLst>
                <a:ext uri="{63B3BB69-23CF-44E3-9099-C40C66FF867C}">
                  <a14:compatExt spid="_x0000_s1037"/>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400" b="1" i="1" u="none" strike="noStrike" baseline="0">
                  <a:solidFill>
                    <a:srgbClr val="FF0000"/>
                  </a:solidFill>
                  <a:latin typeface="Calibri"/>
                  <a:cs typeface="Calibri"/>
                </a:rPr>
                <a:t>SAUVEGARDER</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7</xdr:col>
          <xdr:colOff>66675</xdr:colOff>
          <xdr:row>0</xdr:row>
          <xdr:rowOff>514350</xdr:rowOff>
        </xdr:from>
        <xdr:to>
          <xdr:col>8</xdr:col>
          <xdr:colOff>714375</xdr:colOff>
          <xdr:row>2</xdr:row>
          <xdr:rowOff>257175</xdr:rowOff>
        </xdr:to>
        <xdr:sp macro="" textlink="">
          <xdr:nvSpPr>
            <xdr:cNvPr id="1038" name="Button 14" hidden="1">
              <a:extLst>
                <a:ext uri="{63B3BB69-23CF-44E3-9099-C40C66FF867C}">
                  <a14:compatExt spid="_x0000_s103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1" i="0" u="none" strike="noStrike" baseline="0">
                  <a:solidFill>
                    <a:srgbClr val="008000"/>
                  </a:solidFill>
                  <a:latin typeface="Calibri"/>
                  <a:cs typeface="Calibri"/>
                </a:rPr>
                <a:t>Impression bon avant sauvegarde</a:t>
              </a:r>
            </a:p>
          </xdr:txBody>
        </xdr:sp>
        <xdr:clientData fPrintsWithSheet="0"/>
      </xdr:twoCellAnchor>
    </mc:Choice>
    <mc:Fallback/>
  </mc:AlternateContent>
</xdr:wsDr>
</file>

<file path=xl/tables/table1.xml><?xml version="1.0" encoding="utf-8"?>
<table xmlns="http://schemas.openxmlformats.org/spreadsheetml/2006/main" id="1" name="Tableau1" displayName="Tableau1" ref="A1:R8" totalsRowShown="0" headerRowDxfId="20" dataDxfId="19" tableBorderDxfId="18" headerRowCellStyle="Normal" dataCellStyle="Normal">
  <autoFilter ref="A1:R8"/>
  <tableColumns count="18">
    <tableColumn id="1" name="ref" dataDxfId="17" dataCellStyle="Normal"/>
    <tableColumn id="2" name="DESIGNATIONS" dataDxfId="16" dataCellStyle="Normal">
      <calculatedColumnFormula>IFERROR(VLOOKUP(Tableau1[[#This Row],[ref]],TABMESLISTES[#All],2,0),"en attente")</calculatedColumnFormula>
    </tableColumn>
    <tableColumn id="3" name="code" dataDxfId="15" dataCellStyle="Normal">
      <calculatedColumnFormula>IFERROR(VLOOKUP(Tableau1[[#This Row],[ref]],TABMESLISTES[#All],3,0),1)</calculatedColumnFormula>
    </tableColumn>
    <tableColumn id="4" name="unite" dataDxfId="14" dataCellStyle="Normal">
      <calculatedColumnFormula>IFERROR(VLOOKUP(Tableau1[[#This Row],[ref]],TABMESLISTES[#All],4,0),"en attente ")</calculatedColumnFormula>
    </tableColumn>
    <tableColumn id="5" name="depot" dataDxfId="13" dataCellStyle="Normal">
      <calculatedColumnFormula>IFERROR(VLOOKUP(Tableau1[[#This Row],[ref]],TABMESLISTES[#All],5,0),"en attente ")</calculatedColumnFormula>
    </tableColumn>
    <tableColumn id="6" name="relache" dataDxfId="12" dataCellStyle="Normal">
      <calculatedColumnFormula>IFERROR(VLOOKUP(Tableau1[[#This Row],[ref]],TABMESLISTES[#All],6,0),"a saisir ")</calculatedColumnFormula>
    </tableColumn>
    <tableColumn id="7" name="gallgui" dataDxfId="11" dataCellStyle="Normal">
      <calculatedColumnFormula>IFERROR(VLOOKUP(Tableau1[[#This Row],[ref]],TABMESLISTES[#All],6,0),"en attente" )</calculatedColumnFormula>
    </tableColumn>
    <tableColumn id="8" name="marque" dataDxfId="10" dataCellStyle="Normal">
      <calculatedColumnFormula>IFERROR(VLOOKUP(Tableau1[[#This Row],[ref]],TABMESLISTES[#All],8,0),"en attente ")</calculatedColumnFormula>
    </tableColumn>
    <tableColumn id="9" name="colis" dataDxfId="9" dataCellStyle="Normal">
      <calculatedColumnFormula>IFERROR(VLOOKUP(Tableau1[[#This Row],[ref]],TABMESLISTES[#All],9,0),"en attente ")</calculatedColumnFormula>
    </tableColumn>
    <tableColumn id="10" name="ENTREE" dataDxfId="8" dataCellStyle="Milliers"/>
    <tableColumn id="11" name="SORTIE" dataDxfId="7" dataCellStyle="Milliers"/>
    <tableColumn id="12" name="TONNES RESTANT " dataDxfId="6" dataCellStyle="Milliers">
      <calculatedColumnFormula>J2-K2</calculatedColumnFormula>
    </tableColumn>
    <tableColumn id="13" name="stock restant" dataDxfId="5" dataCellStyle="Milliers">
      <calculatedColumnFormula>IFERROR(L2*Tableau1[[#This Row],[unite]],0)</calculatedColumnFormula>
    </tableColumn>
    <tableColumn id="14" name="BONS" dataDxfId="4" dataCellStyle="Normal"/>
    <tableColumn id="15" name="Date" dataDxfId="3" dataCellStyle="Normal"/>
    <tableColumn id="16" name="MOD CHARGE" dataDxfId="2" dataCellStyle="Milliers">
      <calculatedColumnFormula>Tableau1[[#This Row],[SORTIE]]*40</calculatedColumnFormula>
    </tableColumn>
    <tableColumn id="17" name="MOD DECHARGE" dataDxfId="1" dataCellStyle="Milliers">
      <calculatedColumnFormula>Tableau1[[#This Row],[ENTREE]]*50</calculatedColumnFormula>
    </tableColumn>
    <tableColumn id="18" name="OBSERVATIONS " dataDxfId="0" dataCellStyle="Normal"/>
  </tableColumns>
  <tableStyleInfo name="TableStyleMedium9" showFirstColumn="0" showLastColumn="0" showRowStripes="1" showColumnStripes="0"/>
</table>
</file>

<file path=xl/tables/table2.xml><?xml version="1.0" encoding="utf-8"?>
<table xmlns="http://schemas.openxmlformats.org/spreadsheetml/2006/main" id="2" name="TABMESLISTES" displayName="TABMESLISTES" ref="A1:K6" totalsRowShown="0">
  <autoFilter ref="A1:K6"/>
  <tableColumns count="11">
    <tableColumn id="1" name="REFERENCE"/>
    <tableColumn id="2" name="DESIGNATIONS"/>
    <tableColumn id="3" name="CODE"/>
    <tableColumn id="4" name="UNITES"/>
    <tableColumn id="5" name="DEPOT"/>
    <tableColumn id="6" name="RELACHE"/>
    <tableColumn id="7" name="GALLGUI"/>
    <tableColumn id="8" name="DIEUL"/>
    <tableColumn id="9" name="WAMTI"/>
    <tableColumn id="10" name="DER"/>
    <tableColumn id="11" name="CHAR"/>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8.xml.rels><?xml version="1.0" encoding="UTF-8" standalone="yes"?>
<Relationships xmlns="http://schemas.openxmlformats.org/package/2006/relationships"><Relationship Id="rId1" Type="http://schemas.openxmlformats.org/officeDocument/2006/relationships/table" Target="../tables/table2.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00B050"/>
  </sheetPr>
  <dimension ref="A1:R8"/>
  <sheetViews>
    <sheetView showGridLines="0" tabSelected="1" zoomScale="90" zoomScaleNormal="90" workbookViewId="0">
      <selection activeCell="L7" sqref="L7"/>
    </sheetView>
  </sheetViews>
  <sheetFormatPr baseColWidth="10" defaultColWidth="11.42578125" defaultRowHeight="18.75" customHeight="1"/>
  <cols>
    <col min="1" max="1" width="12.85546875" style="73" customWidth="1"/>
    <col min="2" max="2" width="51.7109375" style="78" customWidth="1"/>
    <col min="3" max="3" width="12.42578125" style="78" customWidth="1"/>
    <col min="4" max="4" width="9.28515625" style="78" customWidth="1"/>
    <col min="5" max="5" width="14" style="78" customWidth="1"/>
    <col min="6" max="6" width="19.7109375" style="78" customWidth="1"/>
    <col min="7" max="7" width="21.140625" style="78" customWidth="1"/>
    <col min="8" max="8" width="18.7109375" style="78" customWidth="1"/>
    <col min="9" max="9" width="12.42578125" style="78" customWidth="1"/>
    <col min="10" max="10" width="16.140625" style="74" customWidth="1"/>
    <col min="11" max="11" width="24.5703125" style="78" customWidth="1"/>
    <col min="12" max="12" width="28" style="78" customWidth="1"/>
    <col min="13" max="13" width="25.140625" style="78" customWidth="1"/>
    <col min="14" max="14" width="10.7109375" style="78" customWidth="1"/>
    <col min="15" max="15" width="18.85546875" style="74" customWidth="1"/>
    <col min="16" max="16" width="23.28515625" style="78" customWidth="1"/>
    <col min="17" max="17" width="28.140625" style="78" customWidth="1"/>
    <col min="18" max="18" width="47.28515625" style="74" customWidth="1"/>
    <col min="19" max="19" width="18.5703125" style="74" customWidth="1"/>
    <col min="20" max="16384" width="11.42578125" style="74"/>
  </cols>
  <sheetData>
    <row r="1" spans="1:18" s="72" customFormat="1" ht="26.25" customHeight="1">
      <c r="A1" s="71" t="s">
        <v>0</v>
      </c>
      <c r="B1" s="77" t="s">
        <v>25</v>
      </c>
      <c r="C1" s="80" t="s">
        <v>53</v>
      </c>
      <c r="D1" s="80" t="s">
        <v>49</v>
      </c>
      <c r="E1" s="80" t="s">
        <v>1</v>
      </c>
      <c r="F1" s="80" t="s">
        <v>2</v>
      </c>
      <c r="G1" s="80" t="s">
        <v>98</v>
      </c>
      <c r="H1" s="80" t="s">
        <v>22</v>
      </c>
      <c r="I1" s="80" t="s">
        <v>21</v>
      </c>
      <c r="J1" s="72" t="s">
        <v>31</v>
      </c>
      <c r="K1" s="77" t="s">
        <v>30</v>
      </c>
      <c r="L1" s="77" t="s">
        <v>43</v>
      </c>
      <c r="M1" s="77" t="s">
        <v>109</v>
      </c>
      <c r="N1" s="77" t="s">
        <v>40</v>
      </c>
      <c r="O1" s="72" t="s">
        <v>46</v>
      </c>
      <c r="P1" s="77" t="s">
        <v>54</v>
      </c>
      <c r="Q1" s="77" t="s">
        <v>56</v>
      </c>
      <c r="R1" s="72" t="s">
        <v>55</v>
      </c>
    </row>
    <row r="2" spans="1:18" ht="18.75" customHeight="1">
      <c r="A2" s="73" t="s">
        <v>59</v>
      </c>
      <c r="B2" s="78" t="str">
        <f>IFERROR(VLOOKUP(Tableau1[[#This Row],[ref]],TABMESLISTES[#All],2,0),"en attente")</f>
        <v>WALASS 12</v>
      </c>
      <c r="C2" s="78">
        <f>IFERROR(VLOOKUP(Tableau1[[#This Row],[ref]],TABMESLISTES[#All],3,0),1)</f>
        <v>1</v>
      </c>
      <c r="D2" s="78">
        <f>IFERROR(VLOOKUP(Tableau1[[#This Row],[ref]],TABMESLISTES[#All],4,0),"en attente ")</f>
        <v>40</v>
      </c>
      <c r="E2" s="78" t="str">
        <f>IFERROR(VLOOKUP(Tableau1[[#This Row],[ref]],TABMESLISTES[#All],5,0),"en attente ")</f>
        <v>DIORO</v>
      </c>
      <c r="F2" s="79" t="str">
        <f>IFERROR(VLOOKUP(Tableau1[[#This Row],[ref]],TABMESLISTES[#All],6,0),"a saisir ")</f>
        <v>N°1213</v>
      </c>
      <c r="G2" s="78" t="str">
        <f>IFERROR(VLOOKUP(Tableau1[[#This Row],[ref]],TABMESLISTES[#All],6,0),"en attente" )</f>
        <v>N°1213</v>
      </c>
      <c r="H2" s="78" t="str">
        <f>IFERROR(VLOOKUP(Tableau1[[#This Row],[ref]],TABMESLISTES[#All],8,0),"en attente ")</f>
        <v>WAL1</v>
      </c>
      <c r="I2" s="78" t="str">
        <f>IFERROR(VLOOKUP(Tableau1[[#This Row],[ref]],TABMESLISTES[#All],9,0),"en attente ")</f>
        <v>WEUT</v>
      </c>
      <c r="J2" s="75">
        <v>100</v>
      </c>
      <c r="K2" s="81">
        <f>SUMIF('HISTORIQUE DES BONS'!E:E,B2,'HISTORIQUE DES BONS'!D:D)</f>
        <v>0.5</v>
      </c>
      <c r="L2" s="81">
        <f t="shared" ref="L2:L8" si="0">J2-K2</f>
        <v>99.5</v>
      </c>
      <c r="M2" s="81">
        <f>IFERROR(L2*Tableau1[[#This Row],[unite]],0)</f>
        <v>3980</v>
      </c>
      <c r="N2" s="78">
        <f>COUNTIF('HISTORIQUE DES BONS'!E:E,B2)</f>
        <v>1</v>
      </c>
      <c r="O2" s="83">
        <v>43900</v>
      </c>
      <c r="P2" s="82">
        <f>Tableau1[[#This Row],[SORTIE]]*40</f>
        <v>20</v>
      </c>
      <c r="Q2" s="82">
        <f>Tableau1[[#This Row],[ENTREE]]*50</f>
        <v>5000</v>
      </c>
    </row>
    <row r="3" spans="1:18" ht="20.25" customHeight="1">
      <c r="A3" s="73" t="s">
        <v>58</v>
      </c>
      <c r="B3" s="78" t="str">
        <f>IFERROR(VLOOKUP(Tableau1[[#This Row],[ref]],TABMESLISTES[#All],2,0),"en attente")</f>
        <v>MEUREUK 25</v>
      </c>
      <c r="C3" s="78">
        <f>IFERROR(VLOOKUP(Tableau1[[#This Row],[ref]],TABMESLISTES[#All],3,0),1)</f>
        <v>1</v>
      </c>
      <c r="D3" s="78">
        <f>IFERROR(VLOOKUP(Tableau1[[#This Row],[ref]],TABMESLISTES[#All],4,0),"en attente ")</f>
        <v>40</v>
      </c>
      <c r="E3" s="78" t="str">
        <f>IFERROR(VLOOKUP(Tableau1[[#This Row],[ref]],TABMESLISTES[#All],5,0),"en attente ")</f>
        <v>TEFESS1</v>
      </c>
      <c r="F3" s="79" t="str">
        <f>IFERROR(VLOOKUP(Tableau1[[#This Row],[ref]],TABMESLISTES[#All],6,0),"a saisir ")</f>
        <v>N°1212</v>
      </c>
      <c r="G3" s="78" t="str">
        <f>IFERROR(VLOOKUP(Tableau1[[#This Row],[ref]],TABMESLISTES[#All],6,0),"en attente" )</f>
        <v>N°1212</v>
      </c>
      <c r="H3" s="78" t="str">
        <f>IFERROR(VLOOKUP(Tableau1[[#This Row],[ref]],TABMESLISTES[#All],8,0),"en attente ")</f>
        <v>M25</v>
      </c>
      <c r="I3" s="78" t="str">
        <f>IFERROR(VLOOKUP(Tableau1[[#This Row],[ref]],TABMESLISTES[#All],9,0),"en attente ")</f>
        <v>CAS</v>
      </c>
      <c r="J3" s="75">
        <v>100</v>
      </c>
      <c r="K3" s="81">
        <f>SUMIF('HISTORIQUE DES BONS'!E:E,B3,'HISTORIQUE DES BONS'!D:D)</f>
        <v>0</v>
      </c>
      <c r="L3" s="81">
        <f t="shared" si="0"/>
        <v>100</v>
      </c>
      <c r="M3" s="81">
        <f>IFERROR(L3*Tableau1[[#This Row],[unite]],0)</f>
        <v>4000</v>
      </c>
      <c r="N3" s="78">
        <f>COUNTIF('HISTORIQUE DES BONS'!E:E,B3)</f>
        <v>0</v>
      </c>
      <c r="O3" s="83">
        <v>43900</v>
      </c>
      <c r="P3" s="82">
        <f>Tableau1[[#This Row],[SORTIE]]*40</f>
        <v>0</v>
      </c>
      <c r="Q3" s="82">
        <f>Tableau1[[#This Row],[ENTREE]]*50</f>
        <v>5000</v>
      </c>
    </row>
    <row r="4" spans="1:18" ht="18.75" customHeight="1">
      <c r="A4" s="73" t="s">
        <v>60</v>
      </c>
      <c r="B4" s="78" t="str">
        <f>IFERROR(VLOOKUP(Tableau1[[#This Row],[ref]],TABMESLISTES[#All],2,0),"en attente")</f>
        <v>YOUFFOUFF 50</v>
      </c>
      <c r="C4" s="78">
        <f>IFERROR(VLOOKUP(Tableau1[[#This Row],[ref]],TABMESLISTES[#All],3,0),1)</f>
        <v>1</v>
      </c>
      <c r="D4" s="78">
        <f>IFERROR(VLOOKUP(Tableau1[[#This Row],[ref]],TABMESLISTES[#All],4,0),"en attente ")</f>
        <v>40</v>
      </c>
      <c r="E4" s="78" t="str">
        <f>IFERROR(VLOOKUP(Tableau1[[#This Row],[ref]],TABMESLISTES[#All],5,0),"en attente ")</f>
        <v>APARU</v>
      </c>
      <c r="F4" s="79" t="str">
        <f>IFERROR(VLOOKUP(Tableau1[[#This Row],[ref]],TABMESLISTES[#All],6,0),"a saisir ")</f>
        <v>N°1214</v>
      </c>
      <c r="G4" s="78" t="str">
        <f>IFERROR(VLOOKUP(Tableau1[[#This Row],[ref]],TABMESLISTES[#All],6,0),"en attente" )</f>
        <v>N°1214</v>
      </c>
      <c r="H4" s="78" t="str">
        <f>IFERROR(VLOOKUP(Tableau1[[#This Row],[ref]],TABMESLISTES[#All],8,0),"en attente ")</f>
        <v>YO1</v>
      </c>
      <c r="I4" s="78" t="str">
        <f>IFERROR(VLOOKUP(Tableau1[[#This Row],[ref]],TABMESLISTES[#All],9,0),"en attente ")</f>
        <v>TEUR</v>
      </c>
      <c r="J4" s="75">
        <v>50</v>
      </c>
      <c r="K4" s="81">
        <f>SUMIF('HISTORIQUE DES BONS'!E:E,B4,'HISTORIQUE DES BONS'!D:D)</f>
        <v>1</v>
      </c>
      <c r="L4" s="81">
        <f t="shared" si="0"/>
        <v>49</v>
      </c>
      <c r="M4" s="81">
        <f>IFERROR(L4*Tableau1[[#This Row],[unite]],0)</f>
        <v>1960</v>
      </c>
      <c r="N4" s="78">
        <f>COUNTIF('HISTORIQUE DES BONS'!E:E,B4)</f>
        <v>1</v>
      </c>
      <c r="O4" s="83">
        <v>43900</v>
      </c>
      <c r="P4" s="82">
        <f>Tableau1[[#This Row],[SORTIE]]*40</f>
        <v>40</v>
      </c>
      <c r="Q4" s="82">
        <f>Tableau1[[#This Row],[ENTREE]]*50</f>
        <v>2500</v>
      </c>
    </row>
    <row r="5" spans="1:18" ht="18.75" customHeight="1">
      <c r="A5" s="73" t="s">
        <v>61</v>
      </c>
      <c r="B5" s="78" t="str">
        <f>IFERROR(VLOOKUP(Tableau1[[#This Row],[ref]],TABMESLISTES[#All],2,0),"en attente")</f>
        <v>TALAR 11</v>
      </c>
      <c r="C5" s="78">
        <f>IFERROR(VLOOKUP(Tableau1[[#This Row],[ref]],TABMESLISTES[#All],3,0),1)</f>
        <v>1</v>
      </c>
      <c r="D5" s="78">
        <f>IFERROR(VLOOKUP(Tableau1[[#This Row],[ref]],TABMESLISTES[#All],4,0),"en attente ")</f>
        <v>40</v>
      </c>
      <c r="E5" s="78" t="str">
        <f>IFERROR(VLOOKUP(Tableau1[[#This Row],[ref]],TABMESLISTES[#All],5,0),"en attente ")</f>
        <v>LAYIC</v>
      </c>
      <c r="F5" s="79" t="str">
        <f>IFERROR(VLOOKUP(Tableau1[[#This Row],[ref]],TABMESLISTES[#All],6,0),"a saisir ")</f>
        <v>N°1215</v>
      </c>
      <c r="G5" s="78" t="str">
        <f>IFERROR(VLOOKUP(Tableau1[[#This Row],[ref]],TABMESLISTES[#All],6,0),"en attente" )</f>
        <v>N°1215</v>
      </c>
      <c r="H5" s="78" t="str">
        <f>IFERROR(VLOOKUP(Tableau1[[#This Row],[ref]],TABMESLISTES[#All],8,0),"en attente ")</f>
        <v>TAL1</v>
      </c>
      <c r="I5" s="78" t="str">
        <f>IFERROR(VLOOKUP(Tableau1[[#This Row],[ref]],TABMESLISTES[#All],9,0),"en attente ")</f>
        <v>MEUR</v>
      </c>
      <c r="J5" s="75">
        <v>15</v>
      </c>
      <c r="K5" s="81">
        <f>SUMIF('HISTORIQUE DES BONS'!E:E,B5,'HISTORIQUE DES BONS'!D:D)</f>
        <v>0</v>
      </c>
      <c r="L5" s="81">
        <f t="shared" si="0"/>
        <v>15</v>
      </c>
      <c r="M5" s="81">
        <f>IFERROR(L5*Tableau1[[#This Row],[unite]],0)</f>
        <v>600</v>
      </c>
      <c r="N5" s="78">
        <f>COUNTIF('HISTORIQUE DES BONS'!E:E,B5)</f>
        <v>0</v>
      </c>
      <c r="O5" s="83">
        <v>43900</v>
      </c>
      <c r="P5" s="82">
        <f>Tableau1[[#This Row],[SORTIE]]*40</f>
        <v>0</v>
      </c>
      <c r="Q5" s="82">
        <f>Tableau1[[#This Row],[ENTREE]]*50</f>
        <v>750</v>
      </c>
    </row>
    <row r="6" spans="1:18" ht="18.75" customHeight="1">
      <c r="A6" s="73" t="s">
        <v>62</v>
      </c>
      <c r="B6" s="78" t="str">
        <f>IFERROR(VLOOKUP(Tableau1[[#This Row],[ref]],TABMESLISTES[#All],2,0),"en attente")</f>
        <v>NAWANE 100</v>
      </c>
      <c r="C6" s="78">
        <f>IFERROR(VLOOKUP(Tableau1[[#This Row],[ref]],TABMESLISTES[#All],3,0),1)</f>
        <v>1</v>
      </c>
      <c r="D6" s="78">
        <f>IFERROR(VLOOKUP(Tableau1[[#This Row],[ref]],TABMESLISTES[#All],4,0),"en attente ")</f>
        <v>40</v>
      </c>
      <c r="E6" s="78" t="str">
        <f>IFERROR(VLOOKUP(Tableau1[[#This Row],[ref]],TABMESLISTES[#All],5,0),"en attente ")</f>
        <v>KEUTBEU</v>
      </c>
      <c r="F6" s="79" t="str">
        <f>IFERROR(VLOOKUP(Tableau1[[#This Row],[ref]],TABMESLISTES[#All],6,0),"a saisir ")</f>
        <v>N°1216</v>
      </c>
      <c r="G6" s="78" t="str">
        <f>IFERROR(VLOOKUP(Tableau1[[#This Row],[ref]],TABMESLISTES[#All],6,0),"en attente" )</f>
        <v>N°1216</v>
      </c>
      <c r="H6" s="78" t="str">
        <f>IFERROR(VLOOKUP(Tableau1[[#This Row],[ref]],TABMESLISTES[#All],8,0),"en attente ")</f>
        <v>NAW1</v>
      </c>
      <c r="I6" s="78" t="str">
        <f>IFERROR(VLOOKUP(Tableau1[[#This Row],[ref]],TABMESLISTES[#All],9,0),"en attente ")</f>
        <v>DEUR</v>
      </c>
      <c r="J6" s="75">
        <v>15</v>
      </c>
      <c r="K6" s="81">
        <f>SUMIF('HISTORIQUE DES BONS'!E:E,B6,'HISTORIQUE DES BONS'!D:D)</f>
        <v>0</v>
      </c>
      <c r="L6" s="81">
        <f t="shared" si="0"/>
        <v>15</v>
      </c>
      <c r="M6" s="81">
        <f>IFERROR(L6*Tableau1[[#This Row],[unite]],0)</f>
        <v>600</v>
      </c>
      <c r="N6" s="78">
        <f>COUNTIF('HISTORIQUE DES BONS'!E:E,B6)</f>
        <v>0</v>
      </c>
      <c r="O6" s="83">
        <v>43900</v>
      </c>
      <c r="P6" s="82">
        <f>Tableau1[[#This Row],[SORTIE]]*40</f>
        <v>0</v>
      </c>
      <c r="Q6" s="82">
        <f>Tableau1[[#This Row],[ENTREE]]*50</f>
        <v>750</v>
      </c>
    </row>
    <row r="7" spans="1:18" ht="21" customHeight="1">
      <c r="A7" s="73" t="s">
        <v>60</v>
      </c>
      <c r="B7" s="78" t="str">
        <f>IFERROR(VLOOKUP(Tableau1[[#This Row],[ref]],TABMESLISTES[#All],2,0),"en attente")</f>
        <v>YOUFFOUFF 50</v>
      </c>
      <c r="C7" s="78">
        <f>IFERROR(VLOOKUP(Tableau1[[#This Row],[ref]],TABMESLISTES[#All],3,0),1)</f>
        <v>1</v>
      </c>
      <c r="D7" s="78">
        <f>IFERROR(VLOOKUP(Tableau1[[#This Row],[ref]],TABMESLISTES[#All],4,0),"en attente ")</f>
        <v>40</v>
      </c>
      <c r="E7" s="78" t="str">
        <f>IFERROR(VLOOKUP(Tableau1[[#This Row],[ref]],TABMESLISTES[#All],5,0),"en attente ")</f>
        <v>APARU</v>
      </c>
      <c r="F7" s="79" t="str">
        <f>IFERROR(VLOOKUP(Tableau1[[#This Row],[ref]],TABMESLISTES[#All],6,0),"a saisir ")</f>
        <v>N°1214</v>
      </c>
      <c r="G7" s="78" t="str">
        <f>IFERROR(VLOOKUP(Tableau1[[#This Row],[ref]],TABMESLISTES[#All],6,0),"en attente" )</f>
        <v>N°1214</v>
      </c>
      <c r="H7" s="78" t="str">
        <f>IFERROR(VLOOKUP(Tableau1[[#This Row],[ref]],TABMESLISTES[#All],8,0),"en attente ")</f>
        <v>YO1</v>
      </c>
      <c r="I7" s="78" t="str">
        <f>IFERROR(VLOOKUP(Tableau1[[#This Row],[ref]],TABMESLISTES[#All],9,0),"en attente ")</f>
        <v>TEUR</v>
      </c>
      <c r="J7" s="75">
        <v>100</v>
      </c>
      <c r="K7" s="81">
        <f>SUMIF('HISTORIQUE DES BONS'!E:E,B7,'HISTORIQUE DES BONS'!D:D)</f>
        <v>1</v>
      </c>
      <c r="L7" s="81">
        <f t="shared" si="0"/>
        <v>99</v>
      </c>
      <c r="M7" s="81">
        <f>IFERROR(L7*Tableau1[[#This Row],[unite]],0)</f>
        <v>3960</v>
      </c>
      <c r="N7" s="78">
        <f>COUNTIF('HISTORIQUE DES BONS'!E:E,B7)</f>
        <v>1</v>
      </c>
      <c r="O7" s="83">
        <v>43900</v>
      </c>
      <c r="P7" s="82">
        <f>Tableau1[[#This Row],[SORTIE]]*40</f>
        <v>40</v>
      </c>
      <c r="Q7" s="82">
        <f>Tableau1[[#This Row],[ENTREE]]*50</f>
        <v>5000</v>
      </c>
    </row>
    <row r="8" spans="1:18" ht="18.75" customHeight="1">
      <c r="A8" s="76" t="s">
        <v>62</v>
      </c>
      <c r="B8" s="78" t="str">
        <f>IFERROR(VLOOKUP(Tableau1[[#This Row],[ref]],TABMESLISTES[#All],2,0),"en attente")</f>
        <v>NAWANE 100</v>
      </c>
      <c r="C8" s="78">
        <f>IFERROR(VLOOKUP(Tableau1[[#This Row],[ref]],TABMESLISTES[#All],3,0),1)</f>
        <v>1</v>
      </c>
      <c r="D8" s="78">
        <f>IFERROR(VLOOKUP(Tableau1[[#This Row],[ref]],TABMESLISTES[#All],4,0),"en attente ")</f>
        <v>40</v>
      </c>
      <c r="E8" s="78" t="str">
        <f>IFERROR(VLOOKUP(Tableau1[[#This Row],[ref]],TABMESLISTES[#All],5,0),"en attente ")</f>
        <v>KEUTBEU</v>
      </c>
      <c r="F8" s="79" t="str">
        <f>IFERROR(VLOOKUP(Tableau1[[#This Row],[ref]],TABMESLISTES[#All],6,0),"a saisir ")</f>
        <v>N°1216</v>
      </c>
      <c r="G8" s="78" t="str">
        <f>IFERROR(VLOOKUP(Tableau1[[#This Row],[ref]],TABMESLISTES[#All],6,0),"en attente" )</f>
        <v>N°1216</v>
      </c>
      <c r="H8" s="78" t="str">
        <f>IFERROR(VLOOKUP(Tableau1[[#This Row],[ref]],TABMESLISTES[#All],8,0),"en attente ")</f>
        <v>NAW1</v>
      </c>
      <c r="I8" s="78" t="str">
        <f>IFERROR(VLOOKUP(Tableau1[[#This Row],[ref]],TABMESLISTES[#All],9,0),"en attente ")</f>
        <v>DEUR</v>
      </c>
      <c r="J8" s="75">
        <v>75</v>
      </c>
      <c r="K8" s="81">
        <f>SUMIF('HISTORIQUE DES BONS'!E:E,B8,'HISTORIQUE DES BONS'!D:D)</f>
        <v>0</v>
      </c>
      <c r="L8" s="81">
        <f t="shared" si="0"/>
        <v>75</v>
      </c>
      <c r="M8" s="81">
        <f>IFERROR(L8*Tableau1[[#This Row],[unite]],0)</f>
        <v>3000</v>
      </c>
      <c r="N8" s="78">
        <f>COUNTIF('HISTORIQUE DES BONS'!E:E,B8)</f>
        <v>0</v>
      </c>
      <c r="O8" s="83">
        <v>43900</v>
      </c>
      <c r="P8" s="82">
        <f>Tableau1[[#This Row],[SORTIE]]*40</f>
        <v>0</v>
      </c>
      <c r="Q8" s="82">
        <f>Tableau1[[#This Row],[ENTREE]]*50</f>
        <v>3750</v>
      </c>
    </row>
  </sheetData>
  <sheetProtection selectLockedCells="1"/>
  <sortState ref="A2:S1573">
    <sortCondition ref="A2"/>
  </sortState>
  <conditionalFormatting sqref="L2:L8">
    <cfRule type="cellIs" dxfId="27" priority="9" operator="lessThan">
      <formula>0</formula>
    </cfRule>
  </conditionalFormatting>
  <conditionalFormatting sqref="M2:M8">
    <cfRule type="cellIs" dxfId="26" priority="8" operator="lessThan">
      <formula>0</formula>
    </cfRule>
  </conditionalFormatting>
  <conditionalFormatting sqref="M2:M8">
    <cfRule type="cellIs" dxfId="25" priority="7" operator="lessThan">
      <formula>1</formula>
    </cfRule>
  </conditionalFormatting>
  <conditionalFormatting sqref="L2:L8">
    <cfRule type="cellIs" dxfId="24" priority="6" operator="lessThan">
      <formula>0</formula>
    </cfRule>
  </conditionalFormatting>
  <conditionalFormatting sqref="L2:L8">
    <cfRule type="cellIs" dxfId="23" priority="4" operator="equal">
      <formula>0</formula>
    </cfRule>
    <cfRule type="cellIs" dxfId="22" priority="5" operator="lessThan">
      <formula>0</formula>
    </cfRule>
  </conditionalFormatting>
  <conditionalFormatting sqref="N2:O8">
    <cfRule type="cellIs" dxfId="21" priority="3" operator="equal">
      <formula>0</formula>
    </cfRule>
  </conditionalFormatting>
  <dataValidations count="2">
    <dataValidation type="list" allowBlank="1" showInputMessage="1" showErrorMessage="1" sqref="A2:A8">
      <formula1>listereferences</formula1>
    </dataValidation>
    <dataValidation type="list" allowBlank="1" showInputMessage="1" showErrorMessage="1" sqref="G2:G8">
      <formula1>listenavire</formula1>
    </dataValidation>
  </dataValidations>
  <pageMargins left="0.17" right="0.17" top="0.41" bottom="0.4"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4098" r:id="rId4" name="Button 2">
              <controlPr defaultSize="0" print="0" autoFill="0" autoPict="0" macro="[0]!fermercolonnes">
                <anchor moveWithCells="1" sizeWithCells="1">
                  <from>
                    <xdr:col>13</xdr:col>
                    <xdr:colOff>0</xdr:colOff>
                    <xdr:row>1</xdr:row>
                    <xdr:rowOff>0</xdr:rowOff>
                  </from>
                  <to>
                    <xdr:col>13</xdr:col>
                    <xdr:colOff>0</xdr:colOff>
                    <xdr:row>1</xdr:row>
                    <xdr:rowOff>0</xdr:rowOff>
                  </to>
                </anchor>
              </controlPr>
            </control>
          </mc:Choice>
        </mc:AlternateContent>
        <mc:AlternateContent xmlns:mc="http://schemas.openxmlformats.org/markup-compatibility/2006">
          <mc:Choice Requires="x14">
            <control shapeId="4101" r:id="rId5" name="Button 5">
              <controlPr defaultSize="0" print="0" autoFill="0" autoPict="0" macro="[0]!fermercolonnes">
                <anchor moveWithCells="1" sizeWithCells="1">
                  <from>
                    <xdr:col>18</xdr:col>
                    <xdr:colOff>123825</xdr:colOff>
                    <xdr:row>1</xdr:row>
                    <xdr:rowOff>76200</xdr:rowOff>
                  </from>
                  <to>
                    <xdr:col>18</xdr:col>
                    <xdr:colOff>990600</xdr:colOff>
                    <xdr:row>2</xdr:row>
                    <xdr:rowOff>85725</xdr:rowOff>
                  </to>
                </anchor>
              </controlPr>
            </control>
          </mc:Choice>
        </mc:AlternateContent>
        <mc:AlternateContent xmlns:mc="http://schemas.openxmlformats.org/markup-compatibility/2006">
          <mc:Choice Requires="x14">
            <control shapeId="4102" r:id="rId6" name="Button 6">
              <controlPr defaultSize="0" print="0" autoFill="0" autoPict="0" macro="[0]!ouvircachercolonnes">
                <anchor moveWithCells="1" sizeWithCells="1">
                  <from>
                    <xdr:col>18</xdr:col>
                    <xdr:colOff>123825</xdr:colOff>
                    <xdr:row>0</xdr:row>
                    <xdr:rowOff>85725</xdr:rowOff>
                  </from>
                  <to>
                    <xdr:col>18</xdr:col>
                    <xdr:colOff>981075</xdr:colOff>
                    <xdr:row>1</xdr:row>
                    <xdr:rowOff>0</xdr:rowOff>
                  </to>
                </anchor>
              </controlPr>
            </control>
          </mc:Choice>
        </mc:AlternateContent>
      </controls>
    </mc:Choice>
  </mc:AlternateContent>
  <tableParts count="1">
    <tablePart r:id="rId7"/>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150"/>
  <sheetViews>
    <sheetView workbookViewId="0">
      <selection activeCell="A3" sqref="A3"/>
    </sheetView>
  </sheetViews>
  <sheetFormatPr baseColWidth="10" defaultRowHeight="19.7" customHeight="1"/>
  <cols>
    <col min="1" max="1" width="60.28515625" style="2" customWidth="1"/>
  </cols>
  <sheetData>
    <row r="1" spans="1:1" ht="19.7" customHeight="1">
      <c r="A1" s="3" t="s">
        <v>99</v>
      </c>
    </row>
    <row r="2" spans="1:1" ht="19.7" customHeight="1">
      <c r="A2" s="4" t="s">
        <v>100</v>
      </c>
    </row>
    <row r="3" spans="1:1" ht="19.7" customHeight="1">
      <c r="A3" s="4" t="s">
        <v>101</v>
      </c>
    </row>
    <row r="4" spans="1:1" ht="19.7" customHeight="1">
      <c r="A4" s="4" t="s">
        <v>102</v>
      </c>
    </row>
    <row r="5" spans="1:1" ht="19.7" customHeight="1">
      <c r="A5" s="4" t="s">
        <v>103</v>
      </c>
    </row>
    <row r="6" spans="1:1" ht="19.7" customHeight="1">
      <c r="A6" s="4" t="s">
        <v>104</v>
      </c>
    </row>
    <row r="7" spans="1:1" ht="19.7" customHeight="1">
      <c r="A7" s="4" t="s">
        <v>105</v>
      </c>
    </row>
    <row r="150" spans="1:1" s="6" customFormat="1" ht="19.7" customHeight="1">
      <c r="A150" s="2"/>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4"/>
  <sheetViews>
    <sheetView workbookViewId="0">
      <selection activeCell="C10" sqref="C10"/>
    </sheetView>
  </sheetViews>
  <sheetFormatPr baseColWidth="10" defaultRowHeight="15"/>
  <sheetData>
    <row r="1" spans="1:1">
      <c r="A1" s="1" t="s">
        <v>3</v>
      </c>
    </row>
    <row r="2" spans="1:1">
      <c r="A2" s="84" t="s">
        <v>106</v>
      </c>
    </row>
    <row r="3" spans="1:1">
      <c r="A3" s="84" t="s">
        <v>107</v>
      </c>
    </row>
    <row r="4" spans="1:1">
      <c r="A4" s="84" t="s">
        <v>108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8" tint="-0.499984740745262"/>
  </sheetPr>
  <dimension ref="A1:T3"/>
  <sheetViews>
    <sheetView showGridLines="0" workbookViewId="0">
      <selection activeCell="E2" sqref="E2:E3"/>
    </sheetView>
  </sheetViews>
  <sheetFormatPr baseColWidth="10" defaultColWidth="11.5703125" defaultRowHeight="12.75"/>
  <cols>
    <col min="1" max="1" width="15.28515625" style="59" customWidth="1"/>
    <col min="2" max="2" width="22.28515625" style="60" customWidth="1"/>
    <col min="3" max="3" width="46.42578125" style="61" customWidth="1"/>
    <col min="4" max="4" width="11.28515625" style="63" customWidth="1"/>
    <col min="5" max="5" width="49.28515625" style="61" customWidth="1"/>
    <col min="6" max="6" width="16.28515625" style="58" customWidth="1"/>
    <col min="7" max="19" width="11.5703125" style="58"/>
    <col min="20" max="20" width="13.7109375" style="58" bestFit="1" customWidth="1"/>
    <col min="21" max="16384" width="11.5703125" style="58"/>
  </cols>
  <sheetData>
    <row r="1" spans="1:20" s="68" customFormat="1" ht="23.45" customHeight="1" thickBot="1">
      <c r="A1" s="64" t="s">
        <v>4</v>
      </c>
      <c r="B1" s="65" t="s">
        <v>5</v>
      </c>
      <c r="C1" s="65" t="s">
        <v>27</v>
      </c>
      <c r="D1" s="66" t="s">
        <v>26</v>
      </c>
      <c r="E1" s="65" t="s">
        <v>6</v>
      </c>
      <c r="F1" s="67" t="s">
        <v>39</v>
      </c>
      <c r="T1" s="69">
        <f>COUNTA(A:A)</f>
        <v>3</v>
      </c>
    </row>
    <row r="2" spans="1:20" ht="24" thickBot="1">
      <c r="A2" s="13">
        <v>2</v>
      </c>
      <c r="B2" s="96">
        <f ca="1">TODAY()</f>
        <v>43905</v>
      </c>
      <c r="C2" s="95" t="s">
        <v>100</v>
      </c>
      <c r="D2" s="97">
        <v>1</v>
      </c>
      <c r="E2" s="70" t="s">
        <v>65</v>
      </c>
      <c r="F2" s="98" t="s">
        <v>106</v>
      </c>
    </row>
    <row r="3" spans="1:20" ht="24" thickBot="1">
      <c r="A3" s="13">
        <v>1</v>
      </c>
      <c r="B3" s="94">
        <f ca="1">TODAY()</f>
        <v>43905</v>
      </c>
      <c r="C3" s="95" t="s">
        <v>99</v>
      </c>
      <c r="D3" s="97">
        <v>0.5</v>
      </c>
      <c r="E3" s="70" t="s">
        <v>64</v>
      </c>
      <c r="F3" s="98" t="s">
        <v>106</v>
      </c>
    </row>
  </sheetData>
  <autoFilter ref="A1:F1"/>
  <dataValidations count="2">
    <dataValidation type="list" allowBlank="1" showInputMessage="1" showErrorMessage="1" sqref="C2:C3">
      <formula1>OFFSET(client,MATCH(C2&amp;"*",client,0)-1,,COUNTIF(client,C2&amp;"*"))</formula1>
    </dataValidation>
    <dataValidation type="list" allowBlank="1" showInputMessage="1" showErrorMessage="1" sqref="F2:F3">
      <formula1>vendeur</formula1>
    </dataValidation>
  </dataValidations>
  <pageMargins left="0.27" right="0.15748031496062992" top="0.74803149606299213" bottom="0.74803149606299213" header="0.31496062992125984" footer="0.31496062992125984"/>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rgb="FFC00000"/>
  </sheetPr>
  <dimension ref="A1:L56"/>
  <sheetViews>
    <sheetView showGridLines="0" workbookViewId="0">
      <pane xSplit="9" ySplit="19" topLeftCell="J83" activePane="bottomRight" state="frozen"/>
      <selection pane="topRight" activeCell="J1" sqref="J1"/>
      <selection pane="bottomLeft" activeCell="A20" sqref="A20"/>
      <selection pane="bottomRight" sqref="A1:B1"/>
    </sheetView>
  </sheetViews>
  <sheetFormatPr baseColWidth="10" defaultColWidth="11.42578125" defaultRowHeight="15"/>
  <cols>
    <col min="1" max="1" width="12" style="20" customWidth="1"/>
    <col min="2" max="2" width="14.7109375" style="20" customWidth="1"/>
    <col min="3" max="3" width="11.42578125" style="20"/>
    <col min="4" max="4" width="11.5703125" style="20" bestFit="1" customWidth="1"/>
    <col min="5" max="5" width="11.85546875" style="20" customWidth="1"/>
    <col min="6" max="6" width="11.42578125" style="20"/>
    <col min="7" max="7" width="23.7109375" style="20" customWidth="1"/>
    <col min="8" max="11" width="11.42578125" style="20"/>
    <col min="12" max="12" width="11.42578125" style="20" customWidth="1"/>
    <col min="13" max="16384" width="11.42578125" style="20"/>
  </cols>
  <sheetData>
    <row r="1" spans="1:12" ht="48" customHeight="1">
      <c r="A1" s="117" t="s">
        <v>57</v>
      </c>
      <c r="B1" s="118"/>
      <c r="C1" s="126" t="s">
        <v>15</v>
      </c>
      <c r="D1" s="127"/>
      <c r="E1" s="128"/>
      <c r="F1" s="119">
        <f ca="1">TODAY()</f>
        <v>43905</v>
      </c>
      <c r="G1" s="120"/>
    </row>
    <row r="2" spans="1:12" ht="2.25" customHeight="1" thickBot="1">
      <c r="A2" s="21"/>
      <c r="B2" s="22"/>
      <c r="C2" s="22"/>
      <c r="D2" s="22"/>
      <c r="E2" s="22"/>
      <c r="F2" s="22"/>
      <c r="G2" s="5"/>
    </row>
    <row r="3" spans="1:12" ht="21" customHeight="1" thickBot="1">
      <c r="A3" s="21"/>
      <c r="B3" s="121" t="s">
        <v>47</v>
      </c>
      <c r="C3" s="122"/>
      <c r="D3" s="13">
        <v>3</v>
      </c>
      <c r="E3" s="14" t="s">
        <v>44</v>
      </c>
      <c r="F3" s="15"/>
      <c r="G3" s="11"/>
    </row>
    <row r="4" spans="1:12" ht="2.25" customHeight="1">
      <c r="A4" s="21"/>
      <c r="B4" s="22"/>
      <c r="C4" s="22"/>
      <c r="D4" s="22"/>
      <c r="E4" s="22"/>
      <c r="F4" s="22"/>
      <c r="G4" s="5"/>
    </row>
    <row r="5" spans="1:12" ht="22.5" customHeight="1">
      <c r="A5" s="23" t="s">
        <v>8</v>
      </c>
      <c r="B5" s="129"/>
      <c r="C5" s="129"/>
      <c r="D5" s="129"/>
      <c r="E5" s="129"/>
      <c r="F5" s="129"/>
      <c r="G5" s="57"/>
    </row>
    <row r="6" spans="1:12" ht="2.25" customHeight="1">
      <c r="A6" s="24"/>
      <c r="B6" s="25"/>
      <c r="C6" s="25"/>
      <c r="D6" s="25"/>
      <c r="E6" s="25" t="s">
        <v>42</v>
      </c>
      <c r="F6" s="25"/>
      <c r="G6" s="26"/>
    </row>
    <row r="7" spans="1:12" ht="16.5" thickBot="1">
      <c r="A7" s="27" t="s">
        <v>32</v>
      </c>
      <c r="B7" s="28" t="s">
        <v>20</v>
      </c>
      <c r="C7" s="29" t="s">
        <v>9</v>
      </c>
      <c r="D7" s="123"/>
      <c r="E7" s="124"/>
      <c r="F7" s="124"/>
      <c r="G7" s="125"/>
    </row>
    <row r="8" spans="1:12" ht="21" customHeight="1" thickBot="1">
      <c r="A8" s="19"/>
      <c r="B8" s="62"/>
      <c r="C8" s="55" t="str">
        <f>IF(A8="","",VLOOKUP(A8,'ETAT des STOCKS'!A:D,4,0)*B8)</f>
        <v/>
      </c>
      <c r="D8" s="130" t="str">
        <f>IF(A8="","",VLOOKUP(A8,'ETAT des STOCKS'!A:B,2,0))</f>
        <v/>
      </c>
      <c r="E8" s="130"/>
      <c r="F8" s="130"/>
      <c r="G8" s="130"/>
    </row>
    <row r="9" spans="1:12" ht="22.5" customHeight="1">
      <c r="A9" s="30" t="s">
        <v>45</v>
      </c>
      <c r="B9" s="131" t="str">
        <f>IF(A8="","",SpellNumber(C8))</f>
        <v/>
      </c>
      <c r="C9" s="132"/>
      <c r="D9" s="133"/>
      <c r="E9" s="56" t="str">
        <f>IF(A8="","",VLOOKUP(A8,'ETAT des STOCKS'!A:I,9,0))</f>
        <v/>
      </c>
      <c r="F9" s="138"/>
      <c r="G9" s="139"/>
    </row>
    <row r="10" spans="1:12" ht="2.25" customHeight="1" thickBot="1">
      <c r="A10" s="24"/>
      <c r="B10" s="25">
        <v>5</v>
      </c>
      <c r="C10" s="25"/>
      <c r="D10" s="25"/>
      <c r="E10" s="25"/>
      <c r="F10" s="31"/>
      <c r="G10" s="32"/>
    </row>
    <row r="11" spans="1:12" ht="18.75" thickBot="1">
      <c r="A11" s="18" t="s">
        <v>12</v>
      </c>
      <c r="B11" s="135" t="str">
        <f>IF(A8="","",VLOOKUP(A8,'ETAT des STOCKS'!A:E,5,0))</f>
        <v/>
      </c>
      <c r="C11" s="140"/>
      <c r="D11" s="140"/>
      <c r="E11" s="140"/>
      <c r="F11" s="136" t="s">
        <v>18</v>
      </c>
      <c r="G11" s="137"/>
    </row>
    <row r="12" spans="1:12" ht="18.75" thickBot="1">
      <c r="A12" s="18" t="s">
        <v>118</v>
      </c>
      <c r="B12" s="134" t="str">
        <f>IF(A8="","",VLOOKUP(A8,'ETAT des STOCKS'!A:F,6,0))</f>
        <v/>
      </c>
      <c r="C12" s="134"/>
      <c r="D12" s="134"/>
      <c r="E12" s="135"/>
      <c r="F12" s="141">
        <f ca="1">NOW()</f>
        <v>43905.059506597223</v>
      </c>
      <c r="G12" s="142"/>
    </row>
    <row r="13" spans="1:12" ht="18.75" customHeight="1" thickBot="1">
      <c r="A13" s="18" t="s">
        <v>119</v>
      </c>
      <c r="B13" s="134" t="str">
        <f>IF(A8="","",VLOOKUP(A8,'ETAT des STOCKS'!A:G,7,0))</f>
        <v/>
      </c>
      <c r="C13" s="134"/>
      <c r="D13" s="134"/>
      <c r="E13" s="135"/>
      <c r="F13" s="143"/>
      <c r="G13" s="144"/>
      <c r="H13" s="155" t="s">
        <v>28</v>
      </c>
      <c r="I13" s="156"/>
      <c r="L13" s="54"/>
    </row>
    <row r="14" spans="1:12" ht="18">
      <c r="A14" s="18" t="s">
        <v>14</v>
      </c>
      <c r="B14" s="134" t="str">
        <f>IF(A8="","",VLOOKUP(A8,'ETAT des STOCKS'!A:H,8,0))</f>
        <v/>
      </c>
      <c r="C14" s="134"/>
      <c r="D14" s="134"/>
      <c r="E14" s="135"/>
      <c r="F14" s="143"/>
      <c r="G14" s="144"/>
    </row>
    <row r="15" spans="1:12" ht="4.5" customHeight="1">
      <c r="A15" s="21"/>
      <c r="B15" s="22"/>
      <c r="C15" s="147"/>
      <c r="D15" s="147"/>
      <c r="E15" s="148"/>
      <c r="F15" s="143"/>
      <c r="G15" s="144"/>
    </row>
    <row r="16" spans="1:12" ht="12.75" customHeight="1" thickBot="1">
      <c r="A16" s="18" t="s">
        <v>19</v>
      </c>
      <c r="B16" s="33"/>
      <c r="C16" s="149"/>
      <c r="D16" s="149"/>
      <c r="E16" s="150"/>
      <c r="F16" s="143"/>
      <c r="G16" s="144"/>
    </row>
    <row r="17" spans="1:9" ht="15.75" thickBot="1">
      <c r="A17" s="18" t="s">
        <v>106</v>
      </c>
      <c r="B17" s="12"/>
      <c r="C17" s="149"/>
      <c r="D17" s="149"/>
      <c r="E17" s="150"/>
      <c r="F17" s="143"/>
      <c r="G17" s="144"/>
      <c r="H17" s="155" t="s">
        <v>29</v>
      </c>
      <c r="I17" s="156"/>
    </row>
    <row r="18" spans="1:9" ht="19.7" customHeight="1" thickBot="1">
      <c r="A18" s="16"/>
      <c r="B18" s="17"/>
      <c r="C18" s="151"/>
      <c r="D18" s="151"/>
      <c r="E18" s="152"/>
      <c r="F18" s="145"/>
      <c r="G18" s="146"/>
    </row>
    <row r="19" spans="1:9" ht="3" customHeight="1" thickBot="1">
      <c r="A19" s="167"/>
      <c r="B19" s="168"/>
      <c r="C19" s="168"/>
      <c r="D19" s="168"/>
      <c r="E19" s="168"/>
      <c r="F19" s="168"/>
      <c r="G19" s="169"/>
    </row>
    <row r="20" spans="1:9" ht="48" customHeight="1">
      <c r="A20" s="117" t="str">
        <f>A1</f>
        <v>entreprise TIIPE</v>
      </c>
      <c r="B20" s="118"/>
      <c r="C20" s="126" t="s">
        <v>16</v>
      </c>
      <c r="D20" s="127"/>
      <c r="E20" s="128"/>
      <c r="F20" s="153">
        <f ca="1">TODAY()</f>
        <v>43905</v>
      </c>
      <c r="G20" s="154"/>
    </row>
    <row r="21" spans="1:9" ht="3.75" customHeight="1" thickBot="1">
      <c r="A21" s="21"/>
      <c r="B21" s="22"/>
      <c r="C21" s="22"/>
      <c r="D21" s="22"/>
      <c r="E21" s="22"/>
      <c r="F21" s="22"/>
      <c r="G21" s="5"/>
    </row>
    <row r="22" spans="1:9" ht="22.5" customHeight="1" thickBot="1">
      <c r="A22" s="21"/>
      <c r="B22" s="157" t="s">
        <v>7</v>
      </c>
      <c r="C22" s="158"/>
      <c r="D22" s="34">
        <f>IF(D3="","",D3)</f>
        <v>3</v>
      </c>
      <c r="E22" s="35" t="s">
        <v>44</v>
      </c>
      <c r="F22" s="22"/>
      <c r="G22" s="5"/>
    </row>
    <row r="23" spans="1:9" ht="4.5" customHeight="1">
      <c r="A23" s="21"/>
      <c r="B23" s="22"/>
      <c r="C23" s="22"/>
      <c r="D23" s="22"/>
      <c r="E23" s="22"/>
      <c r="F23" s="22"/>
      <c r="G23" s="5"/>
    </row>
    <row r="24" spans="1:9" ht="21" customHeight="1">
      <c r="A24" s="23" t="s">
        <v>8</v>
      </c>
      <c r="B24" s="159" t="str">
        <f>IF(B5="","",B5)</f>
        <v/>
      </c>
      <c r="C24" s="160"/>
      <c r="D24" s="160"/>
      <c r="E24" s="160"/>
      <c r="F24" s="161"/>
      <c r="G24" s="5"/>
    </row>
    <row r="25" spans="1:9" ht="3.75" customHeight="1">
      <c r="A25" s="21"/>
      <c r="B25" s="22"/>
      <c r="C25" s="22"/>
      <c r="D25" s="22"/>
      <c r="E25" s="22"/>
      <c r="F25" s="22"/>
      <c r="G25" s="5"/>
    </row>
    <row r="26" spans="1:9" ht="15.75">
      <c r="A26" s="36" t="s">
        <v>32</v>
      </c>
      <c r="B26" s="29" t="s">
        <v>20</v>
      </c>
      <c r="C26" s="29" t="s">
        <v>9</v>
      </c>
      <c r="D26" s="123" t="s">
        <v>10</v>
      </c>
      <c r="E26" s="124"/>
      <c r="F26" s="124"/>
      <c r="G26" s="125"/>
    </row>
    <row r="27" spans="1:9" ht="21" customHeight="1">
      <c r="A27" s="37" t="str">
        <f>IF(A8="","",A8)</f>
        <v/>
      </c>
      <c r="B27" s="38" t="str">
        <f>IF(A8="","",B8)</f>
        <v/>
      </c>
      <c r="C27" s="38" t="str">
        <f>IF(A27="","",VLOOKUP(A27,'ETAT des STOCKS'!A:D,4,0)*B27)</f>
        <v/>
      </c>
      <c r="D27" s="162" t="str">
        <f>IF(A27="","",VLOOKUP(A27,'ETAT des STOCKS'!A:B,2,0))</f>
        <v/>
      </c>
      <c r="E27" s="162"/>
      <c r="F27" s="162"/>
      <c r="G27" s="163"/>
    </row>
    <row r="28" spans="1:9" s="43" customFormat="1" ht="21" customHeight="1">
      <c r="A28" s="39" t="s">
        <v>11</v>
      </c>
      <c r="B28" s="164" t="str">
        <f>IF(A27="","",SpellNumber(C27))</f>
        <v/>
      </c>
      <c r="C28" s="165"/>
      <c r="D28" s="166"/>
      <c r="E28" s="40" t="str">
        <f>IF(A8="","",VLOOKUP(A27,'ETAT des STOCKS'!A:I,9,0))</f>
        <v/>
      </c>
      <c r="F28" s="41"/>
      <c r="G28" s="42"/>
    </row>
    <row r="29" spans="1:9" ht="3" customHeight="1" thickBot="1">
      <c r="A29" s="21"/>
      <c r="B29" s="22"/>
      <c r="C29" s="22"/>
      <c r="D29" s="22"/>
      <c r="E29" s="22"/>
      <c r="F29" s="22"/>
      <c r="G29" s="5"/>
    </row>
    <row r="30" spans="1:9" ht="16.5" thickBot="1">
      <c r="A30" s="44" t="s">
        <v>12</v>
      </c>
      <c r="B30" s="100" t="str">
        <f>IF(A27="","",VLOOKUP(A27,'ETAT des STOCKS'!A:E,5,0))</f>
        <v/>
      </c>
      <c r="C30" s="170"/>
      <c r="D30" s="170"/>
      <c r="E30" s="170"/>
      <c r="F30" s="171" t="str">
        <f>F11</f>
        <v>signature et cachet</v>
      </c>
      <c r="G30" s="172"/>
    </row>
    <row r="31" spans="1:9" ht="15.75">
      <c r="A31" s="44" t="s">
        <v>13</v>
      </c>
      <c r="B31" s="99" t="str">
        <f>IF(A27="","",VLOOKUP(A27,'ETAT des STOCKS'!A:F,6,0))</f>
        <v/>
      </c>
      <c r="C31" s="99"/>
      <c r="D31" s="99"/>
      <c r="E31" s="100"/>
      <c r="F31" s="101">
        <f ca="1">NOW()</f>
        <v>43905.059506597223</v>
      </c>
      <c r="G31" s="102"/>
    </row>
    <row r="32" spans="1:9" ht="15.75">
      <c r="A32" s="44" t="s">
        <v>119</v>
      </c>
      <c r="B32" s="99" t="str">
        <f>IF(A27="","",VLOOKUP(A27,'ETAT des STOCKS'!A:G,7,0))</f>
        <v/>
      </c>
      <c r="C32" s="99"/>
      <c r="D32" s="99"/>
      <c r="E32" s="100"/>
      <c r="F32" s="103"/>
      <c r="G32" s="104"/>
    </row>
    <row r="33" spans="1:7" ht="15.75">
      <c r="A33" s="44" t="s">
        <v>14</v>
      </c>
      <c r="B33" s="99" t="str">
        <f>IF(A27="","",VLOOKUP(A27,'ETAT des STOCKS'!A:H,8,0))</f>
        <v/>
      </c>
      <c r="C33" s="99"/>
      <c r="D33" s="99"/>
      <c r="E33" s="100"/>
      <c r="F33" s="103"/>
      <c r="G33" s="104"/>
    </row>
    <row r="34" spans="1:7" ht="3.75" customHeight="1">
      <c r="A34" s="21"/>
      <c r="B34" s="22"/>
      <c r="C34" s="22"/>
      <c r="D34" s="22"/>
      <c r="E34" s="22"/>
      <c r="F34" s="103"/>
      <c r="G34" s="104"/>
    </row>
    <row r="35" spans="1:7">
      <c r="A35" s="178" t="s">
        <v>19</v>
      </c>
      <c r="B35" s="179"/>
      <c r="C35" s="22"/>
      <c r="D35" s="22"/>
      <c r="E35" s="22"/>
      <c r="F35" s="103"/>
      <c r="G35" s="104"/>
    </row>
    <row r="36" spans="1:7">
      <c r="A36" s="109" t="str">
        <f>IF(A17="","",A17)</f>
        <v>VEN1</v>
      </c>
      <c r="B36" s="110"/>
      <c r="C36" s="22"/>
      <c r="D36" s="22"/>
      <c r="E36" s="22"/>
      <c r="F36" s="103"/>
      <c r="G36" s="104"/>
    </row>
    <row r="37" spans="1:7" ht="12.75" customHeight="1" thickBot="1">
      <c r="A37" s="111"/>
      <c r="B37" s="112"/>
      <c r="C37" s="45"/>
      <c r="D37" s="45"/>
      <c r="E37" s="45"/>
      <c r="F37" s="105"/>
      <c r="G37" s="106"/>
    </row>
    <row r="38" spans="1:7" ht="3.75" customHeight="1" thickBot="1">
      <c r="A38" s="21"/>
      <c r="B38" s="22"/>
      <c r="C38" s="22"/>
      <c r="D38" s="22"/>
      <c r="E38" s="22"/>
      <c r="F38" s="22"/>
      <c r="G38" s="5"/>
    </row>
    <row r="39" spans="1:7" ht="46.5" customHeight="1">
      <c r="A39" s="183" t="str">
        <f>A1</f>
        <v>entreprise TIIPE</v>
      </c>
      <c r="B39" s="184"/>
      <c r="C39" s="180" t="s">
        <v>17</v>
      </c>
      <c r="D39" s="181"/>
      <c r="E39" s="182"/>
      <c r="F39" s="153">
        <f ca="1">TODAY()</f>
        <v>43905</v>
      </c>
      <c r="G39" s="154"/>
    </row>
    <row r="40" spans="1:7" ht="4.5" customHeight="1" thickBot="1">
      <c r="A40" s="21"/>
      <c r="B40" s="22"/>
      <c r="C40" s="46"/>
      <c r="D40" s="46"/>
      <c r="E40" s="46"/>
      <c r="F40" s="22"/>
      <c r="G40" s="5"/>
    </row>
    <row r="41" spans="1:7" ht="18" customHeight="1" thickBot="1">
      <c r="A41" s="21"/>
      <c r="B41" s="157" t="s">
        <v>7</v>
      </c>
      <c r="C41" s="158"/>
      <c r="D41" s="47">
        <f>IF(D3="","",D3)</f>
        <v>3</v>
      </c>
      <c r="E41" s="48" t="s">
        <v>44</v>
      </c>
      <c r="F41" s="22"/>
      <c r="G41" s="5"/>
    </row>
    <row r="42" spans="1:7" ht="3.75" customHeight="1">
      <c r="A42" s="21"/>
      <c r="B42" s="22"/>
      <c r="C42" s="22"/>
      <c r="D42" s="22"/>
      <c r="E42" s="22"/>
      <c r="F42" s="22"/>
      <c r="G42" s="5"/>
    </row>
    <row r="43" spans="1:7" ht="21" customHeight="1">
      <c r="A43" s="18" t="s">
        <v>8</v>
      </c>
      <c r="B43" s="159" t="str">
        <f>IF(B24="","",B24)</f>
        <v/>
      </c>
      <c r="C43" s="160"/>
      <c r="D43" s="160"/>
      <c r="E43" s="160"/>
      <c r="F43" s="161"/>
      <c r="G43" s="5"/>
    </row>
    <row r="44" spans="1:7" ht="2.25" customHeight="1">
      <c r="A44" s="21"/>
      <c r="B44" s="22"/>
      <c r="C44" s="22"/>
      <c r="D44" s="22"/>
      <c r="E44" s="22"/>
      <c r="F44" s="22"/>
      <c r="G44" s="5"/>
    </row>
    <row r="45" spans="1:7">
      <c r="A45" s="49" t="s">
        <v>32</v>
      </c>
      <c r="B45" s="50" t="s">
        <v>20</v>
      </c>
      <c r="C45" s="50" t="s">
        <v>9</v>
      </c>
      <c r="D45" s="185" t="s">
        <v>10</v>
      </c>
      <c r="E45" s="186"/>
      <c r="F45" s="186"/>
      <c r="G45" s="187"/>
    </row>
    <row r="46" spans="1:7" ht="19.7" customHeight="1">
      <c r="A46" s="51" t="str">
        <f>IF(A8="","",A8)</f>
        <v/>
      </c>
      <c r="B46" s="38" t="str">
        <f>IF(A8="","",B8)</f>
        <v/>
      </c>
      <c r="C46" s="38" t="str">
        <f>IF(A46="","",VLOOKUP(A46,'ETAT des STOCKS'!A:D,4,0)*B46)</f>
        <v/>
      </c>
      <c r="D46" s="173" t="str">
        <f>IF(A46="","",VLOOKUP(A46,'ETAT des STOCKS'!A:B,2,0))</f>
        <v/>
      </c>
      <c r="E46" s="173"/>
      <c r="F46" s="173"/>
      <c r="G46" s="174"/>
    </row>
    <row r="47" spans="1:7" s="53" customFormat="1" ht="18" customHeight="1">
      <c r="A47" s="18" t="s">
        <v>11</v>
      </c>
      <c r="B47" s="175" t="str">
        <f>IF(A46="","",SpellNumber(C46))</f>
        <v/>
      </c>
      <c r="C47" s="176"/>
      <c r="D47" s="177"/>
      <c r="E47" s="52" t="str">
        <f>IF(A8="","",VLOOKUP(A46,'ETAT des STOCKS'!A:I,9,0))</f>
        <v/>
      </c>
      <c r="F47" s="107"/>
      <c r="G47" s="108"/>
    </row>
    <row r="48" spans="1:7" ht="2.25" customHeight="1">
      <c r="A48" s="21"/>
      <c r="B48" s="22"/>
      <c r="C48" s="22"/>
      <c r="D48" s="22"/>
      <c r="E48" s="22"/>
      <c r="F48" s="22"/>
      <c r="G48" s="5"/>
    </row>
    <row r="49" spans="1:7" ht="16.5" thickBot="1">
      <c r="A49" s="44" t="s">
        <v>12</v>
      </c>
      <c r="B49" s="99" t="str">
        <f>IF(A46="","",VLOOKUP(A46,'ETAT des STOCKS'!A:E,5,0))</f>
        <v/>
      </c>
      <c r="C49" s="99"/>
      <c r="D49" s="99"/>
      <c r="E49" s="99"/>
      <c r="F49" s="115" t="str">
        <f>F30</f>
        <v>signature et cachet</v>
      </c>
      <c r="G49" s="116"/>
    </row>
    <row r="50" spans="1:7" ht="15.75">
      <c r="A50" s="44" t="s">
        <v>13</v>
      </c>
      <c r="B50" s="99" t="str">
        <f>IF(A46="","",VLOOKUP(A46,'ETAT des STOCKS'!A:F,6,0))</f>
        <v/>
      </c>
      <c r="C50" s="99"/>
      <c r="D50" s="99"/>
      <c r="E50" s="100"/>
      <c r="F50" s="101">
        <f ca="1">NOW()</f>
        <v>43905.059506597223</v>
      </c>
      <c r="G50" s="102"/>
    </row>
    <row r="51" spans="1:7" ht="15.75">
      <c r="A51" s="44" t="s">
        <v>119</v>
      </c>
      <c r="B51" s="99" t="str">
        <f>IF(A46="","",VLOOKUP(A46,'ETAT des STOCKS'!A:G,7,0))</f>
        <v/>
      </c>
      <c r="C51" s="99"/>
      <c r="D51" s="99"/>
      <c r="E51" s="100"/>
      <c r="F51" s="103"/>
      <c r="G51" s="104"/>
    </row>
    <row r="52" spans="1:7" ht="15.75">
      <c r="A52" s="44" t="s">
        <v>14</v>
      </c>
      <c r="B52" s="99" t="str">
        <f>IF(A46="","",VLOOKUP(A46,'ETAT des STOCKS'!A:H,8,0))</f>
        <v/>
      </c>
      <c r="C52" s="99"/>
      <c r="D52" s="99"/>
      <c r="E52" s="100"/>
      <c r="F52" s="103"/>
      <c r="G52" s="104"/>
    </row>
    <row r="53" spans="1:7" ht="3.75" customHeight="1">
      <c r="A53" s="21"/>
      <c r="B53" s="22"/>
      <c r="C53" s="22"/>
      <c r="D53" s="22"/>
      <c r="E53" s="22"/>
      <c r="F53" s="103"/>
      <c r="G53" s="104"/>
    </row>
    <row r="54" spans="1:7" ht="12.75" customHeight="1">
      <c r="A54" s="113" t="s">
        <v>19</v>
      </c>
      <c r="B54" s="114"/>
      <c r="C54" s="22"/>
      <c r="D54" s="22"/>
      <c r="E54" s="22"/>
      <c r="F54" s="103"/>
      <c r="G54" s="104"/>
    </row>
    <row r="55" spans="1:7">
      <c r="A55" s="109" t="str">
        <f>IF(A17="","",A17)</f>
        <v>VEN1</v>
      </c>
      <c r="B55" s="110"/>
      <c r="C55" s="22"/>
      <c r="D55" s="22"/>
      <c r="E55" s="22"/>
      <c r="F55" s="103"/>
      <c r="G55" s="104"/>
    </row>
    <row r="56" spans="1:7" ht="15.75" thickBot="1">
      <c r="A56" s="111"/>
      <c r="B56" s="112"/>
      <c r="C56" s="45"/>
      <c r="D56" s="45"/>
      <c r="E56" s="45"/>
      <c r="F56" s="105"/>
      <c r="G56" s="106"/>
    </row>
  </sheetData>
  <sheetProtection password="CF2D" sheet="1" objects="1" scenarios="1" selectLockedCells="1"/>
  <mergeCells count="52">
    <mergeCell ref="D46:G46"/>
    <mergeCell ref="B32:E32"/>
    <mergeCell ref="B49:E49"/>
    <mergeCell ref="B33:E33"/>
    <mergeCell ref="B47:D47"/>
    <mergeCell ref="A35:B35"/>
    <mergeCell ref="C39:E39"/>
    <mergeCell ref="A39:B39"/>
    <mergeCell ref="F39:G39"/>
    <mergeCell ref="B41:C41"/>
    <mergeCell ref="B43:F43"/>
    <mergeCell ref="D45:G45"/>
    <mergeCell ref="A20:B20"/>
    <mergeCell ref="F20:G20"/>
    <mergeCell ref="C20:E20"/>
    <mergeCell ref="B31:E31"/>
    <mergeCell ref="H13:I13"/>
    <mergeCell ref="H17:I17"/>
    <mergeCell ref="B22:C22"/>
    <mergeCell ref="B24:F24"/>
    <mergeCell ref="D26:G26"/>
    <mergeCell ref="D27:G27"/>
    <mergeCell ref="B28:D28"/>
    <mergeCell ref="A19:G19"/>
    <mergeCell ref="B30:E30"/>
    <mergeCell ref="F31:G37"/>
    <mergeCell ref="F30:G30"/>
    <mergeCell ref="A36:B37"/>
    <mergeCell ref="D8:G8"/>
    <mergeCell ref="B9:D9"/>
    <mergeCell ref="B13:E13"/>
    <mergeCell ref="B12:E12"/>
    <mergeCell ref="B14:E14"/>
    <mergeCell ref="F11:G11"/>
    <mergeCell ref="F9:G9"/>
    <mergeCell ref="B11:E11"/>
    <mergeCell ref="F12:G18"/>
    <mergeCell ref="C15:E18"/>
    <mergeCell ref="A1:B1"/>
    <mergeCell ref="F1:G1"/>
    <mergeCell ref="B3:C3"/>
    <mergeCell ref="D7:G7"/>
    <mergeCell ref="C1:E1"/>
    <mergeCell ref="B5:F5"/>
    <mergeCell ref="B50:E50"/>
    <mergeCell ref="B51:E51"/>
    <mergeCell ref="F50:G56"/>
    <mergeCell ref="F47:G47"/>
    <mergeCell ref="A55:B56"/>
    <mergeCell ref="B52:E52"/>
    <mergeCell ref="A54:B54"/>
    <mergeCell ref="F49:G49"/>
  </mergeCells>
  <dataValidations count="3">
    <dataValidation type="list" allowBlank="1" showInputMessage="1" showErrorMessage="1" sqref="A17">
      <formula1>vendeur</formula1>
    </dataValidation>
    <dataValidation type="list" allowBlank="1" showInputMessage="1" showErrorMessage="1" sqref="A8">
      <formula1>OFFSET(refer,MATCH(A8&amp;"*",refer,0)-1,,COUNTIF(refer,A8&amp;"*"))</formula1>
    </dataValidation>
    <dataValidation type="list" allowBlank="1" showInputMessage="1" showErrorMessage="1" sqref="B5:F5">
      <formula1>OFFSET(client,MATCH(B5&amp;"*",client,0)-1,,COUNTIF(client,B5&amp;"*"))</formula1>
    </dataValidation>
  </dataValidations>
  <hyperlinks>
    <hyperlink ref="H13:I13" location="'ETAT des STOCKS'!A1" display="SUIVI DU STOCK"/>
    <hyperlink ref="H17:I17" location="'HISTORIQUE DES BONS'!A1" display="SUIVI DES BONS"/>
  </hyperlinks>
  <pageMargins left="0.42" right="0.17" top="0.22" bottom="0.29166666666666669" header="0.25"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7" r:id="rId4" name="Button 13">
              <controlPr locked="0" defaultSize="0" print="0" autoFill="0" autoPict="0" macro="[0]!Module12.sauvegarderbon">
                <anchor moveWithCells="1" sizeWithCells="1">
                  <from>
                    <xdr:col>7</xdr:col>
                    <xdr:colOff>95250</xdr:colOff>
                    <xdr:row>4</xdr:row>
                    <xdr:rowOff>123825</xdr:rowOff>
                  </from>
                  <to>
                    <xdr:col>8</xdr:col>
                    <xdr:colOff>723900</xdr:colOff>
                    <xdr:row>7</xdr:row>
                    <xdr:rowOff>9525</xdr:rowOff>
                  </to>
                </anchor>
              </controlPr>
            </control>
          </mc:Choice>
        </mc:AlternateContent>
        <mc:AlternateContent xmlns:mc="http://schemas.openxmlformats.org/markup-compatibility/2006">
          <mc:Choice Requires="x14">
            <control shapeId="1038" r:id="rId5" name="Button 14">
              <controlPr defaultSize="0" print="0" autoFill="0" autoPict="0" macro="[0]!impressionbon">
                <anchor moveWithCells="1" sizeWithCells="1">
                  <from>
                    <xdr:col>7</xdr:col>
                    <xdr:colOff>66675</xdr:colOff>
                    <xdr:row>0</xdr:row>
                    <xdr:rowOff>514350</xdr:rowOff>
                  </from>
                  <to>
                    <xdr:col>8</xdr:col>
                    <xdr:colOff>714375</xdr:colOff>
                    <xdr:row>2</xdr:row>
                    <xdr:rowOff>257175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B1"/>
  <sheetViews>
    <sheetView workbookViewId="0">
      <selection activeCell="C12" sqref="C12"/>
    </sheetView>
  </sheetViews>
  <sheetFormatPr baseColWidth="10" defaultRowHeight="15"/>
  <cols>
    <col min="1" max="1" width="15.140625" customWidth="1"/>
  </cols>
  <sheetData>
    <row r="1" spans="1:2">
      <c r="A1" t="s">
        <v>23</v>
      </c>
      <c r="B1" t="s">
        <v>24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A11"/>
  <sheetViews>
    <sheetView workbookViewId="0">
      <selection activeCell="A3" sqref="A3"/>
    </sheetView>
  </sheetViews>
  <sheetFormatPr baseColWidth="10" defaultRowHeight="15"/>
  <cols>
    <col min="1" max="1" width="80.7109375" customWidth="1"/>
  </cols>
  <sheetData>
    <row r="1" spans="1:1" ht="15.75" thickBot="1">
      <c r="A1" s="10" t="s">
        <v>33</v>
      </c>
    </row>
    <row r="2" spans="1:1">
      <c r="A2" s="9" t="s">
        <v>34</v>
      </c>
    </row>
    <row r="3" spans="1:1">
      <c r="A3" s="8" t="s">
        <v>35</v>
      </c>
    </row>
    <row r="4" spans="1:1">
      <c r="A4" s="8" t="s">
        <v>36</v>
      </c>
    </row>
    <row r="5" spans="1:1">
      <c r="A5" s="8" t="s">
        <v>38</v>
      </c>
    </row>
    <row r="6" spans="1:1">
      <c r="A6" s="8" t="s">
        <v>37</v>
      </c>
    </row>
    <row r="7" spans="1:1">
      <c r="A7" s="7" t="s">
        <v>41</v>
      </c>
    </row>
    <row r="8" spans="1:1">
      <c r="A8" s="8"/>
    </row>
    <row r="9" spans="1:1">
      <c r="A9" s="8"/>
    </row>
    <row r="10" spans="1:1">
      <c r="A10" s="8"/>
    </row>
    <row r="11" spans="1:1">
      <c r="A11" s="8"/>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
  <sheetViews>
    <sheetView topLeftCell="C1" workbookViewId="0">
      <selection activeCell="F15" sqref="F15"/>
    </sheetView>
  </sheetViews>
  <sheetFormatPr baseColWidth="10" defaultRowHeight="15"/>
  <cols>
    <col min="1" max="1" width="13" customWidth="1"/>
    <col min="2" max="2" width="62.42578125" customWidth="1"/>
    <col min="4" max="4" width="16.85546875" customWidth="1"/>
    <col min="5" max="5" width="23" customWidth="1"/>
    <col min="6" max="6" width="10.140625" customWidth="1"/>
    <col min="7" max="7" width="11.140625" customWidth="1"/>
    <col min="8" max="8" width="22.85546875" customWidth="1"/>
    <col min="9" max="9" width="16.42578125" customWidth="1"/>
    <col min="10" max="10" width="14.42578125" customWidth="1"/>
    <col min="11" max="11" width="17.28515625" customWidth="1"/>
  </cols>
  <sheetData>
    <row r="1" spans="1:11">
      <c r="A1" t="s">
        <v>50</v>
      </c>
      <c r="B1" t="s">
        <v>25</v>
      </c>
      <c r="C1" t="s">
        <v>48</v>
      </c>
      <c r="D1" t="s">
        <v>51</v>
      </c>
      <c r="E1" t="s">
        <v>12</v>
      </c>
      <c r="F1" t="s">
        <v>52</v>
      </c>
      <c r="G1" t="s">
        <v>78</v>
      </c>
      <c r="H1" t="s">
        <v>94</v>
      </c>
      <c r="I1" t="s">
        <v>95</v>
      </c>
      <c r="J1" t="s">
        <v>96</v>
      </c>
      <c r="K1" t="s">
        <v>97</v>
      </c>
    </row>
    <row r="2" spans="1:11">
      <c r="A2" t="s">
        <v>58</v>
      </c>
      <c r="B2" t="s">
        <v>63</v>
      </c>
      <c r="C2">
        <v>1</v>
      </c>
      <c r="D2">
        <v>40</v>
      </c>
      <c r="E2" t="s">
        <v>68</v>
      </c>
      <c r="F2" t="s">
        <v>73</v>
      </c>
      <c r="G2" t="s">
        <v>79</v>
      </c>
      <c r="H2" t="s">
        <v>84</v>
      </c>
      <c r="I2" t="s">
        <v>89</v>
      </c>
      <c r="J2">
        <v>500</v>
      </c>
      <c r="K2">
        <v>400</v>
      </c>
    </row>
    <row r="3" spans="1:11">
      <c r="A3" t="s">
        <v>59</v>
      </c>
      <c r="B3" t="s">
        <v>64</v>
      </c>
      <c r="C3">
        <v>1</v>
      </c>
      <c r="D3">
        <v>40</v>
      </c>
      <c r="E3" t="s">
        <v>69</v>
      </c>
      <c r="F3" s="7" t="s">
        <v>74</v>
      </c>
      <c r="G3" t="s">
        <v>80</v>
      </c>
      <c r="H3" t="s">
        <v>85</v>
      </c>
      <c r="I3" t="s">
        <v>90</v>
      </c>
      <c r="J3" s="7">
        <v>500</v>
      </c>
      <c r="K3">
        <v>400</v>
      </c>
    </row>
    <row r="4" spans="1:11">
      <c r="A4" t="s">
        <v>60</v>
      </c>
      <c r="B4" t="s">
        <v>65</v>
      </c>
      <c r="C4">
        <v>1</v>
      </c>
      <c r="D4">
        <v>40</v>
      </c>
      <c r="E4" t="s">
        <v>70</v>
      </c>
      <c r="F4" s="7" t="s">
        <v>75</v>
      </c>
      <c r="G4" t="s">
        <v>81</v>
      </c>
      <c r="H4" t="s">
        <v>86</v>
      </c>
      <c r="I4" t="s">
        <v>91</v>
      </c>
      <c r="J4" s="7">
        <v>500</v>
      </c>
      <c r="K4">
        <v>400</v>
      </c>
    </row>
    <row r="5" spans="1:11">
      <c r="A5" t="s">
        <v>61</v>
      </c>
      <c r="B5" t="s">
        <v>66</v>
      </c>
      <c r="C5">
        <v>1</v>
      </c>
      <c r="D5">
        <v>40</v>
      </c>
      <c r="E5" t="s">
        <v>71</v>
      </c>
      <c r="F5" s="7" t="s">
        <v>76</v>
      </c>
      <c r="G5" t="s">
        <v>82</v>
      </c>
      <c r="H5" t="s">
        <v>87</v>
      </c>
      <c r="I5" t="s">
        <v>92</v>
      </c>
      <c r="J5" s="7">
        <v>500</v>
      </c>
      <c r="K5">
        <v>400</v>
      </c>
    </row>
    <row r="6" spans="1:11">
      <c r="A6" t="s">
        <v>62</v>
      </c>
      <c r="B6" t="s">
        <v>67</v>
      </c>
      <c r="C6">
        <v>1</v>
      </c>
      <c r="D6">
        <v>40</v>
      </c>
      <c r="E6" t="s">
        <v>72</v>
      </c>
      <c r="F6" s="7" t="s">
        <v>77</v>
      </c>
      <c r="G6" t="s">
        <v>83</v>
      </c>
      <c r="H6" t="s">
        <v>88</v>
      </c>
      <c r="I6" t="s">
        <v>93</v>
      </c>
      <c r="J6" s="7">
        <v>500</v>
      </c>
      <c r="K6">
        <v>400</v>
      </c>
    </row>
  </sheetData>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
  <sheetViews>
    <sheetView showGridLines="0" zoomScale="90" zoomScaleNormal="90" workbookViewId="0">
      <selection activeCell="G12" sqref="G12"/>
    </sheetView>
  </sheetViews>
  <sheetFormatPr baseColWidth="10" defaultRowHeight="15"/>
  <cols>
    <col min="1" max="1" width="5.42578125" customWidth="1"/>
    <col min="7" max="7" width="141.5703125" customWidth="1"/>
  </cols>
  <sheetData>
    <row r="1" spans="1:7" ht="18.75">
      <c r="A1" s="91"/>
      <c r="B1" s="188" t="s">
        <v>116</v>
      </c>
      <c r="C1" s="188"/>
      <c r="D1" s="188"/>
      <c r="E1" s="188"/>
      <c r="F1" s="91"/>
      <c r="G1" s="91"/>
    </row>
    <row r="2" spans="1:7" ht="18.75">
      <c r="A2" s="92">
        <v>1</v>
      </c>
      <c r="B2" s="189" t="s">
        <v>117</v>
      </c>
      <c r="C2" s="189"/>
      <c r="D2" s="189"/>
      <c r="E2" s="189"/>
      <c r="F2" s="189"/>
      <c r="G2" s="189"/>
    </row>
    <row r="3" spans="1:7" ht="18.75">
      <c r="A3" s="92">
        <v>2</v>
      </c>
      <c r="B3" s="93" t="s">
        <v>113</v>
      </c>
      <c r="C3" s="93"/>
      <c r="D3" s="93"/>
      <c r="E3" s="93"/>
      <c r="F3" s="93"/>
      <c r="G3" s="93"/>
    </row>
    <row r="4" spans="1:7" ht="18.75">
      <c r="A4" s="92">
        <v>3</v>
      </c>
      <c r="B4" s="93" t="s">
        <v>114</v>
      </c>
      <c r="C4" s="93"/>
      <c r="D4" s="93"/>
      <c r="E4" s="93"/>
      <c r="F4" s="93"/>
      <c r="G4" s="93"/>
    </row>
    <row r="5" spans="1:7" ht="18.75">
      <c r="A5" s="92">
        <v>4</v>
      </c>
      <c r="B5" s="93" t="s">
        <v>115</v>
      </c>
      <c r="C5" s="93"/>
      <c r="D5" s="93"/>
      <c r="E5" s="93"/>
      <c r="F5" s="93"/>
      <c r="G5" s="93"/>
    </row>
  </sheetData>
  <mergeCells count="2">
    <mergeCell ref="B1:E1"/>
    <mergeCell ref="B2:G2"/>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6"/>
  <sheetViews>
    <sheetView topLeftCell="A2" workbookViewId="0">
      <selection activeCell="A2" sqref="A2"/>
    </sheetView>
  </sheetViews>
  <sheetFormatPr baseColWidth="10" defaultRowHeight="25.5" customHeight="1"/>
  <cols>
    <col min="1" max="1" width="127.42578125" customWidth="1"/>
  </cols>
  <sheetData>
    <row r="1" spans="1:1" ht="25.5" customHeight="1">
      <c r="A1" s="85"/>
    </row>
    <row r="2" spans="1:1" ht="345" customHeight="1">
      <c r="A2" s="90" t="s">
        <v>112</v>
      </c>
    </row>
    <row r="3" spans="1:1" ht="60" customHeight="1">
      <c r="A3" s="90"/>
    </row>
    <row r="4" spans="1:1" ht="92.25" customHeight="1">
      <c r="A4" s="90"/>
    </row>
    <row r="5" spans="1:1" ht="33" customHeight="1">
      <c r="A5" s="90"/>
    </row>
    <row r="6" spans="1:1" s="7" customFormat="1" ht="33" customHeight="1">
      <c r="A6" s="90"/>
    </row>
    <row r="7" spans="1:1" s="7" customFormat="1" ht="33" customHeight="1">
      <c r="A7" s="90"/>
    </row>
    <row r="8" spans="1:1" s="7" customFormat="1" ht="33" customHeight="1">
      <c r="A8" s="90"/>
    </row>
    <row r="9" spans="1:1" s="7" customFormat="1" ht="33" customHeight="1">
      <c r="A9" s="90"/>
    </row>
    <row r="10" spans="1:1" s="7" customFormat="1" ht="33" customHeight="1">
      <c r="A10" s="90"/>
    </row>
    <row r="11" spans="1:1" s="7" customFormat="1" ht="33" customHeight="1">
      <c r="A11" s="90"/>
    </row>
    <row r="12" spans="1:1" ht="25.5" customHeight="1">
      <c r="A12" s="90"/>
    </row>
    <row r="13" spans="1:1" ht="25.5" customHeight="1">
      <c r="A13" s="89" t="s">
        <v>111</v>
      </c>
    </row>
    <row r="14" spans="1:1" ht="51.75" customHeight="1">
      <c r="A14" s="88"/>
    </row>
    <row r="15" spans="1:1" ht="25.5" customHeight="1">
      <c r="A15" s="86"/>
    </row>
    <row r="16" spans="1:1" ht="25.5" customHeight="1">
      <c r="A16" s="87" t="s">
        <v>110</v>
      </c>
    </row>
  </sheetData>
  <pageMargins left="0.5"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24</vt:i4>
      </vt:variant>
    </vt:vector>
  </HeadingPairs>
  <TitlesOfParts>
    <vt:vector size="34" baseType="lpstr">
      <vt:lpstr>ETAT des STOCKS</vt:lpstr>
      <vt:lpstr>client</vt:lpstr>
      <vt:lpstr>vendeur</vt:lpstr>
      <vt:lpstr>HISTORIQUE DES BONS</vt:lpstr>
      <vt:lpstr>BON DE LIVRAISON</vt:lpstr>
      <vt:lpstr>pa</vt:lpstr>
      <vt:lpstr>formules</vt:lpstr>
      <vt:lpstr>MES LISTES </vt:lpstr>
      <vt:lpstr>MES SOUHAITS VBA</vt:lpstr>
      <vt:lpstr>Lettre pour stock epuisé</vt:lpstr>
      <vt:lpstr>client</vt:lpstr>
      <vt:lpstr>code</vt:lpstr>
      <vt:lpstr>condit</vt:lpstr>
      <vt:lpstr>depot</vt:lpstr>
      <vt:lpstr>designation</vt:lpstr>
      <vt:lpstr>listecharg</vt:lpstr>
      <vt:lpstr>listecode</vt:lpstr>
      <vt:lpstr>listecolis</vt:lpstr>
      <vt:lpstr>listedecharg</vt:lpstr>
      <vt:lpstr>listedepot</vt:lpstr>
      <vt:lpstr>listedesignation</vt:lpstr>
      <vt:lpstr>listemarque</vt:lpstr>
      <vt:lpstr>listenavire</vt:lpstr>
      <vt:lpstr>listereference</vt:lpstr>
      <vt:lpstr>listereferences</vt:lpstr>
      <vt:lpstr>listerelache</vt:lpstr>
      <vt:lpstr>listeunité</vt:lpstr>
      <vt:lpstr>marque</vt:lpstr>
      <vt:lpstr>navire</vt:lpstr>
      <vt:lpstr>refer</vt:lpstr>
      <vt:lpstr>relache</vt:lpstr>
      <vt:lpstr>unite</vt:lpstr>
      <vt:lpstr>vendeur</vt:lpstr>
      <vt:lpstr>'BON DE LIVRAISON'!Zone_d_impression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HP</cp:lastModifiedBy>
  <cp:lastPrinted>2020-03-15T00:39:05Z</cp:lastPrinted>
  <dcterms:created xsi:type="dcterms:W3CDTF">2018-08-31T15:33:15Z</dcterms:created>
  <dcterms:modified xsi:type="dcterms:W3CDTF">2020-03-15T01:26:11Z</dcterms:modified>
</cp:coreProperties>
</file>