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ien.charavay\Documents\"/>
    </mc:Choice>
  </mc:AlternateContent>
  <xr:revisionPtr revIDLastSave="0" documentId="13_ncr:1_{82390579-6F76-47C5-B36A-78F18B81EBB5}" xr6:coauthVersionLast="41" xr6:coauthVersionMax="41" xr10:uidLastSave="{00000000-0000-0000-0000-000000000000}"/>
  <bookViews>
    <workbookView xWindow="-110" yWindow="-110" windowWidth="19420" windowHeight="10420" tabRatio="846" activeTab="2" xr2:uid="{00000000-000D-0000-FFFF-FFFF00000000}"/>
  </bookViews>
  <sheets>
    <sheet name="Données " sheetId="7" r:id="rId1"/>
    <sheet name="Acceuil" sheetId="8" r:id="rId2"/>
    <sheet name="Base sou-sol" sheetId="80" r:id="rId3"/>
    <sheet name="R-3" sheetId="98" r:id="rId4"/>
    <sheet name="Base étage" sheetId="78" r:id="rId5"/>
    <sheet name="RDC" sheetId="82" r:id="rId6"/>
    <sheet name="R+1" sheetId="84" state="hidden" r:id="rId7"/>
    <sheet name="R+2" sheetId="85" r:id="rId8"/>
    <sheet name="R+3" sheetId="83" r:id="rId9"/>
    <sheet name="R+4" sheetId="86" r:id="rId10"/>
    <sheet name="R+5" sheetId="87" r:id="rId11"/>
    <sheet name="R+6" sheetId="88" r:id="rId12"/>
    <sheet name="R+7" sheetId="89" r:id="rId13"/>
    <sheet name="R+8" sheetId="90" r:id="rId14"/>
    <sheet name="R+9" sheetId="91" r:id="rId15"/>
    <sheet name="R+10" sheetId="92" r:id="rId16"/>
    <sheet name="Base toiture" sheetId="81" r:id="rId17"/>
    <sheet name="Flux Thermique" sheetId="34" r:id="rId18"/>
  </sheets>
  <externalReferences>
    <externalReference r:id="rId19"/>
  </externalReferences>
  <definedNames>
    <definedName name="Béton">'Données '!$C$4:$C$40</definedName>
    <definedName name="Briques">'Données '!$C$92:$C$107</definedName>
    <definedName name="ChaudièreBois">'Données '!$AF$10:$AF$13</definedName>
    <definedName name="ChaudièreFioul">'Données '!$AF$2:$AF$5</definedName>
    <definedName name="ChaudièreGaz">'Données '!$AF$6:$AF$9</definedName>
    <definedName name="Chauffage">'Données '!$AE$1:$AE$6</definedName>
    <definedName name="Double">'Données '!$Z$3:$Z$5</definedName>
    <definedName name="Isolants">'Données '!$C$51:$C$90</definedName>
    <definedName name="Matériaux">'Données '!$B$2:$B$7</definedName>
    <definedName name="Matière">'Données '!$W$2:$W$6</definedName>
    <definedName name="PBéton">'Données '!$H$3:$H$7</definedName>
    <definedName name="PBriques">'Données '!$J$3:$J$6</definedName>
    <definedName name="PIsolants">'Données '!$I$3:$I$10</definedName>
    <definedName name="Plâtre">'Données '!$C$42:$C$50</definedName>
    <definedName name="PompeàChaleur">'Données '!$AF$14:$AF$16</definedName>
    <definedName name="PPlâtre">'Données '!$G$3:$G$6</definedName>
    <definedName name="Psols">'Données '!$K$3:$K$6</definedName>
    <definedName name="Solaireactifavecappoint">'Données '!$AF$17:$AF$20</definedName>
    <definedName name="Sols">'Données '!$C$108:$C$120</definedName>
    <definedName name="Typevitrage">'Données '!$X$1:$X$5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82" l="1"/>
  <c r="G41" i="7" l="1"/>
  <c r="G45" i="7"/>
  <c r="G44" i="7"/>
  <c r="G43" i="7"/>
  <c r="G42" i="7"/>
  <c r="G40" i="7"/>
  <c r="G39" i="7"/>
  <c r="G38" i="7"/>
  <c r="G37" i="7"/>
  <c r="G36" i="7"/>
  <c r="G35" i="7"/>
  <c r="C27" i="98"/>
  <c r="D27" i="98" s="1"/>
  <c r="F27" i="98" s="1"/>
  <c r="C28" i="98"/>
  <c r="D28" i="98" s="1"/>
  <c r="F28" i="98" s="1"/>
  <c r="C29" i="98"/>
  <c r="D29" i="98" s="1"/>
  <c r="F29" i="98" s="1"/>
  <c r="C30" i="98"/>
  <c r="C31" i="98"/>
  <c r="D31" i="98" s="1"/>
  <c r="F31" i="98" s="1"/>
  <c r="C32" i="98"/>
  <c r="D32" i="98" s="1"/>
  <c r="F32" i="98" s="1"/>
  <c r="B28" i="98"/>
  <c r="B29" i="98"/>
  <c r="B30" i="98"/>
  <c r="B31" i="98"/>
  <c r="B32" i="98"/>
  <c r="B27" i="98"/>
  <c r="D30" i="98"/>
  <c r="F30" i="98" s="1"/>
  <c r="C15" i="98"/>
  <c r="D15" i="98" s="1"/>
  <c r="C16" i="98"/>
  <c r="D16" i="98" s="1"/>
  <c r="F16" i="98" s="1"/>
  <c r="C17" i="98"/>
  <c r="D17" i="98" s="1"/>
  <c r="F17" i="98" s="1"/>
  <c r="C18" i="98"/>
  <c r="C19" i="98"/>
  <c r="D19" i="98" s="1"/>
  <c r="F19" i="98" s="1"/>
  <c r="C20" i="98"/>
  <c r="B16" i="98"/>
  <c r="B17" i="98"/>
  <c r="B18" i="98"/>
  <c r="B19" i="98"/>
  <c r="B20" i="98"/>
  <c r="B15" i="98"/>
  <c r="P33" i="98"/>
  <c r="E33" i="98"/>
  <c r="O32" i="98"/>
  <c r="Q32" i="98" s="1"/>
  <c r="O31" i="98"/>
  <c r="Q31" i="98" s="1"/>
  <c r="O30" i="98"/>
  <c r="Q30" i="98" s="1"/>
  <c r="O29" i="98"/>
  <c r="Q29" i="98" s="1"/>
  <c r="O28" i="98"/>
  <c r="Q28" i="98" s="1"/>
  <c r="O27" i="98"/>
  <c r="Q27" i="98" s="1"/>
  <c r="D20" i="98"/>
  <c r="F20" i="98" s="1"/>
  <c r="D18" i="98"/>
  <c r="F18" i="98" s="1"/>
  <c r="Q15" i="98"/>
  <c r="P15" i="98"/>
  <c r="H7" i="98"/>
  <c r="F7" i="98"/>
  <c r="E7" i="98"/>
  <c r="G7" i="98" s="1"/>
  <c r="C9" i="98" s="1"/>
  <c r="E9" i="98" s="1"/>
  <c r="D7" i="98"/>
  <c r="C3" i="98"/>
  <c r="E3" i="98" s="1"/>
  <c r="P33" i="92"/>
  <c r="O32" i="92"/>
  <c r="Q32" i="92" s="1"/>
  <c r="E32" i="92"/>
  <c r="O31" i="92"/>
  <c r="Q31" i="92" s="1"/>
  <c r="E31" i="92"/>
  <c r="O30" i="92"/>
  <c r="Q30" i="92" s="1"/>
  <c r="E30" i="92"/>
  <c r="O29" i="92"/>
  <c r="Q29" i="92" s="1"/>
  <c r="E29" i="92"/>
  <c r="O28" i="92"/>
  <c r="Q28" i="92" s="1"/>
  <c r="E28" i="92"/>
  <c r="Q27" i="92"/>
  <c r="O27" i="92"/>
  <c r="E27" i="92"/>
  <c r="E33" i="92" s="1"/>
  <c r="O20" i="92"/>
  <c r="N20" i="92"/>
  <c r="M20" i="92"/>
  <c r="E20" i="92"/>
  <c r="O19" i="92"/>
  <c r="N19" i="92"/>
  <c r="M19" i="92"/>
  <c r="E19" i="92"/>
  <c r="O18" i="92"/>
  <c r="N18" i="92"/>
  <c r="M18" i="92"/>
  <c r="E18" i="92"/>
  <c r="B18" i="92"/>
  <c r="O17" i="92"/>
  <c r="N17" i="92"/>
  <c r="M17" i="92"/>
  <c r="E17" i="92"/>
  <c r="O16" i="92"/>
  <c r="N16" i="92"/>
  <c r="M16" i="92"/>
  <c r="E16" i="92"/>
  <c r="C16" i="92"/>
  <c r="D16" i="92" s="1"/>
  <c r="F16" i="92" s="1"/>
  <c r="B16" i="92"/>
  <c r="P15" i="92"/>
  <c r="O15" i="92"/>
  <c r="N15" i="92"/>
  <c r="M15" i="92"/>
  <c r="E15" i="92"/>
  <c r="C15" i="92"/>
  <c r="D15" i="92" s="1"/>
  <c r="B15" i="92"/>
  <c r="H7" i="92"/>
  <c r="F7" i="92"/>
  <c r="E7" i="92"/>
  <c r="G7" i="92" s="1"/>
  <c r="C9" i="92" s="1"/>
  <c r="E9" i="92" s="1"/>
  <c r="G9" i="92" s="1"/>
  <c r="I9" i="92" s="1"/>
  <c r="D7" i="92"/>
  <c r="C3" i="92"/>
  <c r="E3" i="92" s="1"/>
  <c r="P33" i="91"/>
  <c r="O32" i="91"/>
  <c r="Q32" i="91" s="1"/>
  <c r="E32" i="91"/>
  <c r="O31" i="91"/>
  <c r="Q31" i="91" s="1"/>
  <c r="E31" i="91"/>
  <c r="Q30" i="91"/>
  <c r="O30" i="91"/>
  <c r="E30" i="91"/>
  <c r="O29" i="91"/>
  <c r="Q29" i="91" s="1"/>
  <c r="E29" i="91"/>
  <c r="Q28" i="91"/>
  <c r="O28" i="91"/>
  <c r="E28" i="91"/>
  <c r="O27" i="91"/>
  <c r="Q27" i="91" s="1"/>
  <c r="E27" i="91"/>
  <c r="E33" i="91" s="1"/>
  <c r="O20" i="91"/>
  <c r="N20" i="91"/>
  <c r="M20" i="91"/>
  <c r="E20" i="91"/>
  <c r="O19" i="91"/>
  <c r="N19" i="91"/>
  <c r="M19" i="91"/>
  <c r="E19" i="91"/>
  <c r="O18" i="91"/>
  <c r="N18" i="91"/>
  <c r="M18" i="91"/>
  <c r="E18" i="91"/>
  <c r="B18" i="91"/>
  <c r="O17" i="91"/>
  <c r="N17" i="91"/>
  <c r="M17" i="91"/>
  <c r="E17" i="91"/>
  <c r="O16" i="91"/>
  <c r="N16" i="91"/>
  <c r="M16" i="91"/>
  <c r="E16" i="91"/>
  <c r="D16" i="91"/>
  <c r="C16" i="91"/>
  <c r="B16" i="91"/>
  <c r="O15" i="91"/>
  <c r="N15" i="91"/>
  <c r="P15" i="91" s="1"/>
  <c r="M15" i="91"/>
  <c r="E15" i="91"/>
  <c r="C15" i="91"/>
  <c r="D15" i="91" s="1"/>
  <c r="B15" i="91"/>
  <c r="H7" i="91"/>
  <c r="F7" i="91"/>
  <c r="E7" i="91"/>
  <c r="G7" i="91" s="1"/>
  <c r="C9" i="91" s="1"/>
  <c r="E9" i="91" s="1"/>
  <c r="G9" i="91" s="1"/>
  <c r="I9" i="91" s="1"/>
  <c r="D7" i="91"/>
  <c r="C3" i="91"/>
  <c r="E3" i="91" s="1"/>
  <c r="P33" i="90"/>
  <c r="O32" i="90"/>
  <c r="Q32" i="90" s="1"/>
  <c r="E32" i="90"/>
  <c r="O31" i="90"/>
  <c r="Q31" i="90" s="1"/>
  <c r="E31" i="90"/>
  <c r="O30" i="90"/>
  <c r="Q30" i="90" s="1"/>
  <c r="E30" i="90"/>
  <c r="O29" i="90"/>
  <c r="Q29" i="90" s="1"/>
  <c r="E29" i="90"/>
  <c r="O28" i="90"/>
  <c r="Q28" i="90" s="1"/>
  <c r="E28" i="90"/>
  <c r="O27" i="90"/>
  <c r="Q27" i="90" s="1"/>
  <c r="E27" i="90"/>
  <c r="O20" i="90"/>
  <c r="N20" i="90"/>
  <c r="M20" i="90"/>
  <c r="E20" i="90"/>
  <c r="O19" i="90"/>
  <c r="N19" i="90"/>
  <c r="M19" i="90"/>
  <c r="E19" i="90"/>
  <c r="O18" i="90"/>
  <c r="N18" i="90"/>
  <c r="M18" i="90"/>
  <c r="E18" i="90"/>
  <c r="B18" i="90"/>
  <c r="O17" i="90"/>
  <c r="N17" i="90"/>
  <c r="M17" i="90"/>
  <c r="E17" i="90"/>
  <c r="O16" i="90"/>
  <c r="N16" i="90"/>
  <c r="M16" i="90"/>
  <c r="E16" i="90"/>
  <c r="C16" i="90"/>
  <c r="D16" i="90" s="1"/>
  <c r="B16" i="90"/>
  <c r="P15" i="90"/>
  <c r="O15" i="90"/>
  <c r="N15" i="90"/>
  <c r="M15" i="90"/>
  <c r="E15" i="90"/>
  <c r="C15" i="90"/>
  <c r="D15" i="90" s="1"/>
  <c r="B15" i="90"/>
  <c r="H7" i="90"/>
  <c r="F7" i="90"/>
  <c r="E7" i="90"/>
  <c r="G7" i="90" s="1"/>
  <c r="C9" i="90" s="1"/>
  <c r="E9" i="90" s="1"/>
  <c r="G9" i="90" s="1"/>
  <c r="I9" i="90" s="1"/>
  <c r="D7" i="90"/>
  <c r="C3" i="90"/>
  <c r="E3" i="90" s="1"/>
  <c r="P33" i="89"/>
  <c r="O32" i="89"/>
  <c r="Q32" i="89" s="1"/>
  <c r="E32" i="89"/>
  <c r="Q31" i="89"/>
  <c r="O31" i="89"/>
  <c r="E31" i="89"/>
  <c r="O30" i="89"/>
  <c r="Q30" i="89" s="1"/>
  <c r="E30" i="89"/>
  <c r="O29" i="89"/>
  <c r="Q29" i="89" s="1"/>
  <c r="E29" i="89"/>
  <c r="Q28" i="89"/>
  <c r="O28" i="89"/>
  <c r="E28" i="89"/>
  <c r="O27" i="89"/>
  <c r="Q27" i="89" s="1"/>
  <c r="R27" i="89" s="1"/>
  <c r="S27" i="89" s="1"/>
  <c r="E27" i="89"/>
  <c r="O20" i="89"/>
  <c r="N20" i="89"/>
  <c r="M20" i="89"/>
  <c r="E20" i="89"/>
  <c r="O19" i="89"/>
  <c r="N19" i="89"/>
  <c r="M19" i="89"/>
  <c r="E19" i="89"/>
  <c r="O18" i="89"/>
  <c r="N18" i="89"/>
  <c r="M18" i="89"/>
  <c r="E18" i="89"/>
  <c r="B18" i="89"/>
  <c r="O17" i="89"/>
  <c r="N17" i="89"/>
  <c r="M17" i="89"/>
  <c r="E17" i="89"/>
  <c r="O16" i="89"/>
  <c r="N16" i="89"/>
  <c r="M16" i="89"/>
  <c r="E16" i="89"/>
  <c r="C16" i="89"/>
  <c r="D16" i="89" s="1"/>
  <c r="F16" i="89" s="1"/>
  <c r="B16" i="89"/>
  <c r="P15" i="89"/>
  <c r="O15" i="89"/>
  <c r="N15" i="89"/>
  <c r="M15" i="89"/>
  <c r="E15" i="89"/>
  <c r="C15" i="89"/>
  <c r="D15" i="89" s="1"/>
  <c r="B15" i="89"/>
  <c r="H7" i="89"/>
  <c r="F7" i="89"/>
  <c r="E7" i="89"/>
  <c r="G7" i="89" s="1"/>
  <c r="C9" i="89" s="1"/>
  <c r="E9" i="89" s="1"/>
  <c r="G9" i="89" s="1"/>
  <c r="I9" i="89" s="1"/>
  <c r="D7" i="89"/>
  <c r="C3" i="89"/>
  <c r="E3" i="89" s="1"/>
  <c r="P33" i="88"/>
  <c r="O32" i="88"/>
  <c r="Q32" i="88" s="1"/>
  <c r="E32" i="88"/>
  <c r="O31" i="88"/>
  <c r="Q31" i="88" s="1"/>
  <c r="E31" i="88"/>
  <c r="Q30" i="88"/>
  <c r="O30" i="88"/>
  <c r="E30" i="88"/>
  <c r="O29" i="88"/>
  <c r="Q29" i="88" s="1"/>
  <c r="E29" i="88"/>
  <c r="O28" i="88"/>
  <c r="Q28" i="88" s="1"/>
  <c r="E28" i="88"/>
  <c r="Q27" i="88"/>
  <c r="O27" i="88"/>
  <c r="E27" i="88"/>
  <c r="E33" i="88" s="1"/>
  <c r="O20" i="88"/>
  <c r="N20" i="88"/>
  <c r="M20" i="88"/>
  <c r="E20" i="88"/>
  <c r="O19" i="88"/>
  <c r="N19" i="88"/>
  <c r="M19" i="88"/>
  <c r="E19" i="88"/>
  <c r="O18" i="88"/>
  <c r="N18" i="88"/>
  <c r="M18" i="88"/>
  <c r="E18" i="88"/>
  <c r="B18" i="88"/>
  <c r="O17" i="88"/>
  <c r="N17" i="88"/>
  <c r="M17" i="88"/>
  <c r="E17" i="88"/>
  <c r="O16" i="88"/>
  <c r="N16" i="88"/>
  <c r="M16" i="88"/>
  <c r="E16" i="88"/>
  <c r="D16" i="88"/>
  <c r="F16" i="88" s="1"/>
  <c r="C16" i="88"/>
  <c r="B16" i="88"/>
  <c r="O15" i="88"/>
  <c r="N15" i="88"/>
  <c r="P15" i="88" s="1"/>
  <c r="M15" i="88"/>
  <c r="E15" i="88"/>
  <c r="E21" i="88" s="1"/>
  <c r="C15" i="88"/>
  <c r="D15" i="88" s="1"/>
  <c r="B15" i="88"/>
  <c r="H7" i="88"/>
  <c r="F7" i="88"/>
  <c r="E7" i="88"/>
  <c r="G7" i="88" s="1"/>
  <c r="C9" i="88" s="1"/>
  <c r="E9" i="88" s="1"/>
  <c r="G9" i="88" s="1"/>
  <c r="I9" i="88" s="1"/>
  <c r="D7" i="88"/>
  <c r="C3" i="88"/>
  <c r="D3" i="88" s="1"/>
  <c r="P33" i="87"/>
  <c r="Q32" i="87"/>
  <c r="O32" i="87"/>
  <c r="E32" i="87"/>
  <c r="O31" i="87"/>
  <c r="Q31" i="87" s="1"/>
  <c r="E31" i="87"/>
  <c r="O30" i="87"/>
  <c r="Q30" i="87" s="1"/>
  <c r="E30" i="87"/>
  <c r="O29" i="87"/>
  <c r="Q29" i="87" s="1"/>
  <c r="E29" i="87"/>
  <c r="O28" i="87"/>
  <c r="Q28" i="87" s="1"/>
  <c r="E28" i="87"/>
  <c r="O27" i="87"/>
  <c r="Q27" i="87" s="1"/>
  <c r="E27" i="87"/>
  <c r="O20" i="87"/>
  <c r="N20" i="87"/>
  <c r="M20" i="87"/>
  <c r="E20" i="87"/>
  <c r="O19" i="87"/>
  <c r="N19" i="87"/>
  <c r="M19" i="87"/>
  <c r="E19" i="87"/>
  <c r="O18" i="87"/>
  <c r="N18" i="87"/>
  <c r="M18" i="87"/>
  <c r="E18" i="87"/>
  <c r="B18" i="87"/>
  <c r="O17" i="87"/>
  <c r="N17" i="87"/>
  <c r="M17" i="87"/>
  <c r="E17" i="87"/>
  <c r="O16" i="87"/>
  <c r="N16" i="87"/>
  <c r="M16" i="87"/>
  <c r="E16" i="87"/>
  <c r="C16" i="87"/>
  <c r="D16" i="87" s="1"/>
  <c r="B16" i="87"/>
  <c r="P15" i="87"/>
  <c r="O15" i="87"/>
  <c r="N15" i="87"/>
  <c r="M15" i="87"/>
  <c r="E15" i="87"/>
  <c r="E21" i="87" s="1"/>
  <c r="C15" i="87"/>
  <c r="D15" i="87" s="1"/>
  <c r="B15" i="87"/>
  <c r="H7" i="87"/>
  <c r="F7" i="87"/>
  <c r="E7" i="87"/>
  <c r="G7" i="87" s="1"/>
  <c r="C9" i="87" s="1"/>
  <c r="E9" i="87" s="1"/>
  <c r="G9" i="87" s="1"/>
  <c r="I9" i="87" s="1"/>
  <c r="D7" i="87"/>
  <c r="C3" i="87"/>
  <c r="E3" i="87" s="1"/>
  <c r="P33" i="86"/>
  <c r="O32" i="86"/>
  <c r="Q32" i="86" s="1"/>
  <c r="E32" i="86"/>
  <c r="O31" i="86"/>
  <c r="Q31" i="86" s="1"/>
  <c r="E31" i="86"/>
  <c r="O30" i="86"/>
  <c r="Q30" i="86" s="1"/>
  <c r="E30" i="86"/>
  <c r="O29" i="86"/>
  <c r="Q29" i="86" s="1"/>
  <c r="E29" i="86"/>
  <c r="O28" i="86"/>
  <c r="Q28" i="86" s="1"/>
  <c r="E28" i="86"/>
  <c r="Q27" i="86"/>
  <c r="O27" i="86"/>
  <c r="E27" i="86"/>
  <c r="O20" i="86"/>
  <c r="N20" i="86"/>
  <c r="M20" i="86"/>
  <c r="E20" i="86"/>
  <c r="O19" i="86"/>
  <c r="N19" i="86"/>
  <c r="M19" i="86"/>
  <c r="E19" i="86"/>
  <c r="O18" i="86"/>
  <c r="N18" i="86"/>
  <c r="M18" i="86"/>
  <c r="E18" i="86"/>
  <c r="B18" i="86"/>
  <c r="O17" i="86"/>
  <c r="N17" i="86"/>
  <c r="M17" i="86"/>
  <c r="E17" i="86"/>
  <c r="O16" i="86"/>
  <c r="N16" i="86"/>
  <c r="M16" i="86"/>
  <c r="E16" i="86"/>
  <c r="D16" i="86"/>
  <c r="F16" i="86" s="1"/>
  <c r="C16" i="86"/>
  <c r="B16" i="86"/>
  <c r="O15" i="86"/>
  <c r="N15" i="86"/>
  <c r="P15" i="86" s="1"/>
  <c r="M15" i="86"/>
  <c r="E15" i="86"/>
  <c r="E21" i="86" s="1"/>
  <c r="C15" i="86"/>
  <c r="D15" i="86" s="1"/>
  <c r="B15" i="86"/>
  <c r="H7" i="86"/>
  <c r="F7" i="86"/>
  <c r="E7" i="86"/>
  <c r="G7" i="86" s="1"/>
  <c r="C9" i="86" s="1"/>
  <c r="E9" i="86" s="1"/>
  <c r="G9" i="86" s="1"/>
  <c r="I9" i="86" s="1"/>
  <c r="D7" i="86"/>
  <c r="C3" i="86"/>
  <c r="D3" i="86" s="1"/>
  <c r="P33" i="85"/>
  <c r="O32" i="85"/>
  <c r="Q32" i="85" s="1"/>
  <c r="E32" i="85"/>
  <c r="O31" i="85"/>
  <c r="Q31" i="85" s="1"/>
  <c r="E31" i="85"/>
  <c r="O30" i="85"/>
  <c r="Q30" i="85" s="1"/>
  <c r="E30" i="85"/>
  <c r="O29" i="85"/>
  <c r="Q29" i="85" s="1"/>
  <c r="E29" i="85"/>
  <c r="O28" i="85"/>
  <c r="Q28" i="85" s="1"/>
  <c r="E28" i="85"/>
  <c r="O27" i="85"/>
  <c r="Q27" i="85" s="1"/>
  <c r="E27" i="85"/>
  <c r="O20" i="85"/>
  <c r="N20" i="85"/>
  <c r="M20" i="85"/>
  <c r="E20" i="85"/>
  <c r="O19" i="85"/>
  <c r="N19" i="85"/>
  <c r="M19" i="85"/>
  <c r="E19" i="85"/>
  <c r="O18" i="85"/>
  <c r="N18" i="85"/>
  <c r="M18" i="85"/>
  <c r="E18" i="85"/>
  <c r="B18" i="85"/>
  <c r="O17" i="85"/>
  <c r="N17" i="85"/>
  <c r="M17" i="85"/>
  <c r="E17" i="85"/>
  <c r="O16" i="85"/>
  <c r="N16" i="85"/>
  <c r="M16" i="85"/>
  <c r="E16" i="85"/>
  <c r="C16" i="85"/>
  <c r="D16" i="85" s="1"/>
  <c r="B16" i="85"/>
  <c r="O15" i="85"/>
  <c r="N15" i="85"/>
  <c r="P15" i="85" s="1"/>
  <c r="M15" i="85"/>
  <c r="E15" i="85"/>
  <c r="C15" i="85"/>
  <c r="D15" i="85" s="1"/>
  <c r="B15" i="85"/>
  <c r="H7" i="85"/>
  <c r="F7" i="85"/>
  <c r="E7" i="85"/>
  <c r="G7" i="85" s="1"/>
  <c r="C9" i="85" s="1"/>
  <c r="E9" i="85" s="1"/>
  <c r="G9" i="85" s="1"/>
  <c r="I9" i="85" s="1"/>
  <c r="D7" i="85"/>
  <c r="C3" i="85"/>
  <c r="E3" i="85" s="1"/>
  <c r="P33" i="84"/>
  <c r="O32" i="84"/>
  <c r="Q32" i="84" s="1"/>
  <c r="E32" i="84"/>
  <c r="O31" i="84"/>
  <c r="Q31" i="84" s="1"/>
  <c r="E31" i="84"/>
  <c r="O30" i="84"/>
  <c r="Q30" i="84" s="1"/>
  <c r="E30" i="84"/>
  <c r="O29" i="84"/>
  <c r="Q29" i="84" s="1"/>
  <c r="E29" i="84"/>
  <c r="O28" i="84"/>
  <c r="Q28" i="84" s="1"/>
  <c r="E28" i="84"/>
  <c r="O27" i="84"/>
  <c r="Q27" i="84" s="1"/>
  <c r="E27" i="84"/>
  <c r="O20" i="84"/>
  <c r="N20" i="84"/>
  <c r="M20" i="84"/>
  <c r="E20" i="84"/>
  <c r="O19" i="84"/>
  <c r="N19" i="84"/>
  <c r="M19" i="84"/>
  <c r="E19" i="84"/>
  <c r="O18" i="84"/>
  <c r="N18" i="84"/>
  <c r="M18" i="84"/>
  <c r="E18" i="84"/>
  <c r="B18" i="84"/>
  <c r="O17" i="84"/>
  <c r="N17" i="84"/>
  <c r="M17" i="84"/>
  <c r="E17" i="84"/>
  <c r="O16" i="84"/>
  <c r="N16" i="84"/>
  <c r="M16" i="84"/>
  <c r="E16" i="84"/>
  <c r="D16" i="84"/>
  <c r="C16" i="84"/>
  <c r="B16" i="84"/>
  <c r="O15" i="84"/>
  <c r="N15" i="84"/>
  <c r="P15" i="84" s="1"/>
  <c r="M15" i="84"/>
  <c r="E15" i="84"/>
  <c r="E21" i="84" s="1"/>
  <c r="C15" i="84"/>
  <c r="D15" i="84" s="1"/>
  <c r="B15" i="84"/>
  <c r="H7" i="84"/>
  <c r="F7" i="84"/>
  <c r="E7" i="84"/>
  <c r="G7" i="84" s="1"/>
  <c r="C9" i="84" s="1"/>
  <c r="E9" i="84" s="1"/>
  <c r="G9" i="84" s="1"/>
  <c r="I9" i="84" s="1"/>
  <c r="D7" i="84"/>
  <c r="C3" i="84"/>
  <c r="E3" i="84" s="1"/>
  <c r="P33" i="83"/>
  <c r="O32" i="83"/>
  <c r="Q32" i="83" s="1"/>
  <c r="E32" i="83"/>
  <c r="O31" i="83"/>
  <c r="Q31" i="83" s="1"/>
  <c r="E31" i="83"/>
  <c r="O30" i="83"/>
  <c r="Q30" i="83" s="1"/>
  <c r="E30" i="83"/>
  <c r="O29" i="83"/>
  <c r="Q29" i="83" s="1"/>
  <c r="E29" i="83"/>
  <c r="O28" i="83"/>
  <c r="Q28" i="83" s="1"/>
  <c r="E28" i="83"/>
  <c r="O27" i="83"/>
  <c r="Q27" i="83" s="1"/>
  <c r="E27" i="83"/>
  <c r="O20" i="83"/>
  <c r="N20" i="83"/>
  <c r="M20" i="83"/>
  <c r="E20" i="83"/>
  <c r="O19" i="83"/>
  <c r="N19" i="83"/>
  <c r="M19" i="83"/>
  <c r="E19" i="83"/>
  <c r="O18" i="83"/>
  <c r="N18" i="83"/>
  <c r="M18" i="83"/>
  <c r="E18" i="83"/>
  <c r="B18" i="83"/>
  <c r="O17" i="83"/>
  <c r="N17" i="83"/>
  <c r="M17" i="83"/>
  <c r="E17" i="83"/>
  <c r="O16" i="83"/>
  <c r="N16" i="83"/>
  <c r="M16" i="83"/>
  <c r="E16" i="83"/>
  <c r="C16" i="83"/>
  <c r="D16" i="83" s="1"/>
  <c r="F16" i="83" s="1"/>
  <c r="B16" i="83"/>
  <c r="P15" i="83"/>
  <c r="O15" i="83"/>
  <c r="N15" i="83"/>
  <c r="M15" i="83"/>
  <c r="E15" i="83"/>
  <c r="C15" i="83"/>
  <c r="D15" i="83" s="1"/>
  <c r="B15" i="83"/>
  <c r="H7" i="83"/>
  <c r="F7" i="83"/>
  <c r="E7" i="83"/>
  <c r="G7" i="83" s="1"/>
  <c r="C9" i="83" s="1"/>
  <c r="E9" i="83" s="1"/>
  <c r="G9" i="83" s="1"/>
  <c r="I9" i="83" s="1"/>
  <c r="D7" i="83"/>
  <c r="C3" i="83"/>
  <c r="E3" i="83" s="1"/>
  <c r="O15" i="82"/>
  <c r="O16" i="82"/>
  <c r="O17" i="82"/>
  <c r="O18" i="82"/>
  <c r="O19" i="82"/>
  <c r="O20" i="82"/>
  <c r="N15" i="82"/>
  <c r="P15" i="82" s="1"/>
  <c r="N16" i="82"/>
  <c r="N17" i="82"/>
  <c r="N18" i="82"/>
  <c r="N19" i="82"/>
  <c r="N20" i="82"/>
  <c r="M16" i="82"/>
  <c r="M17" i="82"/>
  <c r="M18" i="82"/>
  <c r="M19" i="82"/>
  <c r="M20" i="82"/>
  <c r="M15" i="82"/>
  <c r="E36" i="7"/>
  <c r="E34" i="7"/>
  <c r="E33" i="7"/>
  <c r="E28" i="82"/>
  <c r="E29" i="82"/>
  <c r="E30" i="82"/>
  <c r="E31" i="82"/>
  <c r="E32" i="82"/>
  <c r="E27" i="82"/>
  <c r="E33" i="82" s="1"/>
  <c r="E16" i="82"/>
  <c r="E17" i="82"/>
  <c r="E18" i="82"/>
  <c r="E19" i="82"/>
  <c r="E20" i="82"/>
  <c r="C16" i="82"/>
  <c r="D16" i="82" s="1"/>
  <c r="F16" i="82" s="1"/>
  <c r="C15" i="82"/>
  <c r="D15" i="82" s="1"/>
  <c r="B16" i="82"/>
  <c r="B18" i="82"/>
  <c r="B15" i="82"/>
  <c r="P33" i="82"/>
  <c r="O32" i="82"/>
  <c r="Q32" i="82" s="1"/>
  <c r="O31" i="82"/>
  <c r="Q31" i="82" s="1"/>
  <c r="O30" i="82"/>
  <c r="Q30" i="82" s="1"/>
  <c r="O29" i="82"/>
  <c r="Q29" i="82" s="1"/>
  <c r="O28" i="82"/>
  <c r="Q28" i="82" s="1"/>
  <c r="O27" i="82"/>
  <c r="Q27" i="82" s="1"/>
  <c r="H7" i="82"/>
  <c r="F7" i="82"/>
  <c r="E7" i="82"/>
  <c r="G7" i="82" s="1"/>
  <c r="C9" i="82" s="1"/>
  <c r="E9" i="82" s="1"/>
  <c r="G9" i="82" s="1"/>
  <c r="I9" i="82" s="1"/>
  <c r="D7" i="82"/>
  <c r="C3" i="82"/>
  <c r="E3" i="82" s="1"/>
  <c r="H7" i="81"/>
  <c r="F7" i="81"/>
  <c r="D7" i="81"/>
  <c r="C3" i="81"/>
  <c r="E7" i="81" s="1"/>
  <c r="G7" i="81" s="1"/>
  <c r="C9" i="81" s="1"/>
  <c r="E9" i="81" s="1"/>
  <c r="C3" i="34"/>
  <c r="F16" i="91" l="1"/>
  <c r="F16" i="87"/>
  <c r="F15" i="90"/>
  <c r="F15" i="87"/>
  <c r="E21" i="98"/>
  <c r="F9" i="83"/>
  <c r="I27" i="83" s="1"/>
  <c r="F9" i="87"/>
  <c r="T27" i="87" s="1"/>
  <c r="F9" i="90"/>
  <c r="H9" i="90" s="1"/>
  <c r="F9" i="82"/>
  <c r="H9" i="82" s="1"/>
  <c r="F9" i="92"/>
  <c r="I27" i="92" s="1"/>
  <c r="D3" i="84"/>
  <c r="F3" i="84" s="1"/>
  <c r="E3" i="86"/>
  <c r="F3" i="86" s="1"/>
  <c r="F9" i="89"/>
  <c r="T27" i="89" s="1"/>
  <c r="F9" i="85"/>
  <c r="H9" i="85" s="1"/>
  <c r="D3" i="89"/>
  <c r="F3" i="89" s="1"/>
  <c r="E3" i="88"/>
  <c r="F3" i="88" s="1"/>
  <c r="D3" i="91"/>
  <c r="F3" i="91" s="1"/>
  <c r="F9" i="88"/>
  <c r="T27" i="88" s="1"/>
  <c r="F9" i="84"/>
  <c r="T27" i="84" s="1"/>
  <c r="D3" i="85"/>
  <c r="F3" i="85" s="1"/>
  <c r="F9" i="91"/>
  <c r="H9" i="91" s="1"/>
  <c r="F9" i="98"/>
  <c r="T27" i="98" s="1"/>
  <c r="R27" i="98"/>
  <c r="S27" i="98" s="1"/>
  <c r="D9" i="98"/>
  <c r="I15" i="98" s="1"/>
  <c r="F15" i="98"/>
  <c r="G15" i="98" s="1"/>
  <c r="H15" i="98" s="1"/>
  <c r="G27" i="98"/>
  <c r="H27" i="98" s="1"/>
  <c r="D3" i="98"/>
  <c r="F3" i="98" s="1"/>
  <c r="F15" i="88"/>
  <c r="F16" i="90"/>
  <c r="F15" i="89"/>
  <c r="R27" i="88"/>
  <c r="S27" i="88" s="1"/>
  <c r="F15" i="92"/>
  <c r="F15" i="91"/>
  <c r="R27" i="91"/>
  <c r="S27" i="91" s="1"/>
  <c r="R27" i="92"/>
  <c r="S27" i="92" s="1"/>
  <c r="R27" i="90"/>
  <c r="S27" i="90" s="1"/>
  <c r="D3" i="90"/>
  <c r="F3" i="90" s="1"/>
  <c r="E21" i="90"/>
  <c r="E21" i="91"/>
  <c r="D3" i="92"/>
  <c r="F3" i="92" s="1"/>
  <c r="E21" i="92"/>
  <c r="E33" i="90"/>
  <c r="R27" i="86"/>
  <c r="S27" i="86" s="1"/>
  <c r="R27" i="87"/>
  <c r="S27" i="87" s="1"/>
  <c r="F15" i="86"/>
  <c r="E21" i="89"/>
  <c r="F9" i="86"/>
  <c r="E33" i="86"/>
  <c r="E33" i="87"/>
  <c r="E33" i="89"/>
  <c r="D3" i="87"/>
  <c r="F3" i="87" s="1"/>
  <c r="R27" i="83"/>
  <c r="S27" i="83" s="1"/>
  <c r="R27" i="82"/>
  <c r="S27" i="82" s="1"/>
  <c r="F16" i="84"/>
  <c r="F15" i="85"/>
  <c r="F15" i="84"/>
  <c r="F15" i="83"/>
  <c r="R27" i="84"/>
  <c r="S27" i="84" s="1"/>
  <c r="R27" i="85"/>
  <c r="S27" i="85" s="1"/>
  <c r="F16" i="85"/>
  <c r="E21" i="85"/>
  <c r="E33" i="84"/>
  <c r="E33" i="85"/>
  <c r="E33" i="83"/>
  <c r="D3" i="83"/>
  <c r="F3" i="83" s="1"/>
  <c r="E21" i="83"/>
  <c r="E21" i="82"/>
  <c r="F15" i="82"/>
  <c r="D3" i="82"/>
  <c r="F3" i="82" s="1"/>
  <c r="D9" i="81"/>
  <c r="F9" i="81"/>
  <c r="I27" i="81" s="1"/>
  <c r="C15" i="8"/>
  <c r="I27" i="87" l="1"/>
  <c r="H9" i="83"/>
  <c r="D9" i="83" s="1"/>
  <c r="I15" i="83" s="1"/>
  <c r="T27" i="83"/>
  <c r="U27" i="83" s="1"/>
  <c r="T27" i="82"/>
  <c r="U27" i="82" s="1"/>
  <c r="T27" i="90"/>
  <c r="U27" i="90" s="1"/>
  <c r="I27" i="90"/>
  <c r="H9" i="87"/>
  <c r="D9" i="87" s="1"/>
  <c r="I15" i="87" s="1"/>
  <c r="I27" i="85"/>
  <c r="I27" i="89"/>
  <c r="H9" i="89"/>
  <c r="D9" i="89" s="1"/>
  <c r="I15" i="89" s="1"/>
  <c r="I27" i="84"/>
  <c r="H9" i="84"/>
  <c r="D9" i="84" s="1"/>
  <c r="I15" i="84" s="1"/>
  <c r="I27" i="88"/>
  <c r="T27" i="85"/>
  <c r="U27" i="85" s="1"/>
  <c r="H9" i="92"/>
  <c r="D9" i="92" s="1"/>
  <c r="I15" i="92" s="1"/>
  <c r="I27" i="82"/>
  <c r="U27" i="89"/>
  <c r="T27" i="92"/>
  <c r="U27" i="92" s="1"/>
  <c r="U27" i="88"/>
  <c r="T27" i="91"/>
  <c r="U27" i="91" s="1"/>
  <c r="H9" i="88"/>
  <c r="Q15" i="88" s="1"/>
  <c r="R15" i="88" s="1"/>
  <c r="S15" i="88" s="1"/>
  <c r="I27" i="91"/>
  <c r="I27" i="98"/>
  <c r="J27" i="98" s="1"/>
  <c r="R15" i="98"/>
  <c r="S15" i="98" s="1"/>
  <c r="J15" i="98"/>
  <c r="K15" i="98" s="1"/>
  <c r="U27" i="98"/>
  <c r="Q15" i="91"/>
  <c r="R15" i="91" s="1"/>
  <c r="S15" i="91" s="1"/>
  <c r="Q15" i="90"/>
  <c r="R15" i="90" s="1"/>
  <c r="S15" i="90" s="1"/>
  <c r="D9" i="90"/>
  <c r="I15" i="90" s="1"/>
  <c r="D9" i="91"/>
  <c r="I15" i="91" s="1"/>
  <c r="T27" i="86"/>
  <c r="U27" i="86" s="1"/>
  <c r="I27" i="86"/>
  <c r="H9" i="86"/>
  <c r="U27" i="87"/>
  <c r="U27" i="84"/>
  <c r="Q15" i="85"/>
  <c r="R15" i="85" s="1"/>
  <c r="S15" i="85" s="1"/>
  <c r="D9" i="85"/>
  <c r="I15" i="85" s="1"/>
  <c r="Q15" i="82"/>
  <c r="R15" i="82" s="1"/>
  <c r="S15" i="82" s="1"/>
  <c r="D9" i="82"/>
  <c r="I15" i="82" s="1"/>
  <c r="P33" i="81"/>
  <c r="E33" i="81"/>
  <c r="O32" i="81"/>
  <c r="Q32" i="81" s="1"/>
  <c r="D32" i="81"/>
  <c r="F32" i="81" s="1"/>
  <c r="O31" i="81"/>
  <c r="Q31" i="81" s="1"/>
  <c r="D31" i="81"/>
  <c r="F31" i="81" s="1"/>
  <c r="O30" i="81"/>
  <c r="Q30" i="81" s="1"/>
  <c r="D30" i="81"/>
  <c r="F30" i="81" s="1"/>
  <c r="O29" i="81"/>
  <c r="Q29" i="81" s="1"/>
  <c r="D29" i="81"/>
  <c r="F29" i="81" s="1"/>
  <c r="O28" i="81"/>
  <c r="Q28" i="81" s="1"/>
  <c r="D28" i="81"/>
  <c r="F28" i="81" s="1"/>
  <c r="O27" i="81"/>
  <c r="Q27" i="81" s="1"/>
  <c r="D27" i="81"/>
  <c r="F27" i="81" s="1"/>
  <c r="E21" i="81"/>
  <c r="D20" i="81"/>
  <c r="F20" i="81" s="1"/>
  <c r="D19" i="81"/>
  <c r="F19" i="81" s="1"/>
  <c r="D18" i="81"/>
  <c r="F18" i="81" s="1"/>
  <c r="D17" i="81"/>
  <c r="F17" i="81" s="1"/>
  <c r="D16" i="81"/>
  <c r="F16" i="81" s="1"/>
  <c r="P15" i="81"/>
  <c r="D15" i="81"/>
  <c r="F15" i="81" s="1"/>
  <c r="I15" i="81"/>
  <c r="E3" i="81"/>
  <c r="D3" i="81"/>
  <c r="J9" i="87" l="1"/>
  <c r="Q15" i="83"/>
  <c r="R15" i="83" s="1"/>
  <c r="S15" i="83" s="1"/>
  <c r="J9" i="83"/>
  <c r="Q15" i="87"/>
  <c r="R15" i="87" s="1"/>
  <c r="S15" i="87" s="1"/>
  <c r="Q15" i="84"/>
  <c r="R15" i="84" s="1"/>
  <c r="S15" i="84" s="1"/>
  <c r="D9" i="88"/>
  <c r="I15" i="88" s="1"/>
  <c r="Q15" i="89"/>
  <c r="R15" i="89" s="1"/>
  <c r="S15" i="89" s="1"/>
  <c r="J9" i="89"/>
  <c r="Q15" i="92"/>
  <c r="R15" i="92" s="1"/>
  <c r="S15" i="92" s="1"/>
  <c r="J9" i="92"/>
  <c r="J9" i="91"/>
  <c r="J9" i="90"/>
  <c r="Q15" i="86"/>
  <c r="R15" i="86" s="1"/>
  <c r="S15" i="86" s="1"/>
  <c r="D9" i="86"/>
  <c r="I15" i="86" s="1"/>
  <c r="J9" i="84"/>
  <c r="J9" i="85"/>
  <c r="J9" i="82"/>
  <c r="F3" i="81"/>
  <c r="Q15" i="81"/>
  <c r="G15" i="81"/>
  <c r="H15" i="81" s="1"/>
  <c r="G27" i="81"/>
  <c r="H27" i="81" s="1"/>
  <c r="R27" i="81"/>
  <c r="S27" i="81" s="1"/>
  <c r="T27" i="81"/>
  <c r="P15" i="78"/>
  <c r="H7" i="80"/>
  <c r="F7" i="80"/>
  <c r="D7" i="80"/>
  <c r="C3" i="80"/>
  <c r="O27" i="80"/>
  <c r="Q27" i="80" s="1"/>
  <c r="O28" i="80"/>
  <c r="Q28" i="80" s="1"/>
  <c r="O29" i="80"/>
  <c r="Q29" i="80" s="1"/>
  <c r="O30" i="80"/>
  <c r="Q30" i="80" s="1"/>
  <c r="O31" i="80"/>
  <c r="Q31" i="80" s="1"/>
  <c r="O32" i="80"/>
  <c r="Q32" i="80" s="1"/>
  <c r="P33" i="80"/>
  <c r="E33" i="80"/>
  <c r="D32" i="80"/>
  <c r="F32" i="80" s="1"/>
  <c r="D31" i="80"/>
  <c r="F31" i="80" s="1"/>
  <c r="D30" i="80"/>
  <c r="F30" i="80" s="1"/>
  <c r="D29" i="80"/>
  <c r="F29" i="80" s="1"/>
  <c r="D28" i="80"/>
  <c r="F28" i="80" s="1"/>
  <c r="D27" i="80"/>
  <c r="F27" i="80" s="1"/>
  <c r="E21" i="80"/>
  <c r="D20" i="80"/>
  <c r="F20" i="80" s="1"/>
  <c r="D19" i="80"/>
  <c r="F19" i="80" s="1"/>
  <c r="D18" i="80"/>
  <c r="F18" i="80" s="1"/>
  <c r="D17" i="80"/>
  <c r="F17" i="80" s="1"/>
  <c r="D16" i="80"/>
  <c r="F16" i="80" s="1"/>
  <c r="P15" i="80"/>
  <c r="D15" i="80"/>
  <c r="F15" i="80" s="1"/>
  <c r="C28" i="78"/>
  <c r="D28" i="78" s="1"/>
  <c r="F28" i="78" s="1"/>
  <c r="C29" i="78"/>
  <c r="D29" i="78" s="1"/>
  <c r="F29" i="78" s="1"/>
  <c r="C30" i="78"/>
  <c r="C31" i="78"/>
  <c r="C32" i="78"/>
  <c r="C27" i="78"/>
  <c r="D16" i="78"/>
  <c r="F16" i="78" s="1"/>
  <c r="C17" i="78"/>
  <c r="C18" i="78"/>
  <c r="C19" i="78"/>
  <c r="C20" i="78"/>
  <c r="E21" i="78"/>
  <c r="D15" i="78"/>
  <c r="H7" i="78"/>
  <c r="F7" i="78"/>
  <c r="D7" i="78"/>
  <c r="C3" i="78"/>
  <c r="E3" i="78" s="1"/>
  <c r="P33" i="78"/>
  <c r="E33" i="78"/>
  <c r="O32" i="78"/>
  <c r="Q32" i="78" s="1"/>
  <c r="O31" i="78"/>
  <c r="Q31" i="78" s="1"/>
  <c r="O30" i="78"/>
  <c r="Q30" i="78" s="1"/>
  <c r="O29" i="78"/>
  <c r="Q29" i="78" s="1"/>
  <c r="O28" i="78"/>
  <c r="Q28" i="78" s="1"/>
  <c r="O27" i="78"/>
  <c r="Q27" i="78" s="1"/>
  <c r="E7" i="78"/>
  <c r="G7" i="78" s="1"/>
  <c r="C9" i="78" s="1"/>
  <c r="E9" i="78" s="1"/>
  <c r="G9" i="78" s="1"/>
  <c r="I9" i="78" s="1"/>
  <c r="I128" i="7"/>
  <c r="I127" i="7"/>
  <c r="I126" i="7"/>
  <c r="I125" i="7"/>
  <c r="I124" i="7"/>
  <c r="I122" i="7"/>
  <c r="G122" i="7"/>
  <c r="E120" i="7"/>
  <c r="I123" i="7"/>
  <c r="M101" i="7"/>
  <c r="K103" i="7"/>
  <c r="I103" i="7"/>
  <c r="G103" i="7"/>
  <c r="E101" i="7"/>
  <c r="M82" i="7"/>
  <c r="K84" i="7"/>
  <c r="I84" i="7"/>
  <c r="G84" i="7"/>
  <c r="E82" i="7"/>
  <c r="M63" i="7"/>
  <c r="K65" i="7"/>
  <c r="I65" i="7"/>
  <c r="G65" i="7"/>
  <c r="E63" i="7"/>
  <c r="M44" i="7"/>
  <c r="K46" i="7"/>
  <c r="I46" i="7"/>
  <c r="I121" i="7"/>
  <c r="G121" i="7"/>
  <c r="E119" i="7"/>
  <c r="M100" i="7"/>
  <c r="K102" i="7"/>
  <c r="I102" i="7"/>
  <c r="G102" i="7"/>
  <c r="E100" i="7"/>
  <c r="M81" i="7"/>
  <c r="K83" i="7"/>
  <c r="I83" i="7"/>
  <c r="G83" i="7"/>
  <c r="E81" i="7"/>
  <c r="M62" i="7"/>
  <c r="K64" i="7"/>
  <c r="I64" i="7"/>
  <c r="G64" i="7"/>
  <c r="E62" i="7"/>
  <c r="M43" i="7"/>
  <c r="K45" i="7"/>
  <c r="I45" i="7"/>
  <c r="I120" i="7"/>
  <c r="G120" i="7"/>
  <c r="E118" i="7"/>
  <c r="M99" i="7"/>
  <c r="K101" i="7"/>
  <c r="I101" i="7"/>
  <c r="G101" i="7"/>
  <c r="E99" i="7"/>
  <c r="M80" i="7"/>
  <c r="K82" i="7"/>
  <c r="I82" i="7"/>
  <c r="G82" i="7"/>
  <c r="E80" i="7"/>
  <c r="M61" i="7"/>
  <c r="K63" i="7"/>
  <c r="I63" i="7"/>
  <c r="G63" i="7"/>
  <c r="E61" i="7"/>
  <c r="M42" i="7"/>
  <c r="K44" i="7"/>
  <c r="I44" i="7"/>
  <c r="I118" i="7"/>
  <c r="I119" i="7"/>
  <c r="G119" i="7"/>
  <c r="E117" i="7"/>
  <c r="M98" i="7"/>
  <c r="K100" i="7"/>
  <c r="I100" i="7"/>
  <c r="G100" i="7"/>
  <c r="E98" i="7"/>
  <c r="M79" i="7"/>
  <c r="K81" i="7"/>
  <c r="I81" i="7"/>
  <c r="G81" i="7"/>
  <c r="E79" i="7"/>
  <c r="G118" i="7"/>
  <c r="E116" i="7"/>
  <c r="M97" i="7"/>
  <c r="K99" i="7"/>
  <c r="I99" i="7"/>
  <c r="G99" i="7"/>
  <c r="E97" i="7"/>
  <c r="E78" i="7"/>
  <c r="G80" i="7"/>
  <c r="M78" i="7"/>
  <c r="K80" i="7"/>
  <c r="I80" i="7"/>
  <c r="I117" i="7"/>
  <c r="G117" i="7"/>
  <c r="E115" i="7"/>
  <c r="M96" i="7"/>
  <c r="K98" i="7"/>
  <c r="I98" i="7"/>
  <c r="G98" i="7"/>
  <c r="E96" i="7"/>
  <c r="M77" i="7"/>
  <c r="K79" i="7"/>
  <c r="I79" i="7"/>
  <c r="G79" i="7"/>
  <c r="E77" i="7"/>
  <c r="M60" i="7"/>
  <c r="K62" i="7"/>
  <c r="I62" i="7"/>
  <c r="G62" i="7"/>
  <c r="E60" i="7"/>
  <c r="M41" i="7"/>
  <c r="K43" i="7"/>
  <c r="I43" i="7"/>
  <c r="I116" i="7"/>
  <c r="M59" i="7"/>
  <c r="K61" i="7"/>
  <c r="I61" i="7"/>
  <c r="G61" i="7"/>
  <c r="E59" i="7"/>
  <c r="M40" i="7"/>
  <c r="K42" i="7"/>
  <c r="I42" i="7"/>
  <c r="M58" i="7"/>
  <c r="K60" i="7"/>
  <c r="I60" i="7"/>
  <c r="G60" i="7"/>
  <c r="E58" i="7"/>
  <c r="M39" i="7"/>
  <c r="K41" i="7"/>
  <c r="I41" i="7"/>
  <c r="G116" i="7"/>
  <c r="E114" i="7"/>
  <c r="M95" i="7"/>
  <c r="K97" i="7"/>
  <c r="I97" i="7"/>
  <c r="G97" i="7"/>
  <c r="E95" i="7"/>
  <c r="M76" i="7"/>
  <c r="K78" i="7"/>
  <c r="I78" i="7"/>
  <c r="G78" i="7"/>
  <c r="E76" i="7"/>
  <c r="M57" i="7"/>
  <c r="K59" i="7"/>
  <c r="I59" i="7"/>
  <c r="G59" i="7"/>
  <c r="E57" i="7"/>
  <c r="M38" i="7"/>
  <c r="K40" i="7"/>
  <c r="I40" i="7"/>
  <c r="I115" i="7"/>
  <c r="G115" i="7"/>
  <c r="E113" i="7"/>
  <c r="M94" i="7"/>
  <c r="K96" i="7"/>
  <c r="I96" i="7"/>
  <c r="G96" i="7"/>
  <c r="E94" i="7"/>
  <c r="M75" i="7"/>
  <c r="K77" i="7"/>
  <c r="I77" i="7"/>
  <c r="G77" i="7"/>
  <c r="E75" i="7"/>
  <c r="M56" i="7"/>
  <c r="K58" i="7"/>
  <c r="I58" i="7"/>
  <c r="G58" i="7"/>
  <c r="E56" i="7"/>
  <c r="M37" i="7"/>
  <c r="K39" i="7"/>
  <c r="I39" i="7"/>
  <c r="I114" i="7"/>
  <c r="G114" i="7"/>
  <c r="E112" i="7"/>
  <c r="M93" i="7"/>
  <c r="K95" i="7"/>
  <c r="I95" i="7"/>
  <c r="G95" i="7"/>
  <c r="E93" i="7"/>
  <c r="M74" i="7"/>
  <c r="K76" i="7"/>
  <c r="I76" i="7"/>
  <c r="G76" i="7"/>
  <c r="E74" i="7"/>
  <c r="M55" i="7"/>
  <c r="K57" i="7"/>
  <c r="I57" i="7"/>
  <c r="G57" i="7"/>
  <c r="E55" i="7"/>
  <c r="M36" i="7"/>
  <c r="K38" i="7"/>
  <c r="I38" i="7"/>
  <c r="I113" i="7"/>
  <c r="G113" i="7"/>
  <c r="E111" i="7"/>
  <c r="I112" i="7"/>
  <c r="G112" i="7"/>
  <c r="E110" i="7"/>
  <c r="I111" i="7"/>
  <c r="G111" i="7"/>
  <c r="E109" i="7"/>
  <c r="M92" i="7"/>
  <c r="K94" i="7"/>
  <c r="I94" i="7"/>
  <c r="G94" i="7"/>
  <c r="E92" i="7"/>
  <c r="M73" i="7"/>
  <c r="K75" i="7"/>
  <c r="I75" i="7"/>
  <c r="G75" i="7"/>
  <c r="E73" i="7"/>
  <c r="M54" i="7"/>
  <c r="K56" i="7"/>
  <c r="I56" i="7"/>
  <c r="G56" i="7"/>
  <c r="E54" i="7"/>
  <c r="M35" i="7"/>
  <c r="K37" i="7"/>
  <c r="I37" i="7"/>
  <c r="M91" i="7"/>
  <c r="K93" i="7"/>
  <c r="I93" i="7"/>
  <c r="G93" i="7"/>
  <c r="E91" i="7"/>
  <c r="M72" i="7"/>
  <c r="K74" i="7"/>
  <c r="I74" i="7"/>
  <c r="G74" i="7"/>
  <c r="E72" i="7"/>
  <c r="M53" i="7"/>
  <c r="M34" i="7"/>
  <c r="M90" i="7"/>
  <c r="K92" i="7"/>
  <c r="I92" i="7"/>
  <c r="G92" i="7"/>
  <c r="E90" i="7"/>
  <c r="M71" i="7"/>
  <c r="K73" i="7"/>
  <c r="I73" i="7"/>
  <c r="G73" i="7"/>
  <c r="E71" i="7"/>
  <c r="M52" i="7"/>
  <c r="M33" i="7"/>
  <c r="K55" i="7"/>
  <c r="I55" i="7"/>
  <c r="G55" i="7"/>
  <c r="E53" i="7"/>
  <c r="K36" i="7"/>
  <c r="I36" i="7"/>
  <c r="K35" i="7"/>
  <c r="I35" i="7"/>
  <c r="E52" i="7"/>
  <c r="G54" i="7"/>
  <c r="I54" i="7"/>
  <c r="K54" i="7"/>
  <c r="J9" i="88" l="1"/>
  <c r="C19" i="89"/>
  <c r="D19" i="89" s="1"/>
  <c r="F19" i="89" s="1"/>
  <c r="C19" i="86"/>
  <c r="D19" i="86" s="1"/>
  <c r="F19" i="86" s="1"/>
  <c r="C19" i="90"/>
  <c r="D19" i="90" s="1"/>
  <c r="F19" i="90" s="1"/>
  <c r="C19" i="92"/>
  <c r="D19" i="92" s="1"/>
  <c r="F19" i="92" s="1"/>
  <c r="C19" i="84"/>
  <c r="D19" i="84" s="1"/>
  <c r="F19" i="84" s="1"/>
  <c r="C19" i="83"/>
  <c r="D19" i="83" s="1"/>
  <c r="F19" i="83" s="1"/>
  <c r="C19" i="82"/>
  <c r="D19" i="82" s="1"/>
  <c r="F19" i="82" s="1"/>
  <c r="C19" i="88"/>
  <c r="D19" i="88" s="1"/>
  <c r="F19" i="88" s="1"/>
  <c r="C19" i="85"/>
  <c r="D19" i="85" s="1"/>
  <c r="F19" i="85" s="1"/>
  <c r="C19" i="91"/>
  <c r="D19" i="91" s="1"/>
  <c r="F19" i="91" s="1"/>
  <c r="C19" i="87"/>
  <c r="D19" i="87" s="1"/>
  <c r="F19" i="87" s="1"/>
  <c r="B29" i="87"/>
  <c r="B29" i="92"/>
  <c r="B29" i="91"/>
  <c r="B29" i="86"/>
  <c r="B29" i="90"/>
  <c r="B29" i="89"/>
  <c r="B29" i="84"/>
  <c r="B29" i="85"/>
  <c r="B29" i="82"/>
  <c r="B29" i="88"/>
  <c r="B29" i="83"/>
  <c r="E41" i="7"/>
  <c r="D18" i="78"/>
  <c r="F18" i="78" s="1"/>
  <c r="C18" i="83"/>
  <c r="D18" i="83" s="1"/>
  <c r="F18" i="83" s="1"/>
  <c r="C18" i="84"/>
  <c r="D18" i="84" s="1"/>
  <c r="F18" i="84" s="1"/>
  <c r="C18" i="87"/>
  <c r="D18" i="87" s="1"/>
  <c r="F18" i="87" s="1"/>
  <c r="C18" i="92"/>
  <c r="D18" i="92" s="1"/>
  <c r="F18" i="92" s="1"/>
  <c r="C18" i="88"/>
  <c r="D18" i="88" s="1"/>
  <c r="F18" i="88" s="1"/>
  <c r="C18" i="91"/>
  <c r="D18" i="91" s="1"/>
  <c r="F18" i="91" s="1"/>
  <c r="C18" i="89"/>
  <c r="D18" i="89" s="1"/>
  <c r="F18" i="89" s="1"/>
  <c r="C18" i="90"/>
  <c r="D18" i="90" s="1"/>
  <c r="F18" i="90" s="1"/>
  <c r="C18" i="86"/>
  <c r="D18" i="86" s="1"/>
  <c r="F18" i="86" s="1"/>
  <c r="C18" i="85"/>
  <c r="D18" i="85" s="1"/>
  <c r="F18" i="85" s="1"/>
  <c r="C18" i="82"/>
  <c r="D18" i="82" s="1"/>
  <c r="F18" i="82" s="1"/>
  <c r="B28" i="84"/>
  <c r="E40" i="7"/>
  <c r="B28" i="90"/>
  <c r="B28" i="89"/>
  <c r="B28" i="88"/>
  <c r="B28" i="85"/>
  <c r="B28" i="83"/>
  <c r="B28" i="91"/>
  <c r="B28" i="87"/>
  <c r="B28" i="86"/>
  <c r="B28" i="82"/>
  <c r="B28" i="92"/>
  <c r="D17" i="78"/>
  <c r="F17" i="78" s="1"/>
  <c r="C17" i="84"/>
  <c r="D17" i="84" s="1"/>
  <c r="F17" i="84" s="1"/>
  <c r="C17" i="82"/>
  <c r="D17" i="82" s="1"/>
  <c r="F17" i="82" s="1"/>
  <c r="C17" i="92"/>
  <c r="D17" i="92" s="1"/>
  <c r="F17" i="92" s="1"/>
  <c r="C17" i="88"/>
  <c r="D17" i="88" s="1"/>
  <c r="F17" i="88" s="1"/>
  <c r="C17" i="87"/>
  <c r="D17" i="87" s="1"/>
  <c r="F17" i="87" s="1"/>
  <c r="C17" i="89"/>
  <c r="D17" i="89" s="1"/>
  <c r="F17" i="89" s="1"/>
  <c r="C17" i="90"/>
  <c r="D17" i="90" s="1"/>
  <c r="F17" i="90" s="1"/>
  <c r="C17" i="86"/>
  <c r="D17" i="86" s="1"/>
  <c r="F17" i="86" s="1"/>
  <c r="C17" i="83"/>
  <c r="D17" i="83" s="1"/>
  <c r="F17" i="83" s="1"/>
  <c r="C17" i="91"/>
  <c r="D17" i="91" s="1"/>
  <c r="F17" i="91" s="1"/>
  <c r="C17" i="85"/>
  <c r="D17" i="85" s="1"/>
  <c r="F17" i="85" s="1"/>
  <c r="D19" i="78"/>
  <c r="F19" i="78" s="1"/>
  <c r="D32" i="78"/>
  <c r="F32" i="78" s="1"/>
  <c r="C32" i="85"/>
  <c r="D32" i="85" s="1"/>
  <c r="F32" i="85" s="1"/>
  <c r="C32" i="83"/>
  <c r="D32" i="83" s="1"/>
  <c r="F32" i="83" s="1"/>
  <c r="C32" i="84"/>
  <c r="D32" i="84" s="1"/>
  <c r="F32" i="84" s="1"/>
  <c r="C32" i="91"/>
  <c r="D32" i="91" s="1"/>
  <c r="F32" i="91" s="1"/>
  <c r="C32" i="86"/>
  <c r="D32" i="86" s="1"/>
  <c r="F32" i="86" s="1"/>
  <c r="C32" i="92"/>
  <c r="D32" i="92" s="1"/>
  <c r="F32" i="92" s="1"/>
  <c r="C32" i="87"/>
  <c r="D32" i="87" s="1"/>
  <c r="F32" i="87" s="1"/>
  <c r="C32" i="90"/>
  <c r="D32" i="90" s="1"/>
  <c r="F32" i="90" s="1"/>
  <c r="C32" i="89"/>
  <c r="D32" i="89" s="1"/>
  <c r="F32" i="89" s="1"/>
  <c r="C32" i="88"/>
  <c r="D32" i="88" s="1"/>
  <c r="F32" i="88" s="1"/>
  <c r="C32" i="82"/>
  <c r="D32" i="82" s="1"/>
  <c r="F32" i="82" s="1"/>
  <c r="D27" i="78"/>
  <c r="F27" i="78" s="1"/>
  <c r="C27" i="90"/>
  <c r="D27" i="90" s="1"/>
  <c r="F27" i="90" s="1"/>
  <c r="C27" i="92"/>
  <c r="D27" i="92" s="1"/>
  <c r="F27" i="92" s="1"/>
  <c r="C27" i="87"/>
  <c r="D27" i="87" s="1"/>
  <c r="F27" i="87" s="1"/>
  <c r="C27" i="86"/>
  <c r="D27" i="86" s="1"/>
  <c r="F27" i="86" s="1"/>
  <c r="C27" i="89"/>
  <c r="D27" i="89" s="1"/>
  <c r="F27" i="89" s="1"/>
  <c r="C27" i="88"/>
  <c r="D27" i="88" s="1"/>
  <c r="F27" i="88" s="1"/>
  <c r="C27" i="84"/>
  <c r="D27" i="84" s="1"/>
  <c r="F27" i="84" s="1"/>
  <c r="C27" i="83"/>
  <c r="D27" i="83" s="1"/>
  <c r="F27" i="83" s="1"/>
  <c r="C27" i="82"/>
  <c r="D27" i="82" s="1"/>
  <c r="F27" i="82" s="1"/>
  <c r="C27" i="85"/>
  <c r="D27" i="85" s="1"/>
  <c r="F27" i="85" s="1"/>
  <c r="C27" i="91"/>
  <c r="D27" i="91" s="1"/>
  <c r="F27" i="91" s="1"/>
  <c r="B20" i="92"/>
  <c r="B20" i="83"/>
  <c r="B20" i="84"/>
  <c r="B20" i="87"/>
  <c r="B20" i="86"/>
  <c r="E38" i="7"/>
  <c r="B20" i="82"/>
  <c r="B20" i="90"/>
  <c r="B20" i="89"/>
  <c r="B20" i="85"/>
  <c r="B20" i="88"/>
  <c r="B20" i="91"/>
  <c r="E39" i="7"/>
  <c r="B27" i="92"/>
  <c r="B27" i="91"/>
  <c r="B27" i="82"/>
  <c r="B27" i="87"/>
  <c r="B27" i="86"/>
  <c r="B27" i="84"/>
  <c r="B27" i="89"/>
  <c r="B27" i="90"/>
  <c r="B27" i="88"/>
  <c r="B27" i="85"/>
  <c r="B27" i="83"/>
  <c r="D31" i="78"/>
  <c r="F31" i="78" s="1"/>
  <c r="C31" i="86"/>
  <c r="D31" i="86" s="1"/>
  <c r="F31" i="86" s="1"/>
  <c r="C31" i="89"/>
  <c r="D31" i="89" s="1"/>
  <c r="F31" i="89" s="1"/>
  <c r="C31" i="88"/>
  <c r="D31" i="88" s="1"/>
  <c r="F31" i="88" s="1"/>
  <c r="C31" i="84"/>
  <c r="D31" i="84" s="1"/>
  <c r="F31" i="84" s="1"/>
  <c r="C31" i="85"/>
  <c r="D31" i="85" s="1"/>
  <c r="F31" i="85" s="1"/>
  <c r="C31" i="90"/>
  <c r="D31" i="90" s="1"/>
  <c r="F31" i="90" s="1"/>
  <c r="C31" i="82"/>
  <c r="D31" i="82" s="1"/>
  <c r="F31" i="82" s="1"/>
  <c r="C31" i="91"/>
  <c r="D31" i="91" s="1"/>
  <c r="F31" i="91" s="1"/>
  <c r="C31" i="92"/>
  <c r="D31" i="92" s="1"/>
  <c r="F31" i="92" s="1"/>
  <c r="C31" i="87"/>
  <c r="D31" i="87" s="1"/>
  <c r="F31" i="87" s="1"/>
  <c r="C31" i="83"/>
  <c r="D31" i="83" s="1"/>
  <c r="F31" i="83" s="1"/>
  <c r="B19" i="91"/>
  <c r="B19" i="87"/>
  <c r="B19" i="82"/>
  <c r="B19" i="89"/>
  <c r="B19" i="86"/>
  <c r="B19" i="90"/>
  <c r="B19" i="85"/>
  <c r="B19" i="84"/>
  <c r="B19" i="83"/>
  <c r="E37" i="7"/>
  <c r="B19" i="88"/>
  <c r="B19" i="92"/>
  <c r="B32" i="83"/>
  <c r="B32" i="87"/>
  <c r="B32" i="91"/>
  <c r="B32" i="92"/>
  <c r="E44" i="7"/>
  <c r="B32" i="86"/>
  <c r="B32" i="89"/>
  <c r="B32" i="88"/>
  <c r="B32" i="84"/>
  <c r="B32" i="90"/>
  <c r="B32" i="85"/>
  <c r="B32" i="82"/>
  <c r="D30" i="78"/>
  <c r="F30" i="78" s="1"/>
  <c r="C30" i="83"/>
  <c r="D30" i="83" s="1"/>
  <c r="F30" i="83" s="1"/>
  <c r="C30" i="92"/>
  <c r="D30" i="92" s="1"/>
  <c r="F30" i="92" s="1"/>
  <c r="C30" i="91"/>
  <c r="D30" i="91" s="1"/>
  <c r="F30" i="91" s="1"/>
  <c r="C30" i="87"/>
  <c r="D30" i="87" s="1"/>
  <c r="F30" i="87" s="1"/>
  <c r="C30" i="86"/>
  <c r="D30" i="86" s="1"/>
  <c r="F30" i="86" s="1"/>
  <c r="C30" i="84"/>
  <c r="D30" i="84" s="1"/>
  <c r="F30" i="84" s="1"/>
  <c r="C30" i="85"/>
  <c r="D30" i="85" s="1"/>
  <c r="F30" i="85" s="1"/>
  <c r="C30" i="82"/>
  <c r="D30" i="82" s="1"/>
  <c r="F30" i="82" s="1"/>
  <c r="C30" i="90"/>
  <c r="D30" i="90" s="1"/>
  <c r="F30" i="90" s="1"/>
  <c r="C30" i="89"/>
  <c r="D30" i="89" s="1"/>
  <c r="F30" i="89" s="1"/>
  <c r="C30" i="88"/>
  <c r="D30" i="88" s="1"/>
  <c r="F30" i="88" s="1"/>
  <c r="B17" i="92"/>
  <c r="B17" i="88"/>
  <c r="B17" i="87"/>
  <c r="B17" i="91"/>
  <c r="B17" i="90"/>
  <c r="B17" i="85"/>
  <c r="B17" i="89"/>
  <c r="E35" i="7"/>
  <c r="B17" i="86"/>
  <c r="B17" i="83"/>
  <c r="B17" i="82"/>
  <c r="B17" i="84"/>
  <c r="B31" i="92"/>
  <c r="B31" i="87"/>
  <c r="B31" i="85"/>
  <c r="B31" i="82"/>
  <c r="E43" i="7"/>
  <c r="B31" i="89"/>
  <c r="B31" i="88"/>
  <c r="B31" i="84"/>
  <c r="B31" i="90"/>
  <c r="B31" i="83"/>
  <c r="B31" i="86"/>
  <c r="B31" i="91"/>
  <c r="C29" i="92"/>
  <c r="D29" i="92" s="1"/>
  <c r="F29" i="92" s="1"/>
  <c r="C29" i="91"/>
  <c r="D29" i="91" s="1"/>
  <c r="F29" i="91" s="1"/>
  <c r="C29" i="87"/>
  <c r="D29" i="87" s="1"/>
  <c r="F29" i="87" s="1"/>
  <c r="C29" i="88"/>
  <c r="D29" i="88" s="1"/>
  <c r="F29" i="88" s="1"/>
  <c r="C29" i="90"/>
  <c r="D29" i="90" s="1"/>
  <c r="F29" i="90" s="1"/>
  <c r="C29" i="89"/>
  <c r="D29" i="89" s="1"/>
  <c r="F29" i="89" s="1"/>
  <c r="C29" i="84"/>
  <c r="D29" i="84" s="1"/>
  <c r="F29" i="84" s="1"/>
  <c r="C29" i="83"/>
  <c r="D29" i="83" s="1"/>
  <c r="F29" i="83" s="1"/>
  <c r="C29" i="82"/>
  <c r="D29" i="82" s="1"/>
  <c r="F29" i="82" s="1"/>
  <c r="C29" i="86"/>
  <c r="D29" i="86" s="1"/>
  <c r="F29" i="86" s="1"/>
  <c r="C29" i="85"/>
  <c r="D29" i="85" s="1"/>
  <c r="F29" i="85" s="1"/>
  <c r="D20" i="78"/>
  <c r="F20" i="78" s="1"/>
  <c r="C20" i="91"/>
  <c r="D20" i="91" s="1"/>
  <c r="F20" i="91" s="1"/>
  <c r="C20" i="87"/>
  <c r="D20" i="87" s="1"/>
  <c r="F20" i="87" s="1"/>
  <c r="C20" i="89"/>
  <c r="D20" i="89" s="1"/>
  <c r="F20" i="89" s="1"/>
  <c r="C20" i="83"/>
  <c r="D20" i="83" s="1"/>
  <c r="F20" i="83" s="1"/>
  <c r="C20" i="90"/>
  <c r="D20" i="90" s="1"/>
  <c r="F20" i="90" s="1"/>
  <c r="C20" i="85"/>
  <c r="D20" i="85" s="1"/>
  <c r="F20" i="85" s="1"/>
  <c r="C20" i="84"/>
  <c r="D20" i="84" s="1"/>
  <c r="F20" i="84" s="1"/>
  <c r="C20" i="82"/>
  <c r="D20" i="82" s="1"/>
  <c r="F20" i="82" s="1"/>
  <c r="C20" i="86"/>
  <c r="D20" i="86" s="1"/>
  <c r="F20" i="86" s="1"/>
  <c r="C20" i="92"/>
  <c r="D20" i="92" s="1"/>
  <c r="F20" i="92" s="1"/>
  <c r="C20" i="88"/>
  <c r="D20" i="88" s="1"/>
  <c r="F20" i="88" s="1"/>
  <c r="B30" i="90"/>
  <c r="B30" i="89"/>
  <c r="B30" i="88"/>
  <c r="B30" i="82"/>
  <c r="B30" i="85"/>
  <c r="B30" i="83"/>
  <c r="B30" i="91"/>
  <c r="E42" i="7"/>
  <c r="B30" i="87"/>
  <c r="B30" i="84"/>
  <c r="B30" i="92"/>
  <c r="B30" i="86"/>
  <c r="C28" i="90"/>
  <c r="D28" i="90" s="1"/>
  <c r="F28" i="90" s="1"/>
  <c r="C28" i="89"/>
  <c r="D28" i="89" s="1"/>
  <c r="F28" i="89" s="1"/>
  <c r="C28" i="88"/>
  <c r="D28" i="88" s="1"/>
  <c r="F28" i="88" s="1"/>
  <c r="C28" i="85"/>
  <c r="D28" i="85" s="1"/>
  <c r="F28" i="85" s="1"/>
  <c r="C28" i="86"/>
  <c r="D28" i="86" s="1"/>
  <c r="F28" i="86" s="1"/>
  <c r="C28" i="82"/>
  <c r="D28" i="82" s="1"/>
  <c r="F28" i="82" s="1"/>
  <c r="C28" i="83"/>
  <c r="D28" i="83" s="1"/>
  <c r="F28" i="83" s="1"/>
  <c r="C28" i="92"/>
  <c r="D28" i="92" s="1"/>
  <c r="F28" i="92" s="1"/>
  <c r="C28" i="84"/>
  <c r="D28" i="84" s="1"/>
  <c r="F28" i="84" s="1"/>
  <c r="C28" i="91"/>
  <c r="D28" i="91" s="1"/>
  <c r="F28" i="91" s="1"/>
  <c r="C28" i="87"/>
  <c r="D28" i="87" s="1"/>
  <c r="F28" i="87" s="1"/>
  <c r="J9" i="86"/>
  <c r="F9" i="78"/>
  <c r="T27" i="78" s="1"/>
  <c r="E3" i="80"/>
  <c r="E7" i="80"/>
  <c r="G7" i="80" s="1"/>
  <c r="C9" i="80" s="1"/>
  <c r="E9" i="80" s="1"/>
  <c r="J27" i="81"/>
  <c r="R15" i="81"/>
  <c r="S15" i="81" s="1"/>
  <c r="J15" i="81"/>
  <c r="K15" i="81" s="1"/>
  <c r="U27" i="81"/>
  <c r="D9" i="80"/>
  <c r="I15" i="80" s="1"/>
  <c r="D3" i="80"/>
  <c r="F9" i="80"/>
  <c r="I27" i="80" s="1"/>
  <c r="Q15" i="80"/>
  <c r="G15" i="80"/>
  <c r="H15" i="80" s="1"/>
  <c r="G27" i="80"/>
  <c r="H27" i="80" s="1"/>
  <c r="R27" i="80"/>
  <c r="S27" i="80" s="1"/>
  <c r="F15" i="78"/>
  <c r="D3" i="78"/>
  <c r="F3" i="78" s="1"/>
  <c r="R27" i="78"/>
  <c r="S27" i="78" s="1"/>
  <c r="E50" i="7"/>
  <c r="E49" i="7"/>
  <c r="E48" i="7"/>
  <c r="E47" i="7"/>
  <c r="E46" i="7"/>
  <c r="E45" i="7"/>
  <c r="I27" i="78" l="1"/>
  <c r="G15" i="90"/>
  <c r="H15" i="90" s="1"/>
  <c r="J15" i="90" s="1"/>
  <c r="K15" i="90" s="1"/>
  <c r="G27" i="78"/>
  <c r="H27" i="78" s="1"/>
  <c r="G15" i="87"/>
  <c r="H15" i="87" s="1"/>
  <c r="J15" i="87" s="1"/>
  <c r="K15" i="87" s="1"/>
  <c r="G27" i="90"/>
  <c r="H27" i="90" s="1"/>
  <c r="J27" i="90" s="1"/>
  <c r="G27" i="89"/>
  <c r="H27" i="89" s="1"/>
  <c r="J27" i="89" s="1"/>
  <c r="G15" i="89"/>
  <c r="H15" i="89" s="1"/>
  <c r="J15" i="89" s="1"/>
  <c r="K15" i="89" s="1"/>
  <c r="G27" i="91"/>
  <c r="H27" i="91" s="1"/>
  <c r="J27" i="91" s="1"/>
  <c r="G15" i="88"/>
  <c r="H15" i="88" s="1"/>
  <c r="J15" i="88" s="1"/>
  <c r="K15" i="88" s="1"/>
  <c r="G27" i="86"/>
  <c r="H27" i="86" s="1"/>
  <c r="J27" i="86" s="1"/>
  <c r="G27" i="85"/>
  <c r="H27" i="85" s="1"/>
  <c r="J27" i="85" s="1"/>
  <c r="G27" i="92"/>
  <c r="H27" i="92" s="1"/>
  <c r="J27" i="92" s="1"/>
  <c r="G15" i="85"/>
  <c r="H15" i="85" s="1"/>
  <c r="J15" i="85" s="1"/>
  <c r="K15" i="85" s="1"/>
  <c r="G15" i="92"/>
  <c r="H15" i="92" s="1"/>
  <c r="J15" i="92" s="1"/>
  <c r="K15" i="92" s="1"/>
  <c r="G15" i="78"/>
  <c r="H15" i="78" s="1"/>
  <c r="G27" i="87"/>
  <c r="H27" i="87" s="1"/>
  <c r="J27" i="87" s="1"/>
  <c r="G27" i="82"/>
  <c r="H27" i="82" s="1"/>
  <c r="J27" i="82" s="1"/>
  <c r="G15" i="91"/>
  <c r="H15" i="91" s="1"/>
  <c r="J15" i="91" s="1"/>
  <c r="K15" i="91" s="1"/>
  <c r="G15" i="82"/>
  <c r="H15" i="82" s="1"/>
  <c r="J15" i="82" s="1"/>
  <c r="K15" i="82" s="1"/>
  <c r="G27" i="88"/>
  <c r="H27" i="88" s="1"/>
  <c r="J27" i="88" s="1"/>
  <c r="G27" i="83"/>
  <c r="H27" i="83" s="1"/>
  <c r="J27" i="83" s="1"/>
  <c r="G15" i="83"/>
  <c r="H15" i="83" s="1"/>
  <c r="J15" i="83" s="1"/>
  <c r="K15" i="83" s="1"/>
  <c r="G15" i="84"/>
  <c r="H15" i="84" s="1"/>
  <c r="J15" i="84" s="1"/>
  <c r="K15" i="84" s="1"/>
  <c r="G27" i="84"/>
  <c r="H27" i="84" s="1"/>
  <c r="J27" i="84" s="1"/>
  <c r="G15" i="86"/>
  <c r="H15" i="86" s="1"/>
  <c r="J15" i="86" s="1"/>
  <c r="K15" i="86" s="1"/>
  <c r="H9" i="78"/>
  <c r="Q15" i="78" s="1"/>
  <c r="R15" i="78" s="1"/>
  <c r="S15" i="78" s="1"/>
  <c r="F3" i="80"/>
  <c r="R15" i="80" s="1"/>
  <c r="S15" i="80" s="1"/>
  <c r="T27" i="80"/>
  <c r="U27" i="78"/>
  <c r="C3" i="8"/>
  <c r="J27" i="78" l="1"/>
  <c r="J27" i="80"/>
  <c r="U27" i="80"/>
  <c r="D9" i="78"/>
  <c r="I15" i="78" s="1"/>
  <c r="J15" i="78" s="1"/>
  <c r="K15" i="78" s="1"/>
  <c r="J15" i="80"/>
  <c r="K15" i="80" s="1"/>
  <c r="O15" i="8"/>
  <c r="E15" i="8"/>
  <c r="O33" i="8"/>
  <c r="J9" i="78" l="1"/>
  <c r="E11" i="7"/>
  <c r="C30" i="8"/>
  <c r="C29" i="8"/>
  <c r="C28" i="8"/>
  <c r="C27" i="8"/>
  <c r="C20" i="8"/>
  <c r="C19" i="8"/>
  <c r="C18" i="8"/>
  <c r="E18" i="8" s="1"/>
  <c r="C17" i="8"/>
  <c r="C16" i="8"/>
  <c r="C31" i="8"/>
  <c r="E22" i="7"/>
  <c r="E21" i="7"/>
  <c r="E23" i="7"/>
  <c r="E24" i="7"/>
  <c r="E20" i="7"/>
  <c r="E18" i="7"/>
  <c r="E17" i="7"/>
  <c r="E16" i="7"/>
  <c r="E15" i="7"/>
  <c r="E14" i="7"/>
  <c r="E13" i="7"/>
  <c r="E19" i="7"/>
  <c r="C32" i="8"/>
  <c r="E32" i="8" s="1"/>
  <c r="E12" i="7"/>
  <c r="E10" i="7"/>
  <c r="E8" i="7"/>
  <c r="E9" i="7"/>
  <c r="D33" i="8"/>
  <c r="D21" i="8"/>
  <c r="E20" i="8" l="1"/>
  <c r="E19" i="8"/>
  <c r="E17" i="8"/>
  <c r="E16" i="8"/>
  <c r="E25" i="7" l="1"/>
  <c r="N32" i="8"/>
  <c r="P32" i="8" s="1"/>
  <c r="N31" i="8"/>
  <c r="P31" i="8" s="1"/>
  <c r="N30" i="8"/>
  <c r="P30" i="8" s="1"/>
  <c r="N29" i="8"/>
  <c r="P29" i="8" s="1"/>
  <c r="N28" i="8"/>
  <c r="P28" i="8" s="1"/>
  <c r="N27" i="8"/>
  <c r="P27" i="8" s="1"/>
  <c r="Q27" i="8" l="1"/>
  <c r="R27" i="8" s="1"/>
  <c r="E31" i="8"/>
  <c r="E30" i="8"/>
  <c r="E29" i="8"/>
  <c r="E28" i="8"/>
  <c r="E27" i="8"/>
  <c r="C9" i="8"/>
  <c r="D3" i="8"/>
  <c r="S30" i="7"/>
  <c r="U30" i="7" s="1"/>
  <c r="S29" i="7"/>
  <c r="U29" i="7" s="1"/>
  <c r="S28" i="7"/>
  <c r="U28" i="7" s="1"/>
  <c r="S27" i="7"/>
  <c r="U27" i="7" s="1"/>
  <c r="S26" i="7"/>
  <c r="U26" i="7" s="1"/>
  <c r="S25" i="7"/>
  <c r="U25" i="7" s="1"/>
  <c r="S24" i="7"/>
  <c r="U24" i="7" s="1"/>
  <c r="S23" i="7"/>
  <c r="U23" i="7" s="1"/>
  <c r="S22" i="7"/>
  <c r="U22" i="7" s="1"/>
  <c r="S21" i="7"/>
  <c r="U21" i="7" s="1"/>
  <c r="S20" i="7"/>
  <c r="U20" i="7" s="1"/>
  <c r="S19" i="7"/>
  <c r="U19" i="7" s="1"/>
  <c r="S18" i="7"/>
  <c r="U18" i="7" s="1"/>
  <c r="S17" i="7"/>
  <c r="U17" i="7" s="1"/>
  <c r="S16" i="7"/>
  <c r="U16" i="7" s="1"/>
  <c r="S15" i="7"/>
  <c r="U15" i="7" s="1"/>
  <c r="S14" i="7"/>
  <c r="U14" i="7" s="1"/>
  <c r="S13" i="7"/>
  <c r="U13" i="7" s="1"/>
  <c r="S12" i="7"/>
  <c r="U12" i="7" s="1"/>
  <c r="S11" i="7"/>
  <c r="U11" i="7" s="1"/>
  <c r="S10" i="7"/>
  <c r="U10" i="7" s="1"/>
  <c r="S9" i="7"/>
  <c r="U9" i="7" s="1"/>
  <c r="S8" i="7"/>
  <c r="U8" i="7" s="1"/>
  <c r="S7" i="7"/>
  <c r="U7" i="7" s="1"/>
  <c r="S6" i="7"/>
  <c r="U6" i="7" s="1"/>
  <c r="S5" i="7"/>
  <c r="U5" i="7" s="1"/>
  <c r="S4" i="7"/>
  <c r="U4" i="7" s="1"/>
  <c r="S3" i="7"/>
  <c r="D9" i="8" l="1"/>
  <c r="P15" i="8" s="1"/>
  <c r="S27" i="8"/>
  <c r="H27" i="8"/>
  <c r="F27" i="8"/>
  <c r="G27" i="8" s="1"/>
  <c r="E3" i="8"/>
  <c r="Q15" i="8" l="1"/>
  <c r="R15" i="8" s="1"/>
  <c r="B9" i="8"/>
  <c r="E9" i="8" s="1"/>
  <c r="T27" i="8"/>
  <c r="I27" i="8"/>
  <c r="H15" i="8" l="1"/>
  <c r="F15" i="8"/>
  <c r="G15" i="8" s="1"/>
  <c r="I15" i="8" l="1"/>
  <c r="J15" i="8" s="1"/>
  <c r="K27" i="92"/>
  <c r="I38" i="92"/>
  <c r="K27" i="87"/>
  <c r="I38" i="87"/>
  <c r="J27" i="8"/>
  <c r="I38" i="78"/>
  <c r="K27" i="78"/>
  <c r="I38" i="84"/>
  <c r="K27" i="84"/>
  <c r="K27" i="98"/>
  <c r="I38" i="98"/>
  <c r="K27" i="85"/>
  <c r="I38" i="85"/>
  <c r="K27" i="86"/>
  <c r="I38" i="86"/>
  <c r="I38" i="91"/>
  <c r="K27" i="91"/>
  <c r="K27" i="90"/>
  <c r="I38" i="90"/>
  <c r="K27" i="83"/>
  <c r="I38" i="83"/>
  <c r="K27" i="81"/>
  <c r="I38" i="81"/>
  <c r="I38" i="89"/>
  <c r="K27" i="89"/>
  <c r="I38" i="82"/>
  <c r="K27" i="82"/>
  <c r="I38" i="80"/>
  <c r="K27" i="80"/>
  <c r="K27" i="88"/>
  <c r="I38" i="88"/>
</calcChain>
</file>

<file path=xl/sharedStrings.xml><?xml version="1.0" encoding="utf-8"?>
<sst xmlns="http://schemas.openxmlformats.org/spreadsheetml/2006/main" count="2559" uniqueCount="280">
  <si>
    <t>TEMPERATURE</t>
  </si>
  <si>
    <t>Fenêtres</t>
  </si>
  <si>
    <t>Toiture</t>
  </si>
  <si>
    <t>Matériau</t>
  </si>
  <si>
    <t>Lambda</t>
  </si>
  <si>
    <t>Plâtre</t>
  </si>
  <si>
    <t>PPlâtre</t>
  </si>
  <si>
    <t>PBéton</t>
  </si>
  <si>
    <t>PIsolants</t>
  </si>
  <si>
    <t>Pbriques</t>
  </si>
  <si>
    <t>Ville</t>
  </si>
  <si>
    <t>DJU</t>
  </si>
  <si>
    <t>Temp</t>
  </si>
  <si>
    <t>HR</t>
  </si>
  <si>
    <t>Ecart moyenne saison froide 1/10 au 01/04</t>
  </si>
  <si>
    <t>Temp intérieur</t>
  </si>
  <si>
    <t>Température moyenne hiver</t>
  </si>
  <si>
    <t>R-3</t>
  </si>
  <si>
    <t>Béton</t>
  </si>
  <si>
    <t>Béton de cendres</t>
  </si>
  <si>
    <t>Doubles vitrages verticaux remplissage argon à 85 %</t>
  </si>
  <si>
    <t>R-2</t>
  </si>
  <si>
    <t>Isolants</t>
  </si>
  <si>
    <t>Besançon</t>
  </si>
  <si>
    <t>Béton de copeaux de bois</t>
  </si>
  <si>
    <t>R-1</t>
  </si>
  <si>
    <t>Bauge</t>
  </si>
  <si>
    <t>Briques</t>
  </si>
  <si>
    <t>Biarrits</t>
  </si>
  <si>
    <t>Béton de pierre ponce</t>
  </si>
  <si>
    <t>RDC</t>
  </si>
  <si>
    <t>Béton caverneux</t>
  </si>
  <si>
    <t>Bordeaux</t>
  </si>
  <si>
    <t>Béton de pouzzolane</t>
  </si>
  <si>
    <t>R+1</t>
  </si>
  <si>
    <t>Béton caverneux d'argile expensée</t>
  </si>
  <si>
    <t>Brest</t>
  </si>
  <si>
    <t>Béton de terre stabilisée</t>
  </si>
  <si>
    <t>R+2</t>
  </si>
  <si>
    <t>Caen</t>
  </si>
  <si>
    <t>Béton de vermiculite</t>
  </si>
  <si>
    <t>R+3</t>
  </si>
  <si>
    <t>Clermont Ferrand</t>
  </si>
  <si>
    <t>Béton plein</t>
  </si>
  <si>
    <t>R+4</t>
  </si>
  <si>
    <t>La rochelles</t>
  </si>
  <si>
    <t>Béton plein (laitier granulé)</t>
  </si>
  <si>
    <t>R+5</t>
  </si>
  <si>
    <t>Le Mans</t>
  </si>
  <si>
    <t>Béton plein armé</t>
  </si>
  <si>
    <t>R+6</t>
  </si>
  <si>
    <t>Lille</t>
  </si>
  <si>
    <t>Béton plein d'argile expansée</t>
  </si>
  <si>
    <t>R+7</t>
  </si>
  <si>
    <t>Lyon</t>
  </si>
  <si>
    <t>R+8</t>
  </si>
  <si>
    <t>Monaco</t>
  </si>
  <si>
    <t>Argile ou limon</t>
  </si>
  <si>
    <t>R+9</t>
  </si>
  <si>
    <t>Marseille</t>
  </si>
  <si>
    <t>Roche homogène</t>
  </si>
  <si>
    <t>R+10</t>
  </si>
  <si>
    <t>Montélimar</t>
  </si>
  <si>
    <t>Sable et gravier (tout venant)</t>
  </si>
  <si>
    <t>R+11</t>
  </si>
  <si>
    <t>Nancy</t>
  </si>
  <si>
    <t>R+12</t>
  </si>
  <si>
    <t>Nantes</t>
  </si>
  <si>
    <t>Caoutchouc</t>
  </si>
  <si>
    <t>R+13</t>
  </si>
  <si>
    <t>M27</t>
  </si>
  <si>
    <t>Nice</t>
  </si>
  <si>
    <t>Linoléom</t>
  </si>
  <si>
    <t>R+14</t>
  </si>
  <si>
    <t>M28</t>
  </si>
  <si>
    <t>Nîmes</t>
  </si>
  <si>
    <t>Plaque de liège</t>
  </si>
  <si>
    <t>R+15</t>
  </si>
  <si>
    <t>M29</t>
  </si>
  <si>
    <t>Orléans</t>
  </si>
  <si>
    <t>Plastique</t>
  </si>
  <si>
    <t>R+16</t>
  </si>
  <si>
    <t>M30</t>
  </si>
  <si>
    <t>Paris</t>
  </si>
  <si>
    <t>Sous-couche caoutchouc-mousse</t>
  </si>
  <si>
    <t>R+17</t>
  </si>
  <si>
    <t>M31</t>
  </si>
  <si>
    <t>Pain</t>
  </si>
  <si>
    <t>Sous-couche feutre</t>
  </si>
  <si>
    <t>R+18</t>
  </si>
  <si>
    <t>M32</t>
  </si>
  <si>
    <t>Perpignan</t>
  </si>
  <si>
    <t>Sous-couche laine</t>
  </si>
  <si>
    <t>R+19</t>
  </si>
  <si>
    <t>Poitiers</t>
  </si>
  <si>
    <t>Sous-couche liège</t>
  </si>
  <si>
    <t>R+20</t>
  </si>
  <si>
    <t>Reims</t>
  </si>
  <si>
    <t>Tapis / revêtement textile</t>
  </si>
  <si>
    <t>Rennes</t>
  </si>
  <si>
    <t>Saint-Didier</t>
  </si>
  <si>
    <t>Strasbourg</t>
  </si>
  <si>
    <t>Toulouse</t>
  </si>
  <si>
    <t>Béton fibragglo (plaque) 350 &lt; p &lt;= 450</t>
  </si>
  <si>
    <t>Béton fibragglo (plaque) 450 &lt; p &lt;= 550</t>
  </si>
  <si>
    <t>Béton fibragglo (plaque) p &lt;= 350</t>
  </si>
  <si>
    <t>Pisé</t>
  </si>
  <si>
    <t>Plâtre Placo-plâtre standard</t>
  </si>
  <si>
    <t>Plâtre Placo-plâtre coupe feu</t>
  </si>
  <si>
    <t>Laine de roche classe RA1</t>
  </si>
  <si>
    <t>Laine de roche classe RA2</t>
  </si>
  <si>
    <t>Laine de roche classe RA3</t>
  </si>
  <si>
    <t>Laine de roche classe RB3</t>
  </si>
  <si>
    <t>Laine de roche classe RB4</t>
  </si>
  <si>
    <t>Laine de verre classe VA1</t>
  </si>
  <si>
    <t>Laine de verre classe VA2</t>
  </si>
  <si>
    <t>Laine de verre classe VA3</t>
  </si>
  <si>
    <t>Laine de verre classe VA4</t>
  </si>
  <si>
    <t>Laine de verre classe VA5</t>
  </si>
  <si>
    <t>Laine de verre classe VB1</t>
  </si>
  <si>
    <t>Laine de verre classe VB2</t>
  </si>
  <si>
    <t>Laine de verre classe VB3</t>
  </si>
  <si>
    <t>Laine de verre classe VB4</t>
  </si>
  <si>
    <t>Laine de verre classe VB5</t>
  </si>
  <si>
    <t>Laine de verre classe VC1</t>
  </si>
  <si>
    <t>Laine de verre classe VC2</t>
  </si>
  <si>
    <t>Laine de verre classe VC3</t>
  </si>
  <si>
    <t>Laine de verre classe VC4</t>
  </si>
  <si>
    <t>Laine de verre classe VC5</t>
  </si>
  <si>
    <t>Laine de verre classe VD1</t>
  </si>
  <si>
    <t>Laine de verre classe VD2</t>
  </si>
  <si>
    <t>Laine de verre classe VD3</t>
  </si>
  <si>
    <t>Laine de verre classe VE1</t>
  </si>
  <si>
    <t>Laine de verre classe VE2</t>
  </si>
  <si>
    <t>Mousse de polyuréthane avec plaque Placo ou dérivés bois</t>
  </si>
  <si>
    <t>Mousse de polyuréthane entre plaques verre ou métal</t>
  </si>
  <si>
    <t>Mousse de polyuréthane type Knauf Thane 24</t>
  </si>
  <si>
    <t>Mousse phénolique rigide</t>
  </si>
  <si>
    <t>Mousse rigide de polychlorure de vinyle Q2</t>
  </si>
  <si>
    <t>Mousse rigide de polychlorure de vinyle Q3</t>
  </si>
  <si>
    <t>Polystyrène extrudé</t>
  </si>
  <si>
    <t>Terre cuite masse volumique nominale 1000</t>
  </si>
  <si>
    <t>Terre cuite masse volumique nominale 1100</t>
  </si>
  <si>
    <t>Terre cuite masse volumique nominale 1200</t>
  </si>
  <si>
    <t>Terre cuite masse volumique nominale 1300</t>
  </si>
  <si>
    <t>Terre cuite masse volumique nominale 1400</t>
  </si>
  <si>
    <t>Terre cuite masse volumique nominale 1500</t>
  </si>
  <si>
    <t>Terre cuite masse volumique nominale 1600</t>
  </si>
  <si>
    <t>Terre cuite masse volumique nominale 1700</t>
  </si>
  <si>
    <t>Terre cuite masse volumique nominale 1800</t>
  </si>
  <si>
    <t>Terre cuite masse volumique nominale 1900</t>
  </si>
  <si>
    <t>Terre cuite masse volumique nominale 2000</t>
  </si>
  <si>
    <t>Terre cuite masse volumique nominale 2100</t>
  </si>
  <si>
    <t>Terre cuite masse volumique nominale 2200</t>
  </si>
  <si>
    <t>Terre cuite masse volumique nominale 2300</t>
  </si>
  <si>
    <t>Terre cuite masse volumique nominale 2400</t>
  </si>
  <si>
    <t>Temps base hiver</t>
  </si>
  <si>
    <t>Temp été</t>
  </si>
  <si>
    <t>Delta de Température max</t>
  </si>
  <si>
    <t>Dimensions</t>
  </si>
  <si>
    <t>Longeur</t>
  </si>
  <si>
    <t>en M</t>
  </si>
  <si>
    <t>Largeur</t>
  </si>
  <si>
    <t>Hauteur</t>
  </si>
  <si>
    <t>Etage</t>
  </si>
  <si>
    <t>Surface murs</t>
  </si>
  <si>
    <t>en m²</t>
  </si>
  <si>
    <t>Surface plancher</t>
  </si>
  <si>
    <t>Surface vitrées</t>
  </si>
  <si>
    <t>Murs</t>
  </si>
  <si>
    <t>Mur</t>
  </si>
  <si>
    <t>Conduc lambda</t>
  </si>
  <si>
    <t>Epaisseur</t>
  </si>
  <si>
    <t>Resistances Mur</t>
  </si>
  <si>
    <t>Rtot</t>
  </si>
  <si>
    <t>Coefficient de transmision surfacique</t>
  </si>
  <si>
    <t>Flux thermique à travers les murs</t>
  </si>
  <si>
    <t>Matériaux</t>
  </si>
  <si>
    <t>Type de matériaux</t>
  </si>
  <si>
    <t>R = e/l</t>
  </si>
  <si>
    <t>Rtot=R1+R2+R3[….]</t>
  </si>
  <si>
    <t>U=1/Rtot</t>
  </si>
  <si>
    <t>SP</t>
  </si>
  <si>
    <r>
      <t>Φ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= φ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S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</t>
    </r>
  </si>
  <si>
    <t>Unités</t>
  </si>
  <si>
    <t>W/K.m</t>
  </si>
  <si>
    <t>M</t>
  </si>
  <si>
    <t>M².K/W</t>
  </si>
  <si>
    <t>m²</t>
  </si>
  <si>
    <t>W</t>
  </si>
  <si>
    <t>kW</t>
  </si>
  <si>
    <t>Plancher</t>
  </si>
  <si>
    <t>Plafond</t>
  </si>
  <si>
    <t>https://www.picbleu.fr/page/l-isolation-thermique-double-et-triple-vitrage-isolant</t>
  </si>
  <si>
    <t>Sols</t>
  </si>
  <si>
    <t>Psols</t>
  </si>
  <si>
    <t>Surface parois opaques</t>
  </si>
  <si>
    <t>Surface parois opaques et vitrées</t>
  </si>
  <si>
    <t>Béton cellulaire collé masse vol, 400</t>
  </si>
  <si>
    <t>Béton cellulaire collé masse vol, 450</t>
  </si>
  <si>
    <t>Béton cellulaire collé masse vol, 500</t>
  </si>
  <si>
    <t>Béton cellulaire collé masse vol, 550</t>
  </si>
  <si>
    <t>Béton cellulaire collé masse vol, 600</t>
  </si>
  <si>
    <t>Béton cellulaire collé masse vol, 650</t>
  </si>
  <si>
    <t>Béton cellulaire collé masse vol, 700</t>
  </si>
  <si>
    <t>Béton cellulaire collé masse vol, 750</t>
  </si>
  <si>
    <t>Béton cellulaire collé masse vol, 800</t>
  </si>
  <si>
    <t>Béton cellulaire maçonné masse vol, 400</t>
  </si>
  <si>
    <t>Béton cellulaire maçonné masse vol, 450</t>
  </si>
  <si>
    <t>Béton cellulaire maçonné masse vol, 500</t>
  </si>
  <si>
    <t>Béton cellulaire maçonné masse vol, 550</t>
  </si>
  <si>
    <t>Béton cellulaire maçonné masse vol, 600</t>
  </si>
  <si>
    <t>Béton cellulaire maçonné masse vol, 650</t>
  </si>
  <si>
    <t>Béton cellulaire maçonné masse vol, 700</t>
  </si>
  <si>
    <t>Béton cellulaire maçonné masse vol, 750</t>
  </si>
  <si>
    <t>Béton cellulaire maçonné masse vol, 800</t>
  </si>
  <si>
    <t>Béton de vermiculite (préfa, Usine)</t>
  </si>
  <si>
    <t>Plâtre haute dureté masse vol, 800</t>
  </si>
  <si>
    <t>Plâtre haute dureté masse vol, 600</t>
  </si>
  <si>
    <t>Plâtre haute dureté masse vol, 1400</t>
  </si>
  <si>
    <t>Plâtre haute dureté masse vol, 1100</t>
  </si>
  <si>
    <t>Plâtre courant (enduit intérieur) masse vol, p &lt;= 1000</t>
  </si>
  <si>
    <t>Plâtre courant (enduit intérieur) masse vol, 1200</t>
  </si>
  <si>
    <t>Polystyrène expansé Réf, AM</t>
  </si>
  <si>
    <t>Polystyrène expansé Réf, BM ou CM</t>
  </si>
  <si>
    <t>Polystyrène expansé Réf, CM ou CC</t>
  </si>
  <si>
    <t>Polysthyrène expansé Réf, DM ou DC</t>
  </si>
  <si>
    <t>Polystyrène expansé Réf, EM ou EC</t>
  </si>
  <si>
    <t>Polystyrène expansé Réf, FM ou FC</t>
  </si>
  <si>
    <t>Polystyrène expansé Réf, GM ou GC</t>
  </si>
  <si>
    <t>Total déperditions par niveaux</t>
  </si>
  <si>
    <t>Double vitrage standard</t>
  </si>
  <si>
    <t xml:space="preserve">Double vitrage supérieur sans gaz </t>
  </si>
  <si>
    <t>Bois</t>
  </si>
  <si>
    <t>Aluminium</t>
  </si>
  <si>
    <t xml:space="preserve">Acier </t>
  </si>
  <si>
    <t>PVC</t>
  </si>
  <si>
    <t>Triple vitrage superieur avec gaz Argon</t>
  </si>
  <si>
    <t>Triple vitrage supérieur avec gaz argon et feuille intercalaire</t>
  </si>
  <si>
    <t>Triple</t>
  </si>
  <si>
    <t>Double</t>
  </si>
  <si>
    <t>Surface fenêtres</t>
  </si>
  <si>
    <t>B15</t>
  </si>
  <si>
    <t>B16</t>
  </si>
  <si>
    <t>B17</t>
  </si>
  <si>
    <t>B18</t>
  </si>
  <si>
    <t>B19</t>
  </si>
  <si>
    <t>B20</t>
  </si>
  <si>
    <t>B27</t>
  </si>
  <si>
    <t>B28</t>
  </si>
  <si>
    <t>B29</t>
  </si>
  <si>
    <t>B30</t>
  </si>
  <si>
    <t>B31</t>
  </si>
  <si>
    <t>B32</t>
  </si>
  <si>
    <t>Total déperditions du niveaux</t>
  </si>
  <si>
    <t>Valeur moyenne</t>
  </si>
  <si>
    <t>moyenne installation en 2006</t>
  </si>
  <si>
    <t>Performante dispo sur le marché</t>
  </si>
  <si>
    <t>Chaudière Bois</t>
  </si>
  <si>
    <t>valeur moyenne</t>
  </si>
  <si>
    <t>Insert des années 80-90</t>
  </si>
  <si>
    <t>Poële récent et performant</t>
  </si>
  <si>
    <t>Solaire actif avec appoint</t>
  </si>
  <si>
    <t>Electrique</t>
  </si>
  <si>
    <t>Gaz</t>
  </si>
  <si>
    <t>Pompe à Chaleur</t>
  </si>
  <si>
    <t>air/air</t>
  </si>
  <si>
    <t>eau/sol</t>
  </si>
  <si>
    <t>Rendement</t>
  </si>
  <si>
    <t>Chaudière Fioul</t>
  </si>
  <si>
    <t>Chaudière Gaz de ville</t>
  </si>
  <si>
    <t xml:space="preserve">Type de chauffage utilisé </t>
  </si>
  <si>
    <t>ChaudièreFioul</t>
  </si>
  <si>
    <t xml:space="preserve">ChaudièreGaz </t>
  </si>
  <si>
    <t>ChaudièreBois</t>
  </si>
  <si>
    <t>PompeàChaleur</t>
  </si>
  <si>
    <t>Solaireactifavecappoint</t>
  </si>
  <si>
    <t xml:space="preserve"> </t>
  </si>
  <si>
    <t>Total des déperditions</t>
  </si>
  <si>
    <t xml:space="preserve">Nombre d'étage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</si>
</sst>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3.5"/>
      <color rgb="FF000000"/>
      <name val="Calibri"/>
      <family val="2"/>
      <scheme val="minor"/>
    </font>
    <font>
      <vertAlign val="subscript"/>
      <sz val="13.5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theme="7" tint="-0.499984740745262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rgb="FF7B6F6F"/>
      <name val="Verdana"/>
      <family val="2"/>
    </font>
    <font>
      <sz val="8"/>
      <color rgb="FF7B6F6F"/>
      <name val="Verdana"/>
      <family val="2"/>
    </font>
    <font>
      <sz val="16"/>
      <color theme="1"/>
      <name val="Calibri"/>
      <family val="2"/>
      <scheme val="minor"/>
    </font>
    <font>
      <sz val="8"/>
      <name val="Segoe UI"/>
      <family val="2"/>
    </font>
  </fonts>
  <fills count="27">
    <fill>
      <patternFill patternType="none"/>
    </fill>
    <fill>
      <patternFill patternType="gray125"/>
    </fill>
    <fill>
      <patternFill patternType="solid">
        <fgColor rgb="FF8EA9DB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FFE598"/>
        <bgColor rgb="FFFFE598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4F2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797"/>
        <bgColor indexed="64"/>
      </patternFill>
    </fill>
    <fill>
      <patternFill patternType="darkDown">
        <fgColor theme="2" tint="-0.89996032593768116"/>
        <bgColor rgb="FFFFE598"/>
      </patternFill>
    </fill>
    <fill>
      <patternFill patternType="darkDown">
        <fgColor theme="2" tint="-0.89996032593768116"/>
        <bgColor theme="0"/>
      </patternFill>
    </fill>
    <fill>
      <patternFill patternType="darkDown">
        <fgColor theme="2" tint="-0.89996032593768116"/>
        <bgColor indexed="65"/>
      </patternFill>
    </fill>
    <fill>
      <patternFill patternType="darkDown">
        <fgColor theme="2" tint="-0.89996032593768116"/>
        <bgColor theme="0" tint="-0.499984740745262"/>
      </patternFill>
    </fill>
    <fill>
      <patternFill patternType="darkGrid">
        <fgColor theme="1" tint="4.9989318521683403E-2"/>
        <bgColor rgb="FFFFE598"/>
      </patternFill>
    </fill>
    <fill>
      <patternFill patternType="darkGrid">
        <fgColor theme="1" tint="4.9989318521683403E-2"/>
        <bgColor indexed="65"/>
      </patternFill>
    </fill>
    <fill>
      <patternFill patternType="darkGrid">
        <fgColor theme="1" tint="4.9989318521683403E-2"/>
        <bgColor theme="0" tint="-0.499984740745262"/>
      </patternFill>
    </fill>
    <fill>
      <patternFill patternType="solid">
        <fgColor rgb="FFFCE4D6"/>
        <bgColor theme="0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1" xfId="0" applyBorder="1"/>
    <xf numFmtId="0" fontId="4" fillId="5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5" borderId="3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6" borderId="1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1" fontId="5" fillId="9" borderId="1" xfId="0" applyNumberFormat="1" applyFont="1" applyFill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left" vertical="center" wrapText="1"/>
    </xf>
    <xf numFmtId="0" fontId="1" fillId="10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0" fontId="5" fillId="6" borderId="0" xfId="0" applyFont="1" applyFill="1" applyBorder="1" applyAlignment="1">
      <alignment horizontal="left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2" fontId="0" fillId="0" borderId="0" xfId="0" applyNumberFormat="1"/>
    <xf numFmtId="0" fontId="10" fillId="0" borderId="0" xfId="1" applyFont="1"/>
    <xf numFmtId="0" fontId="11" fillId="0" borderId="0" xfId="0" applyFont="1"/>
    <xf numFmtId="0" fontId="12" fillId="6" borderId="4" xfId="0" applyFont="1" applyFill="1" applyBorder="1" applyAlignment="1">
      <alignment vertical="center" wrapText="1"/>
    </xf>
    <xf numFmtId="2" fontId="1" fillId="12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Continuous" vertical="center"/>
    </xf>
    <xf numFmtId="0" fontId="1" fillId="3" borderId="3" xfId="0" applyFont="1" applyFill="1" applyBorder="1" applyAlignment="1">
      <alignment horizontal="centerContinuous" vertical="center"/>
    </xf>
    <xf numFmtId="0" fontId="1" fillId="3" borderId="9" xfId="0" applyFont="1" applyFill="1" applyBorder="1" applyAlignment="1">
      <alignment horizontal="centerContinuous" vertical="center"/>
    </xf>
    <xf numFmtId="0" fontId="0" fillId="11" borderId="1" xfId="0" applyFill="1" applyBorder="1" applyProtection="1">
      <protection locked="0"/>
    </xf>
    <xf numFmtId="0" fontId="0" fillId="0" borderId="1" xfId="0" applyBorder="1" applyProtection="1">
      <protection locked="0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0" fontId="8" fillId="10" borderId="1" xfId="0" applyFon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2" fontId="1" fillId="0" borderId="1" xfId="0" applyNumberFormat="1" applyFont="1" applyBorder="1" applyAlignment="1" applyProtection="1">
      <alignment horizontal="center" vertical="center" wrapText="1"/>
      <protection locked="0"/>
    </xf>
    <xf numFmtId="2" fontId="1" fillId="12" borderId="1" xfId="0" applyNumberFormat="1" applyFont="1" applyFill="1" applyBorder="1" applyAlignment="1">
      <alignment horizontal="center" vertical="center"/>
    </xf>
    <xf numFmtId="0" fontId="0" fillId="0" borderId="1" xfId="0" applyBorder="1" applyAlignment="1" applyProtection="1">
      <alignment vertical="center"/>
    </xf>
    <xf numFmtId="2" fontId="1" fillId="12" borderId="1" xfId="0" applyNumberFormat="1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</xf>
    <xf numFmtId="0" fontId="0" fillId="11" borderId="7" xfId="0" applyFill="1" applyBorder="1" applyAlignment="1" applyProtection="1">
      <alignment horizontal="center" vertical="center"/>
    </xf>
    <xf numFmtId="0" fontId="1" fillId="18" borderId="1" xfId="0" applyFont="1" applyFill="1" applyBorder="1" applyAlignment="1">
      <alignment horizontal="center" vertical="center" wrapText="1"/>
    </xf>
    <xf numFmtId="0" fontId="0" fillId="19" borderId="1" xfId="0" applyFill="1" applyBorder="1" applyProtection="1">
      <protection locked="0"/>
    </xf>
    <xf numFmtId="2" fontId="1" fillId="20" borderId="1" xfId="0" applyNumberFormat="1" applyFont="1" applyFill="1" applyBorder="1" applyAlignment="1" applyProtection="1">
      <alignment horizontal="center" vertical="center"/>
      <protection locked="0"/>
    </xf>
    <xf numFmtId="2" fontId="1" fillId="21" borderId="1" xfId="0" applyNumberFormat="1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 wrapText="1"/>
    </xf>
    <xf numFmtId="2" fontId="1" fillId="2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vertical="center"/>
    </xf>
    <xf numFmtId="0" fontId="5" fillId="15" borderId="1" xfId="0" applyFont="1" applyFill="1" applyBorder="1" applyAlignment="1">
      <alignment vertical="center"/>
    </xf>
    <xf numFmtId="2" fontId="1" fillId="12" borderId="1" xfId="0" applyNumberFormat="1" applyFont="1" applyFill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0" fillId="11" borderId="1" xfId="0" applyFill="1" applyBorder="1" applyProtection="1"/>
    <xf numFmtId="2" fontId="1" fillId="12" borderId="1" xfId="0" applyNumberFormat="1" applyFont="1" applyFill="1" applyBorder="1" applyAlignment="1" applyProtection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2" fontId="1" fillId="12" borderId="1" xfId="0" applyNumberFormat="1" applyFont="1" applyFill="1" applyBorder="1" applyAlignment="1">
      <alignment horizontal="center" vertical="center"/>
    </xf>
    <xf numFmtId="0" fontId="0" fillId="0" borderId="1" xfId="0" applyBorder="1" applyProtection="1"/>
    <xf numFmtId="2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5" fillId="13" borderId="2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5" fillId="16" borderId="1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12" borderId="7" xfId="0" applyNumberFormat="1" applyFont="1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2" fontId="1" fillId="12" borderId="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2" fontId="1" fillId="12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2" fontId="1" fillId="21" borderId="7" xfId="0" applyNumberFormat="1" applyFont="1" applyFill="1" applyBorder="1" applyAlignment="1">
      <alignment horizontal="center" vertical="center"/>
    </xf>
    <xf numFmtId="2" fontId="1" fillId="21" borderId="5" xfId="0" applyNumberFormat="1" applyFont="1" applyFill="1" applyBorder="1" applyAlignment="1">
      <alignment horizontal="center" vertical="center"/>
    </xf>
    <xf numFmtId="2" fontId="1" fillId="21" borderId="6" xfId="0" applyNumberFormat="1" applyFont="1" applyFill="1" applyBorder="1" applyAlignment="1">
      <alignment horizontal="center" vertical="center"/>
    </xf>
    <xf numFmtId="2" fontId="1" fillId="24" borderId="1" xfId="0" applyNumberFormat="1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center" vertical="center"/>
    </xf>
    <xf numFmtId="0" fontId="1" fillId="25" borderId="3" xfId="0" applyFont="1" applyFill="1" applyBorder="1" applyAlignment="1">
      <alignment horizontal="center" vertical="center"/>
    </xf>
    <xf numFmtId="0" fontId="1" fillId="25" borderId="9" xfId="0" applyFont="1" applyFill="1" applyBorder="1" applyAlignment="1">
      <alignment horizontal="center" vertical="center"/>
    </xf>
    <xf numFmtId="0" fontId="6" fillId="18" borderId="2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6" fillId="22" borderId="1" xfId="0" applyFont="1" applyFill="1" applyBorder="1" applyAlignment="1">
      <alignment horizontal="center" vertical="center" wrapText="1"/>
    </xf>
    <xf numFmtId="2" fontId="1" fillId="24" borderId="7" xfId="0" applyNumberFormat="1" applyFont="1" applyFill="1" applyBorder="1" applyAlignment="1">
      <alignment horizontal="center" vertical="center"/>
    </xf>
    <xf numFmtId="2" fontId="1" fillId="24" borderId="5" xfId="0" applyNumberFormat="1" applyFont="1" applyFill="1" applyBorder="1" applyAlignment="1">
      <alignment horizontal="center" vertical="center"/>
    </xf>
    <xf numFmtId="2" fontId="1" fillId="24" borderId="6" xfId="0" applyNumberFormat="1" applyFont="1" applyFill="1" applyBorder="1" applyAlignment="1">
      <alignment horizontal="center" vertical="center"/>
    </xf>
    <xf numFmtId="2" fontId="1" fillId="12" borderId="11" xfId="0" applyNumberFormat="1" applyFont="1" applyFill="1" applyBorder="1" applyAlignment="1">
      <alignment horizontal="center" vertical="center"/>
    </xf>
    <xf numFmtId="2" fontId="1" fillId="12" borderId="1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42"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2" tint="-0.499984740745262"/>
      </font>
      <fill>
        <patternFill>
          <f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 patternType="darkUp">
          <fgColor theme="2" tint="-0.749961851863155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 patternType="darkUp">
          <fgColor theme="2" tint="-0.749961851863155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u/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solid">
          <fgColor theme="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EF4F4F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 patternType="solid">
          <fgColor theme="0"/>
        </patternFill>
      </fill>
    </dxf>
  </dxfs>
  <tableStyles count="0" defaultTableStyle="TableStyleMedium2" defaultPivotStyle="PivotStyleLight16"/>
  <colors>
    <mruColors>
      <color rgb="FFEF4F4F"/>
      <color rgb="FFFF3F3F"/>
      <color rgb="FFFF9797"/>
      <color rgb="FFFF5050"/>
      <color rgb="FFFF7C80"/>
      <color rgb="FFFF4747"/>
      <color rgb="FFFFA7A7"/>
      <color rgb="FFFF9393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3093357</xdr:colOff>
      <xdr:row>40</xdr:row>
      <xdr:rowOff>9071</xdr:rowOff>
    </xdr:from>
    <xdr:to>
      <xdr:col>2</xdr:col>
      <xdr:colOff>1224643</xdr:colOff>
      <xdr:row>54</xdr:row>
      <xdr:rowOff>9073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65F4EF9-14C2-47AA-B326-B8D0839F0B2E}"/>
            </a:ext>
          </a:extLst>
        </xdr:cNvPr>
        <xdr:cNvSpPr/>
      </xdr:nvSpPr>
      <xdr:spPr>
        <a:xfrm>
          <a:off x="3528786" y="2549071"/>
          <a:ext cx="1251857" cy="254000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3077935</xdr:colOff>
          <xdr:row>43</xdr:row>
          <xdr:rowOff>18141</xdr:rowOff>
        </xdr:from>
        <xdr:to>
          <xdr:col>2</xdr:col>
          <xdr:colOff>1179285</xdr:colOff>
          <xdr:row>44</xdr:row>
          <xdr:rowOff>18142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  <a:ext uri="{FF2B5EF4-FFF2-40B4-BE49-F238E27FC236}">
                  <a16:creationId xmlns:a16="http://schemas.microsoft.com/office/drawing/2014/main" id="{2A463E5F-6FF8-4F17-B873-F9927A3CA3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RDC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3076121</xdr:colOff>
          <xdr:row>44</xdr:row>
          <xdr:rowOff>0</xdr:rowOff>
        </xdr:from>
        <xdr:to>
          <xdr:col>2</xdr:col>
          <xdr:colOff>1179286</xdr:colOff>
          <xdr:row>45</xdr:row>
          <xdr:rowOff>27214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  <a:ext uri="{FF2B5EF4-FFF2-40B4-BE49-F238E27FC236}">
                  <a16:creationId xmlns:a16="http://schemas.microsoft.com/office/drawing/2014/main" id="{8D820474-5BC6-46F9-8BB4-868AEDD91B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3077028</xdr:colOff>
          <xdr:row>45</xdr:row>
          <xdr:rowOff>13607</xdr:rowOff>
        </xdr:from>
        <xdr:to>
          <xdr:col>2</xdr:col>
          <xdr:colOff>1173843</xdr:colOff>
          <xdr:row>46</xdr:row>
          <xdr:rowOff>13608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  <a:ext uri="{FF2B5EF4-FFF2-40B4-BE49-F238E27FC236}">
                  <a16:creationId xmlns:a16="http://schemas.microsoft.com/office/drawing/2014/main" id="{2D624640-8922-457A-BE94-DD3AA38D5C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3077028</xdr:colOff>
          <xdr:row>45</xdr:row>
          <xdr:rowOff>175986</xdr:rowOff>
        </xdr:from>
        <xdr:to>
          <xdr:col>2</xdr:col>
          <xdr:colOff>1173843</xdr:colOff>
          <xdr:row>47</xdr:row>
          <xdr:rowOff>26307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  <a:ext uri="{FF2B5EF4-FFF2-40B4-BE49-F238E27FC236}">
                  <a16:creationId xmlns:a16="http://schemas.microsoft.com/office/drawing/2014/main" id="{31D7EF78-5687-4356-8738-3C9FC7C0CF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3083378</xdr:colOff>
          <xdr:row>47</xdr:row>
          <xdr:rowOff>21771</xdr:rowOff>
        </xdr:from>
        <xdr:to>
          <xdr:col>2</xdr:col>
          <xdr:colOff>1186543</xdr:colOff>
          <xdr:row>48</xdr:row>
          <xdr:rowOff>21771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  <a:ext uri="{FF2B5EF4-FFF2-40B4-BE49-F238E27FC236}">
                  <a16:creationId xmlns:a16="http://schemas.microsoft.com/office/drawing/2014/main" id="{D13D0D7F-9D91-4993-83EB-A3AB5B61BE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3077028</xdr:colOff>
          <xdr:row>48</xdr:row>
          <xdr:rowOff>2721</xdr:rowOff>
        </xdr:from>
        <xdr:to>
          <xdr:col>2</xdr:col>
          <xdr:colOff>1186543</xdr:colOff>
          <xdr:row>49</xdr:row>
          <xdr:rowOff>34471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  <a:ext uri="{FF2B5EF4-FFF2-40B4-BE49-F238E27FC236}">
                  <a16:creationId xmlns:a16="http://schemas.microsoft.com/office/drawing/2014/main" id="{A22F02FD-83DE-4E1C-955A-500652F745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3083378</xdr:colOff>
          <xdr:row>49</xdr:row>
          <xdr:rowOff>15421</xdr:rowOff>
        </xdr:from>
        <xdr:to>
          <xdr:col>2</xdr:col>
          <xdr:colOff>1180193</xdr:colOff>
          <xdr:row>50</xdr:row>
          <xdr:rowOff>15421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  <a:ext uri="{FF2B5EF4-FFF2-40B4-BE49-F238E27FC236}">
                  <a16:creationId xmlns:a16="http://schemas.microsoft.com/office/drawing/2014/main" id="{671A7169-B101-4A2B-A469-5111D5E203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3083378</xdr:colOff>
          <xdr:row>49</xdr:row>
          <xdr:rowOff>177800</xdr:rowOff>
        </xdr:from>
        <xdr:to>
          <xdr:col>2</xdr:col>
          <xdr:colOff>1180193</xdr:colOff>
          <xdr:row>51</xdr:row>
          <xdr:rowOff>28121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  <a:ext uri="{FF2B5EF4-FFF2-40B4-BE49-F238E27FC236}">
                  <a16:creationId xmlns:a16="http://schemas.microsoft.com/office/drawing/2014/main" id="{608B6E79-9DEF-4BC0-B6FA-9D1C63EC0C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3092450</xdr:colOff>
          <xdr:row>51</xdr:row>
          <xdr:rowOff>21772</xdr:rowOff>
        </xdr:from>
        <xdr:to>
          <xdr:col>2</xdr:col>
          <xdr:colOff>1195615</xdr:colOff>
          <xdr:row>52</xdr:row>
          <xdr:rowOff>21772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  <a:ext uri="{FF2B5EF4-FFF2-40B4-BE49-F238E27FC236}">
                  <a16:creationId xmlns:a16="http://schemas.microsoft.com/office/drawing/2014/main" id="{5F94C18C-B50C-4505-A81A-29354FB642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3086100</xdr:colOff>
          <xdr:row>52</xdr:row>
          <xdr:rowOff>2722</xdr:rowOff>
        </xdr:from>
        <xdr:to>
          <xdr:col>2</xdr:col>
          <xdr:colOff>1195615</xdr:colOff>
          <xdr:row>53</xdr:row>
          <xdr:rowOff>34472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  <a:ext uri="{FF2B5EF4-FFF2-40B4-BE49-F238E27FC236}">
                  <a16:creationId xmlns:a16="http://schemas.microsoft.com/office/drawing/2014/main" id="{4F3F0055-B4EF-4D07-B22C-C7A40B432C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3092450</xdr:colOff>
          <xdr:row>53</xdr:row>
          <xdr:rowOff>15422</xdr:rowOff>
        </xdr:from>
        <xdr:to>
          <xdr:col>2</xdr:col>
          <xdr:colOff>1189265</xdr:colOff>
          <xdr:row>54</xdr:row>
          <xdr:rowOff>15422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  <a:ext uri="{FF2B5EF4-FFF2-40B4-BE49-F238E27FC236}">
                  <a16:creationId xmlns:a16="http://schemas.microsoft.com/office/drawing/2014/main" id="{3887DA77-B1EF-4741-8B44-11C64BFB2A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R+10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3076121</xdr:colOff>
          <xdr:row>40</xdr:row>
          <xdr:rowOff>16327</xdr:rowOff>
        </xdr:from>
        <xdr:to>
          <xdr:col>2</xdr:col>
          <xdr:colOff>1177471</xdr:colOff>
          <xdr:row>41</xdr:row>
          <xdr:rowOff>16327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  <a:ext uri="{FF2B5EF4-FFF2-40B4-BE49-F238E27FC236}">
                  <a16:creationId xmlns:a16="http://schemas.microsoft.com/office/drawing/2014/main" id="{10904C15-27AD-4E70-BC8B-814DE49302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R-3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3074307</xdr:colOff>
          <xdr:row>40</xdr:row>
          <xdr:rowOff>179614</xdr:rowOff>
        </xdr:from>
        <xdr:to>
          <xdr:col>2</xdr:col>
          <xdr:colOff>1177472</xdr:colOff>
          <xdr:row>42</xdr:row>
          <xdr:rowOff>25400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  <a:ext uri="{FF2B5EF4-FFF2-40B4-BE49-F238E27FC236}">
                  <a16:creationId xmlns:a16="http://schemas.microsoft.com/office/drawing/2014/main" id="{5C038846-BFE4-4BC2-9740-18C7BF7570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R-2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3075214</xdr:colOff>
          <xdr:row>42</xdr:row>
          <xdr:rowOff>11793</xdr:rowOff>
        </xdr:from>
        <xdr:to>
          <xdr:col>2</xdr:col>
          <xdr:colOff>1172029</xdr:colOff>
          <xdr:row>43</xdr:row>
          <xdr:rowOff>11793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  <a:ext uri="{FF2B5EF4-FFF2-40B4-BE49-F238E27FC236}">
                  <a16:creationId xmlns:a16="http://schemas.microsoft.com/office/drawing/2014/main" id="{C24455F3-50C7-4EA9-93A1-BAD51A882B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R-1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en.charavay/Downloads/IKulroxxguP_singele-masquer-onglets-cases&#224;cocher-AU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ommande"/>
      <sheetName val="Liste nom"/>
      <sheetName val="A prendre en compte"/>
      <sheetName val="Extraction"/>
      <sheetName val="Horaire"/>
      <sheetName val="Lundi"/>
      <sheetName val="Mardi"/>
      <sheetName val="Mercredi"/>
      <sheetName val="Camion"/>
      <sheetName val="Jeudi"/>
      <sheetName val="Vendredi"/>
      <sheetName val="Samedi"/>
      <sheetName val="Dimanche"/>
      <sheetName val="Nuit"/>
      <sheetName val="Résumé semaine"/>
      <sheetName val="Evaluation"/>
      <sheetName val="Planning Concours"/>
      <sheetName val="Horaire envoyé"/>
      <sheetName val="Plan"/>
    </sheetNames>
    <definedNames>
      <definedName name="Afficher_Ongle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icbleu.fr/page/l-isolation-thermique-double-et-triple-vitrage-isolant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42"/>
  <sheetViews>
    <sheetView zoomScale="25" zoomScaleNormal="25" workbookViewId="0">
      <selection activeCell="AC59" sqref="AC59:AC60"/>
    </sheetView>
  </sheetViews>
  <sheetFormatPr baseColWidth="10" defaultColWidth="20" defaultRowHeight="10.5" x14ac:dyDescent="0.35"/>
  <cols>
    <col min="1" max="1" width="5.81640625" style="33" bestFit="1" customWidth="1"/>
    <col min="2" max="2" width="7.6328125" style="33" bestFit="1" customWidth="1"/>
    <col min="3" max="3" width="41.26953125" style="12" bestFit="1" customWidth="1"/>
    <col min="4" max="4" width="7.6328125" style="38" bestFit="1" customWidth="1"/>
    <col min="5" max="5" width="8" style="33" bestFit="1" customWidth="1"/>
    <col min="6" max="6" width="9.26953125" style="33" bestFit="1" customWidth="1"/>
    <col min="7" max="8" width="7.453125" style="38" bestFit="1" customWidth="1"/>
    <col min="9" max="9" width="9.26953125" style="38" bestFit="1" customWidth="1"/>
    <col min="10" max="10" width="7.08984375" style="33" bestFit="1" customWidth="1"/>
    <col min="11" max="11" width="5.453125" style="33" bestFit="1" customWidth="1"/>
    <col min="12" max="12" width="4.08984375" style="33" bestFit="1" customWidth="1"/>
    <col min="13" max="13" width="8.81640625" style="33" bestFit="1" customWidth="1"/>
    <col min="14" max="14" width="4.36328125" style="33" bestFit="1" customWidth="1"/>
    <col min="15" max="15" width="4.08984375" style="33" bestFit="1" customWidth="1"/>
    <col min="16" max="16" width="2.7265625" style="33" bestFit="1" customWidth="1"/>
    <col min="17" max="17" width="3.1796875" style="33" bestFit="1" customWidth="1"/>
    <col min="18" max="18" width="2.7265625" style="33" bestFit="1" customWidth="1"/>
    <col min="19" max="19" width="11" style="33" bestFit="1" customWidth="1"/>
    <col min="20" max="20" width="5.81640625" style="33" bestFit="1" customWidth="1"/>
    <col min="21" max="21" width="13.90625" style="33" bestFit="1" customWidth="1"/>
    <col min="22" max="22" width="5.453125" style="33" hidden="1" customWidth="1"/>
    <col min="23" max="23" width="8.1796875" style="33" bestFit="1" customWidth="1"/>
    <col min="24" max="24" width="40.453125" style="33" bestFit="1" customWidth="1"/>
    <col min="25" max="25" width="3.54296875" style="33" bestFit="1" customWidth="1"/>
    <col min="26" max="26" width="7.1796875" style="33" bestFit="1" customWidth="1"/>
    <col min="27" max="27" width="6.08984375" style="33" bestFit="1" customWidth="1"/>
    <col min="28" max="28" width="54.36328125" style="33" bestFit="1" customWidth="1"/>
    <col min="29" max="29" width="18" style="33" bestFit="1" customWidth="1"/>
    <col min="30" max="30" width="8.81640625" style="33" bestFit="1" customWidth="1"/>
    <col min="31" max="31" width="17" style="33" bestFit="1" customWidth="1"/>
    <col min="32" max="32" width="23" style="33" bestFit="1" customWidth="1"/>
    <col min="33" max="33" width="4.36328125" style="33" bestFit="1" customWidth="1"/>
    <col min="34" max="34" width="17.26953125" style="33" bestFit="1" customWidth="1"/>
    <col min="35" max="35" width="10.90625" style="33" bestFit="1" customWidth="1"/>
    <col min="36" max="36" width="15.81640625" style="33" bestFit="1" customWidth="1"/>
    <col min="37" max="16384" width="20" style="33"/>
  </cols>
  <sheetData>
    <row r="1" spans="1:33" s="38" customFormat="1" x14ac:dyDescent="0.35">
      <c r="A1" s="49">
        <v>0</v>
      </c>
      <c r="C1" s="12"/>
      <c r="D1" s="13"/>
      <c r="F1" s="14"/>
      <c r="G1" s="39"/>
      <c r="H1" s="39"/>
      <c r="I1" s="39"/>
      <c r="J1" s="14"/>
      <c r="K1" s="14"/>
      <c r="L1" s="14"/>
      <c r="M1" s="98" t="s">
        <v>0</v>
      </c>
      <c r="N1" s="98"/>
      <c r="O1" s="98"/>
      <c r="P1" s="98"/>
      <c r="Q1" s="98"/>
      <c r="R1" s="98"/>
      <c r="S1" s="98"/>
      <c r="T1" s="98"/>
      <c r="U1" s="98"/>
      <c r="V1" s="14"/>
      <c r="W1" s="14"/>
      <c r="X1" s="33">
        <v>0</v>
      </c>
      <c r="Y1" s="33"/>
      <c r="Z1" s="4" t="s">
        <v>240</v>
      </c>
      <c r="AA1" s="4" t="s">
        <v>239</v>
      </c>
      <c r="AB1" s="14"/>
    </row>
    <row r="2" spans="1:33" ht="31.5" x14ac:dyDescent="0.25">
      <c r="A2" s="32" t="s">
        <v>2</v>
      </c>
      <c r="C2" s="15" t="s">
        <v>3</v>
      </c>
      <c r="D2" s="6" t="s">
        <v>4</v>
      </c>
      <c r="E2" s="34" t="s">
        <v>5</v>
      </c>
      <c r="F2" s="34" t="s">
        <v>6</v>
      </c>
      <c r="G2" s="34" t="s">
        <v>6</v>
      </c>
      <c r="H2" s="5" t="s">
        <v>7</v>
      </c>
      <c r="I2" s="6" t="s">
        <v>8</v>
      </c>
      <c r="J2" s="32" t="s">
        <v>9</v>
      </c>
      <c r="K2" s="32" t="s">
        <v>195</v>
      </c>
      <c r="M2" s="16" t="s">
        <v>10</v>
      </c>
      <c r="N2" s="16" t="s">
        <v>11</v>
      </c>
      <c r="O2" s="16" t="s">
        <v>12</v>
      </c>
      <c r="P2" s="16" t="s">
        <v>13</v>
      </c>
      <c r="Q2" s="16" t="s">
        <v>12</v>
      </c>
      <c r="R2" s="16" t="s">
        <v>13</v>
      </c>
      <c r="S2" s="17" t="s">
        <v>14</v>
      </c>
      <c r="T2" s="17" t="s">
        <v>15</v>
      </c>
      <c r="U2" s="17" t="s">
        <v>16</v>
      </c>
      <c r="W2" s="33">
        <v>0</v>
      </c>
      <c r="X2" s="33" t="s">
        <v>231</v>
      </c>
      <c r="Y2" s="33">
        <v>6.3</v>
      </c>
      <c r="Z2" s="33">
        <v>0</v>
      </c>
      <c r="AB2" s="51" t="s">
        <v>193</v>
      </c>
      <c r="AD2" s="33" t="s">
        <v>268</v>
      </c>
      <c r="AE2" s="81" t="s">
        <v>272</v>
      </c>
      <c r="AF2" s="33">
        <v>0</v>
      </c>
    </row>
    <row r="3" spans="1:33" x14ac:dyDescent="0.35">
      <c r="A3" s="32" t="s">
        <v>17</v>
      </c>
      <c r="B3" s="2" t="s">
        <v>18</v>
      </c>
      <c r="C3" s="15"/>
      <c r="D3" s="6"/>
      <c r="E3" s="5" t="s">
        <v>18</v>
      </c>
      <c r="F3" s="5" t="s">
        <v>7</v>
      </c>
      <c r="G3" s="19">
        <v>0</v>
      </c>
      <c r="H3" s="19">
        <v>0</v>
      </c>
      <c r="I3" s="19">
        <v>0</v>
      </c>
      <c r="J3" s="32">
        <v>0</v>
      </c>
      <c r="K3" s="33">
        <v>0</v>
      </c>
      <c r="M3" s="20">
        <v>0</v>
      </c>
      <c r="N3" s="20"/>
      <c r="O3" s="20"/>
      <c r="P3" s="20"/>
      <c r="Q3" s="20"/>
      <c r="R3" s="20"/>
      <c r="S3" s="17">
        <f t="shared" ref="S3:S30" si="0">N3/232</f>
        <v>0</v>
      </c>
      <c r="T3" s="17"/>
      <c r="U3" s="17"/>
      <c r="W3" s="33" t="s">
        <v>233</v>
      </c>
      <c r="X3" s="33" t="s">
        <v>232</v>
      </c>
      <c r="Y3" s="33">
        <v>2.8</v>
      </c>
      <c r="Z3" s="32">
        <v>0.48</v>
      </c>
      <c r="AB3" s="35" t="s">
        <v>20</v>
      </c>
      <c r="AC3" s="81" t="s">
        <v>269</v>
      </c>
      <c r="AD3" s="81"/>
      <c r="AE3" s="81" t="s">
        <v>273</v>
      </c>
      <c r="AF3" s="32" t="s">
        <v>255</v>
      </c>
      <c r="AG3" s="82">
        <v>0.85</v>
      </c>
    </row>
    <row r="4" spans="1:33" ht="22.5" customHeight="1" x14ac:dyDescent="0.35">
      <c r="A4" s="32" t="s">
        <v>21</v>
      </c>
      <c r="B4" s="4" t="s">
        <v>5</v>
      </c>
      <c r="C4" s="15">
        <v>0</v>
      </c>
      <c r="D4" s="6">
        <v>0</v>
      </c>
      <c r="E4" s="6" t="s">
        <v>22</v>
      </c>
      <c r="F4" s="6" t="s">
        <v>8</v>
      </c>
      <c r="G4" s="19">
        <v>1.2999999999999999E-2</v>
      </c>
      <c r="H4" s="19">
        <v>0.2</v>
      </c>
      <c r="I4" s="36">
        <v>0.12</v>
      </c>
      <c r="J4" s="32">
        <v>0.1</v>
      </c>
      <c r="K4" s="32">
        <v>8.9999999999999993E-3</v>
      </c>
      <c r="M4" s="17" t="s">
        <v>23</v>
      </c>
      <c r="N4" s="17">
        <v>2786</v>
      </c>
      <c r="O4" s="21">
        <v>-14</v>
      </c>
      <c r="P4" s="17">
        <v>90</v>
      </c>
      <c r="Q4" s="22">
        <v>31</v>
      </c>
      <c r="R4" s="17">
        <v>36</v>
      </c>
      <c r="S4" s="23">
        <f t="shared" si="0"/>
        <v>12.008620689655173</v>
      </c>
      <c r="T4" s="23">
        <v>18</v>
      </c>
      <c r="U4" s="23">
        <f>T4-S4</f>
        <v>5.9913793103448274</v>
      </c>
      <c r="W4" s="33" t="s">
        <v>234</v>
      </c>
      <c r="X4" s="33" t="s">
        <v>237</v>
      </c>
      <c r="Y4" s="33">
        <v>1.4</v>
      </c>
      <c r="Z4" s="32">
        <v>0.57999999999999996</v>
      </c>
      <c r="AB4" s="38">
        <v>6.0000000000000001E-3</v>
      </c>
      <c r="AE4" s="81" t="s">
        <v>274</v>
      </c>
      <c r="AF4" s="32" t="s">
        <v>256</v>
      </c>
      <c r="AG4" s="82">
        <v>0.7</v>
      </c>
    </row>
    <row r="5" spans="1:33" ht="22.5" customHeight="1" x14ac:dyDescent="0.35">
      <c r="A5" s="32" t="s">
        <v>25</v>
      </c>
      <c r="B5" s="3" t="s">
        <v>22</v>
      </c>
      <c r="C5" s="18" t="s">
        <v>26</v>
      </c>
      <c r="D5" s="19">
        <v>1.1000000000000001</v>
      </c>
      <c r="E5" s="33" t="s">
        <v>27</v>
      </c>
      <c r="F5" s="33" t="s">
        <v>9</v>
      </c>
      <c r="G5" s="19">
        <v>1.7999999999999999E-2</v>
      </c>
      <c r="H5" s="19">
        <v>0.25</v>
      </c>
      <c r="I5" s="36">
        <v>0.16</v>
      </c>
      <c r="J5" s="32">
        <v>0.2</v>
      </c>
      <c r="K5" s="32">
        <v>1.2E-2</v>
      </c>
      <c r="M5" s="17" t="s">
        <v>28</v>
      </c>
      <c r="N5" s="17">
        <v>1724</v>
      </c>
      <c r="O5" s="21">
        <v>-5</v>
      </c>
      <c r="P5" s="17">
        <v>95</v>
      </c>
      <c r="Q5" s="22">
        <v>29</v>
      </c>
      <c r="R5" s="17">
        <v>46</v>
      </c>
      <c r="S5" s="23">
        <f t="shared" si="0"/>
        <v>7.431034482758621</v>
      </c>
      <c r="T5" s="23">
        <v>19</v>
      </c>
      <c r="U5" s="23">
        <f t="shared" ref="U5:U30" si="1">T5-S5</f>
        <v>11.568965517241379</v>
      </c>
      <c r="W5" s="33" t="s">
        <v>235</v>
      </c>
      <c r="X5" s="33" t="s">
        <v>238</v>
      </c>
      <c r="Y5" s="33">
        <v>1.2</v>
      </c>
      <c r="Z5" s="32">
        <v>0.68</v>
      </c>
      <c r="AB5" s="38">
        <v>8.0000000000000002E-3</v>
      </c>
      <c r="AE5" s="81" t="s">
        <v>275</v>
      </c>
      <c r="AF5" s="32" t="s">
        <v>257</v>
      </c>
      <c r="AG5" s="82">
        <v>1</v>
      </c>
    </row>
    <row r="6" spans="1:33" ht="22.5" customHeight="1" x14ac:dyDescent="0.35">
      <c r="A6" s="32" t="s">
        <v>30</v>
      </c>
      <c r="B6" s="4" t="s">
        <v>27</v>
      </c>
      <c r="C6" s="18" t="s">
        <v>31</v>
      </c>
      <c r="D6" s="19">
        <v>1.35</v>
      </c>
      <c r="E6" s="33" t="s">
        <v>194</v>
      </c>
      <c r="F6" s="33" t="s">
        <v>195</v>
      </c>
      <c r="G6" s="44">
        <v>2.5999999999999999E-2</v>
      </c>
      <c r="H6" s="44">
        <v>0.3</v>
      </c>
      <c r="I6" s="45">
        <v>0.19</v>
      </c>
      <c r="J6" s="32">
        <v>0.3</v>
      </c>
      <c r="K6" s="32">
        <v>1.4999999999999999E-2</v>
      </c>
      <c r="M6" s="17" t="s">
        <v>32</v>
      </c>
      <c r="N6" s="17">
        <v>2099</v>
      </c>
      <c r="O6" s="21">
        <v>-5</v>
      </c>
      <c r="P6" s="17">
        <v>95</v>
      </c>
      <c r="Q6" s="22">
        <v>32</v>
      </c>
      <c r="R6" s="17">
        <v>35</v>
      </c>
      <c r="S6" s="23">
        <f t="shared" si="0"/>
        <v>9.0474137931034484</v>
      </c>
      <c r="T6" s="23">
        <v>20</v>
      </c>
      <c r="U6" s="23">
        <f t="shared" si="1"/>
        <v>10.952586206896552</v>
      </c>
      <c r="W6" s="33" t="s">
        <v>236</v>
      </c>
      <c r="Z6" s="32">
        <v>0.78</v>
      </c>
      <c r="AB6" s="38">
        <v>0.01</v>
      </c>
      <c r="AE6" s="81" t="s">
        <v>276</v>
      </c>
    </row>
    <row r="7" spans="1:33" ht="22.5" customHeight="1" x14ac:dyDescent="0.2">
      <c r="A7" s="32" t="s">
        <v>34</v>
      </c>
      <c r="B7" s="52" t="s">
        <v>194</v>
      </c>
      <c r="C7" s="18" t="s">
        <v>35</v>
      </c>
      <c r="D7" s="19">
        <v>0.33</v>
      </c>
      <c r="H7" s="19">
        <v>0.35</v>
      </c>
      <c r="I7" s="36">
        <v>0.2</v>
      </c>
      <c r="M7" s="17" t="s">
        <v>36</v>
      </c>
      <c r="N7" s="17">
        <v>2226</v>
      </c>
      <c r="O7" s="21">
        <v>-4</v>
      </c>
      <c r="P7" s="17">
        <v>95</v>
      </c>
      <c r="Q7" s="22">
        <v>25</v>
      </c>
      <c r="R7" s="17">
        <v>58</v>
      </c>
      <c r="S7" s="23">
        <f t="shared" si="0"/>
        <v>9.5948275862068968</v>
      </c>
      <c r="T7" s="23">
        <v>21</v>
      </c>
      <c r="U7" s="23">
        <f t="shared" si="1"/>
        <v>11.405172413793103</v>
      </c>
      <c r="Z7" s="32">
        <v>0.88</v>
      </c>
      <c r="AB7" s="38">
        <v>1.2E-2</v>
      </c>
      <c r="AC7" s="81" t="s">
        <v>270</v>
      </c>
      <c r="AD7" s="81"/>
      <c r="AF7" s="32" t="s">
        <v>255</v>
      </c>
      <c r="AG7" s="82">
        <v>0.9</v>
      </c>
    </row>
    <row r="8" spans="1:33" ht="22.5" customHeight="1" x14ac:dyDescent="0.35">
      <c r="A8" s="32" t="s">
        <v>38</v>
      </c>
      <c r="B8" s="38"/>
      <c r="C8" s="18" t="s">
        <v>198</v>
      </c>
      <c r="D8" s="19">
        <v>0.16</v>
      </c>
      <c r="E8" s="36" t="e">
        <f>VLOOKUP(Acceuil!#REF!,'Données '!E2:F6,2,FALSE)</f>
        <v>#REF!</v>
      </c>
      <c r="F8" s="36" t="s">
        <v>242</v>
      </c>
      <c r="G8" s="33"/>
      <c r="I8" s="36">
        <v>0.22</v>
      </c>
      <c r="M8" s="17" t="s">
        <v>39</v>
      </c>
      <c r="N8" s="17">
        <v>2485</v>
      </c>
      <c r="O8" s="21">
        <v>-7</v>
      </c>
      <c r="P8" s="17">
        <v>90</v>
      </c>
      <c r="Q8" s="22">
        <v>26</v>
      </c>
      <c r="R8" s="17">
        <v>50</v>
      </c>
      <c r="S8" s="23">
        <f t="shared" si="0"/>
        <v>10.711206896551724</v>
      </c>
      <c r="T8" s="23">
        <v>22</v>
      </c>
      <c r="U8" s="23">
        <f t="shared" si="1"/>
        <v>11.288793103448276</v>
      </c>
      <c r="AB8" s="38">
        <v>1.4E-2</v>
      </c>
      <c r="AF8" s="32" t="s">
        <v>256</v>
      </c>
      <c r="AG8" s="82">
        <v>0.8</v>
      </c>
    </row>
    <row r="9" spans="1:33" ht="22.5" customHeight="1" x14ac:dyDescent="0.35">
      <c r="A9" s="32" t="s">
        <v>41</v>
      </c>
      <c r="B9" s="38"/>
      <c r="C9" s="18" t="s">
        <v>199</v>
      </c>
      <c r="D9" s="19">
        <v>0.17</v>
      </c>
      <c r="E9" s="36" t="e">
        <f>VLOOKUP(Acceuil!#REF!,'Données '!E2:F6,2,FALSE)</f>
        <v>#REF!</v>
      </c>
      <c r="F9" s="36" t="s">
        <v>243</v>
      </c>
      <c r="G9" s="33"/>
      <c r="I9" s="36">
        <v>0.24</v>
      </c>
      <c r="M9" s="17" t="s">
        <v>42</v>
      </c>
      <c r="N9" s="17">
        <v>2550</v>
      </c>
      <c r="O9" s="21">
        <v>-3</v>
      </c>
      <c r="P9" s="17">
        <v>90</v>
      </c>
      <c r="Q9" s="22">
        <v>31</v>
      </c>
      <c r="R9" s="17">
        <v>38</v>
      </c>
      <c r="S9" s="23">
        <f t="shared" si="0"/>
        <v>10.991379310344827</v>
      </c>
      <c r="T9" s="23">
        <v>23</v>
      </c>
      <c r="U9" s="23">
        <f t="shared" si="1"/>
        <v>12.008620689655173</v>
      </c>
      <c r="AB9" s="38">
        <v>1.4999999999999999E-2</v>
      </c>
      <c r="AF9" s="32" t="s">
        <v>257</v>
      </c>
      <c r="AG9" s="82">
        <v>1.05</v>
      </c>
    </row>
    <row r="10" spans="1:33" ht="22.5" customHeight="1" x14ac:dyDescent="0.35">
      <c r="A10" s="32" t="s">
        <v>44</v>
      </c>
      <c r="B10" s="38"/>
      <c r="C10" s="18" t="s">
        <v>200</v>
      </c>
      <c r="D10" s="19">
        <v>0.18</v>
      </c>
      <c r="E10" s="36" t="e">
        <f>VLOOKUP(Acceuil!#REF!,'Données '!E2:F6,2,FALSE)</f>
        <v>#REF!</v>
      </c>
      <c r="F10" s="36" t="s">
        <v>244</v>
      </c>
      <c r="G10" s="33"/>
      <c r="I10" s="36">
        <v>0.26</v>
      </c>
      <c r="M10" s="17" t="s">
        <v>45</v>
      </c>
      <c r="N10" s="17">
        <v>2037</v>
      </c>
      <c r="O10" s="21">
        <v>-4</v>
      </c>
      <c r="P10" s="17">
        <v>95</v>
      </c>
      <c r="Q10" s="22">
        <v>31</v>
      </c>
      <c r="R10" s="17">
        <v>36</v>
      </c>
      <c r="S10" s="23">
        <f t="shared" si="0"/>
        <v>8.7801724137931032</v>
      </c>
      <c r="T10" s="23">
        <v>24</v>
      </c>
      <c r="U10" s="23">
        <f t="shared" si="1"/>
        <v>15.219827586206897</v>
      </c>
      <c r="AB10" s="38">
        <v>1.6E-2</v>
      </c>
    </row>
    <row r="11" spans="1:33" ht="22.5" customHeight="1" x14ac:dyDescent="0.35">
      <c r="A11" s="32" t="s">
        <v>47</v>
      </c>
      <c r="B11" s="38"/>
      <c r="C11" s="18" t="s">
        <v>201</v>
      </c>
      <c r="D11" s="19">
        <v>0.2</v>
      </c>
      <c r="E11" s="36" t="e">
        <f>VLOOKUP(Acceuil!#REF!,'Données '!E2:F6,2,FALSE)</f>
        <v>#REF!</v>
      </c>
      <c r="F11" s="36" t="s">
        <v>245</v>
      </c>
      <c r="G11" s="33"/>
      <c r="H11" s="33"/>
      <c r="M11" s="17" t="s">
        <v>48</v>
      </c>
      <c r="N11" s="17">
        <v>2443</v>
      </c>
      <c r="O11" s="21">
        <v>-7</v>
      </c>
      <c r="P11" s="17">
        <v>90</v>
      </c>
      <c r="Q11" s="22">
        <v>30</v>
      </c>
      <c r="R11" s="17">
        <v>40</v>
      </c>
      <c r="S11" s="23">
        <f t="shared" si="0"/>
        <v>10.530172413793103</v>
      </c>
      <c r="T11" s="23">
        <v>25</v>
      </c>
      <c r="U11" s="23">
        <f t="shared" si="1"/>
        <v>14.469827586206897</v>
      </c>
      <c r="AB11" s="38">
        <v>1.7999999999999999E-2</v>
      </c>
      <c r="AC11" s="81" t="s">
        <v>258</v>
      </c>
      <c r="AD11" s="81"/>
      <c r="AF11" s="32" t="s">
        <v>259</v>
      </c>
      <c r="AG11" s="82">
        <v>0.65</v>
      </c>
    </row>
    <row r="12" spans="1:33" ht="22.5" customHeight="1" x14ac:dyDescent="0.35">
      <c r="A12" s="32" t="s">
        <v>50</v>
      </c>
      <c r="B12" s="38"/>
      <c r="C12" s="18" t="s">
        <v>202</v>
      </c>
      <c r="D12" s="19">
        <v>0.22</v>
      </c>
      <c r="E12" s="36" t="e">
        <f>VLOOKUP(Acceuil!#REF!,'Données '!E2:F6,2,FALSE)</f>
        <v>#REF!</v>
      </c>
      <c r="F12" s="36" t="s">
        <v>246</v>
      </c>
      <c r="G12" s="33"/>
      <c r="H12" s="33"/>
      <c r="M12" s="17" t="s">
        <v>51</v>
      </c>
      <c r="N12" s="17">
        <v>2726</v>
      </c>
      <c r="O12" s="21">
        <v>-9</v>
      </c>
      <c r="P12" s="17">
        <v>90</v>
      </c>
      <c r="Q12" s="22">
        <v>28</v>
      </c>
      <c r="R12" s="17">
        <v>45</v>
      </c>
      <c r="S12" s="23">
        <f t="shared" si="0"/>
        <v>11.75</v>
      </c>
      <c r="T12" s="23">
        <v>26</v>
      </c>
      <c r="U12" s="23">
        <f t="shared" si="1"/>
        <v>14.25</v>
      </c>
      <c r="AB12" s="38">
        <v>0.02</v>
      </c>
      <c r="AF12" s="32" t="s">
        <v>260</v>
      </c>
      <c r="AG12" s="82">
        <v>0.5</v>
      </c>
    </row>
    <row r="13" spans="1:33" ht="23" customHeight="1" x14ac:dyDescent="0.35">
      <c r="A13" s="32" t="s">
        <v>53</v>
      </c>
      <c r="B13" s="38"/>
      <c r="C13" s="18" t="s">
        <v>203</v>
      </c>
      <c r="D13" s="19">
        <v>0.24</v>
      </c>
      <c r="E13" s="36" t="e">
        <f>VLOOKUP(Acceuil!#REF!,'Données '!E2:F6,2,FALSE)</f>
        <v>#REF!</v>
      </c>
      <c r="F13" s="36" t="s">
        <v>247</v>
      </c>
      <c r="G13" s="33"/>
      <c r="H13" s="33"/>
      <c r="M13" s="17" t="s">
        <v>54</v>
      </c>
      <c r="N13" s="17">
        <v>2516</v>
      </c>
      <c r="O13" s="21">
        <v>-3</v>
      </c>
      <c r="P13" s="17">
        <v>90</v>
      </c>
      <c r="Q13" s="22">
        <v>32</v>
      </c>
      <c r="R13" s="17">
        <v>33</v>
      </c>
      <c r="S13" s="23">
        <f t="shared" si="0"/>
        <v>10.844827586206897</v>
      </c>
      <c r="T13" s="23">
        <v>27</v>
      </c>
      <c r="U13" s="23">
        <f t="shared" si="1"/>
        <v>16.155172413793103</v>
      </c>
      <c r="AF13" s="84" t="s">
        <v>261</v>
      </c>
      <c r="AG13" s="82">
        <v>0.9</v>
      </c>
    </row>
    <row r="14" spans="1:33" ht="23" customHeight="1" x14ac:dyDescent="0.35">
      <c r="A14" s="32" t="s">
        <v>55</v>
      </c>
      <c r="B14" s="38"/>
      <c r="C14" s="18" t="s">
        <v>204</v>
      </c>
      <c r="D14" s="19">
        <v>0.26</v>
      </c>
      <c r="E14" s="36" t="e">
        <f>VLOOKUP(Acceuil!#REF!,'Données '!E2:F6,2,FALSE)</f>
        <v>#REF!</v>
      </c>
      <c r="F14" s="36" t="s">
        <v>248</v>
      </c>
      <c r="G14" s="33"/>
      <c r="H14" s="33"/>
      <c r="M14" s="17" t="s">
        <v>56</v>
      </c>
      <c r="N14" s="17">
        <v>2638</v>
      </c>
      <c r="O14" s="21">
        <v>-3</v>
      </c>
      <c r="P14" s="17">
        <v>90</v>
      </c>
      <c r="Q14" s="22">
        <v>31</v>
      </c>
      <c r="R14" s="17">
        <v>36</v>
      </c>
      <c r="S14" s="23">
        <f t="shared" si="0"/>
        <v>11.370689655172415</v>
      </c>
      <c r="T14" s="23">
        <v>28</v>
      </c>
      <c r="U14" s="23">
        <f t="shared" si="1"/>
        <v>16.629310344827587</v>
      </c>
    </row>
    <row r="15" spans="1:33" ht="23" customHeight="1" x14ac:dyDescent="0.35">
      <c r="A15" s="32" t="s">
        <v>58</v>
      </c>
      <c r="B15" s="38"/>
      <c r="C15" s="18" t="s">
        <v>205</v>
      </c>
      <c r="D15" s="19">
        <v>0.28000000000000003</v>
      </c>
      <c r="E15" s="36" t="e">
        <f>VLOOKUP(Acceuil!#REF!,'Données '!E2:F6,2,FALSE)</f>
        <v>#REF!</v>
      </c>
      <c r="F15" s="36" t="s">
        <v>249</v>
      </c>
      <c r="G15" s="33"/>
      <c r="H15" s="33"/>
      <c r="M15" s="17" t="s">
        <v>59</v>
      </c>
      <c r="N15" s="17">
        <v>1762</v>
      </c>
      <c r="O15" s="21">
        <v>-5</v>
      </c>
      <c r="P15" s="17">
        <v>90</v>
      </c>
      <c r="Q15" s="22">
        <v>34</v>
      </c>
      <c r="R15" s="17">
        <v>30</v>
      </c>
      <c r="S15" s="23">
        <f t="shared" si="0"/>
        <v>7.5948275862068968</v>
      </c>
      <c r="T15" s="23">
        <v>29</v>
      </c>
      <c r="U15" s="23">
        <f t="shared" si="1"/>
        <v>21.405172413793103</v>
      </c>
      <c r="AC15" s="81" t="s">
        <v>265</v>
      </c>
      <c r="AD15" s="82"/>
      <c r="AF15" s="32" t="s">
        <v>266</v>
      </c>
      <c r="AG15" s="82">
        <v>0.7</v>
      </c>
    </row>
    <row r="16" spans="1:33" ht="23" customHeight="1" x14ac:dyDescent="0.35">
      <c r="A16" s="32" t="s">
        <v>61</v>
      </c>
      <c r="B16" s="38"/>
      <c r="C16" s="18" t="s">
        <v>206</v>
      </c>
      <c r="D16" s="19">
        <v>0.3</v>
      </c>
      <c r="E16" s="36" t="e">
        <f>VLOOKUP(Acceuil!#REF!,'Données '!E2:F6,2,FALSE)</f>
        <v>#REF!</v>
      </c>
      <c r="F16" s="36" t="s">
        <v>250</v>
      </c>
      <c r="G16" s="33"/>
      <c r="H16" s="33"/>
      <c r="M16" s="17" t="s">
        <v>62</v>
      </c>
      <c r="N16" s="17">
        <v>2190</v>
      </c>
      <c r="O16" s="21">
        <v>-6</v>
      </c>
      <c r="P16" s="17">
        <v>90</v>
      </c>
      <c r="Q16" s="22">
        <v>33</v>
      </c>
      <c r="R16" s="17">
        <v>34</v>
      </c>
      <c r="S16" s="23">
        <f t="shared" si="0"/>
        <v>9.4396551724137936</v>
      </c>
      <c r="T16" s="23">
        <v>30</v>
      </c>
      <c r="U16" s="23">
        <f t="shared" si="1"/>
        <v>20.560344827586206</v>
      </c>
      <c r="AF16" s="32" t="s">
        <v>267</v>
      </c>
      <c r="AG16" s="82">
        <v>0.9</v>
      </c>
    </row>
    <row r="17" spans="2:33" ht="23" customHeight="1" x14ac:dyDescent="0.35">
      <c r="B17" s="38"/>
      <c r="C17" s="18" t="s">
        <v>207</v>
      </c>
      <c r="D17" s="19">
        <v>0.2</v>
      </c>
      <c r="E17" s="36" t="e">
        <f>VLOOKUP(Acceuil!#REF!,'Données '!E2:F6,2,FALSE)</f>
        <v>#REF!</v>
      </c>
      <c r="F17" s="36" t="s">
        <v>251</v>
      </c>
      <c r="G17" s="33"/>
      <c r="H17" s="33"/>
      <c r="M17" s="17" t="s">
        <v>65</v>
      </c>
      <c r="N17" s="17">
        <v>2889</v>
      </c>
      <c r="O17" s="21">
        <v>-11</v>
      </c>
      <c r="P17" s="17">
        <v>90</v>
      </c>
      <c r="Q17" s="22">
        <v>29</v>
      </c>
      <c r="R17" s="17">
        <v>42</v>
      </c>
      <c r="S17" s="23">
        <f t="shared" si="0"/>
        <v>12.452586206896552</v>
      </c>
      <c r="T17" s="23">
        <v>31</v>
      </c>
      <c r="U17" s="23">
        <f t="shared" si="1"/>
        <v>18.547413793103448</v>
      </c>
    </row>
    <row r="18" spans="2:33" ht="23" customHeight="1" x14ac:dyDescent="0.35">
      <c r="B18" s="38"/>
      <c r="C18" s="18" t="s">
        <v>208</v>
      </c>
      <c r="D18" s="19">
        <v>0.21</v>
      </c>
      <c r="E18" s="36" t="e">
        <f>VLOOKUP(Acceuil!#REF!,'Données '!E2:F6,2,FALSE)</f>
        <v>#REF!</v>
      </c>
      <c r="F18" s="36" t="s">
        <v>252</v>
      </c>
      <c r="H18" s="33"/>
      <c r="M18" s="17" t="s">
        <v>67</v>
      </c>
      <c r="N18" s="17">
        <v>2223</v>
      </c>
      <c r="O18" s="21">
        <v>-5</v>
      </c>
      <c r="P18" s="17">
        <v>95</v>
      </c>
      <c r="Q18" s="22">
        <v>31</v>
      </c>
      <c r="R18" s="17">
        <v>38</v>
      </c>
      <c r="S18" s="23">
        <f t="shared" si="0"/>
        <v>9.5818965517241388</v>
      </c>
      <c r="T18" s="23">
        <v>32</v>
      </c>
      <c r="U18" s="23">
        <f t="shared" si="1"/>
        <v>22.418103448275861</v>
      </c>
      <c r="AC18" s="81" t="s">
        <v>262</v>
      </c>
      <c r="AD18" s="81"/>
      <c r="AF18" s="32" t="s">
        <v>263</v>
      </c>
      <c r="AG18" s="82">
        <v>0.6</v>
      </c>
    </row>
    <row r="19" spans="2:33" ht="23" customHeight="1" x14ac:dyDescent="0.35">
      <c r="B19" s="38"/>
      <c r="C19" s="18" t="s">
        <v>209</v>
      </c>
      <c r="D19" s="19">
        <v>0.22</v>
      </c>
      <c r="E19" s="36" t="e">
        <f>VLOOKUP(Acceuil!#REF!,'Données '!E2:F6,2,FALSE)</f>
        <v>#REF!</v>
      </c>
      <c r="F19" s="36" t="s">
        <v>253</v>
      </c>
      <c r="G19" s="33"/>
      <c r="H19" s="33"/>
      <c r="M19" s="17" t="s">
        <v>71</v>
      </c>
      <c r="N19" s="17">
        <v>1556</v>
      </c>
      <c r="O19" s="21">
        <v>-2</v>
      </c>
      <c r="P19" s="17">
        <v>90</v>
      </c>
      <c r="Q19" s="22">
        <v>32</v>
      </c>
      <c r="R19" s="17">
        <v>40</v>
      </c>
      <c r="S19" s="23">
        <f t="shared" si="0"/>
        <v>6.7068965517241379</v>
      </c>
      <c r="T19" s="23">
        <v>33</v>
      </c>
      <c r="U19" s="23">
        <f t="shared" si="1"/>
        <v>26.293103448275861</v>
      </c>
      <c r="AF19" s="32" t="s">
        <v>264</v>
      </c>
      <c r="AG19" s="82">
        <v>1.7</v>
      </c>
    </row>
    <row r="20" spans="2:33" ht="23" customHeight="1" x14ac:dyDescent="0.35">
      <c r="B20" s="38"/>
      <c r="C20" s="18" t="s">
        <v>210</v>
      </c>
      <c r="D20" s="19">
        <v>0.24</v>
      </c>
      <c r="E20" s="36" t="e">
        <f>VLOOKUP(Acceuil!L27,'Données '!E2:F6,2,FALSE)</f>
        <v>#N/A</v>
      </c>
      <c r="F20" s="36" t="s">
        <v>70</v>
      </c>
      <c r="G20" s="33"/>
      <c r="H20" s="33"/>
      <c r="M20" s="17" t="s">
        <v>75</v>
      </c>
      <c r="N20" s="17">
        <v>1856</v>
      </c>
      <c r="O20" s="21">
        <v>-5</v>
      </c>
      <c r="P20" s="17">
        <v>90</v>
      </c>
      <c r="Q20" s="22">
        <v>35</v>
      </c>
      <c r="R20" s="17">
        <v>30</v>
      </c>
      <c r="S20" s="23">
        <f t="shared" si="0"/>
        <v>8</v>
      </c>
      <c r="T20" s="23">
        <v>34</v>
      </c>
      <c r="U20" s="23">
        <f t="shared" si="1"/>
        <v>26</v>
      </c>
      <c r="AF20" s="32" t="s">
        <v>233</v>
      </c>
      <c r="AG20" s="82">
        <v>1.4</v>
      </c>
    </row>
    <row r="21" spans="2:33" ht="23" customHeight="1" x14ac:dyDescent="0.35">
      <c r="B21" s="38"/>
      <c r="C21" s="18" t="s">
        <v>211</v>
      </c>
      <c r="D21" s="19">
        <v>0.25</v>
      </c>
      <c r="E21" s="36" t="e">
        <f>VLOOKUP(Acceuil!L28,'Données '!E2:F6,2,FALSE)</f>
        <v>#N/A</v>
      </c>
      <c r="F21" s="36" t="s">
        <v>74</v>
      </c>
      <c r="G21" s="33"/>
      <c r="H21" s="33"/>
      <c r="M21" s="17" t="s">
        <v>79</v>
      </c>
      <c r="N21" s="17">
        <v>2580</v>
      </c>
      <c r="O21" s="21">
        <v>-7</v>
      </c>
      <c r="P21" s="17">
        <v>90</v>
      </c>
      <c r="Q21" s="22">
        <v>30</v>
      </c>
      <c r="R21" s="17">
        <v>38</v>
      </c>
      <c r="S21" s="23">
        <f t="shared" si="0"/>
        <v>11.120689655172415</v>
      </c>
      <c r="T21" s="23">
        <v>35</v>
      </c>
      <c r="U21" s="23">
        <f t="shared" si="1"/>
        <v>23.879310344827587</v>
      </c>
    </row>
    <row r="22" spans="2:33" ht="23" customHeight="1" x14ac:dyDescent="0.35">
      <c r="B22" s="38"/>
      <c r="C22" s="18" t="s">
        <v>212</v>
      </c>
      <c r="D22" s="19">
        <v>0.27</v>
      </c>
      <c r="E22" s="36" t="e">
        <f>VLOOKUP(Acceuil!L29,'Données '!E2:F6,2,FALSE)</f>
        <v>#N/A</v>
      </c>
      <c r="F22" s="36" t="s">
        <v>78</v>
      </c>
      <c r="G22" s="33"/>
      <c r="H22" s="33"/>
      <c r="I22" s="33"/>
      <c r="J22" s="38"/>
      <c r="K22" s="38"/>
      <c r="L22" s="38"/>
      <c r="M22" s="17" t="s">
        <v>83</v>
      </c>
      <c r="N22" s="17">
        <v>2358</v>
      </c>
      <c r="O22" s="21">
        <v>-7</v>
      </c>
      <c r="P22" s="17">
        <v>90</v>
      </c>
      <c r="Q22" s="22">
        <v>30</v>
      </c>
      <c r="R22" s="17">
        <v>40</v>
      </c>
      <c r="S22" s="23">
        <f t="shared" si="0"/>
        <v>10.163793103448276</v>
      </c>
      <c r="T22" s="23">
        <v>36</v>
      </c>
      <c r="U22" s="23">
        <f t="shared" si="1"/>
        <v>25.836206896551722</v>
      </c>
    </row>
    <row r="23" spans="2:33" ht="23" customHeight="1" x14ac:dyDescent="0.35">
      <c r="B23" s="38"/>
      <c r="C23" s="18" t="s">
        <v>213</v>
      </c>
      <c r="D23" s="19">
        <v>0.3</v>
      </c>
      <c r="E23" s="36" t="e">
        <f>VLOOKUP(Acceuil!L30,'Données '!E2:F6,2,FALSE)</f>
        <v>#N/A</v>
      </c>
      <c r="F23" s="36" t="s">
        <v>82</v>
      </c>
      <c r="G23" s="33"/>
      <c r="H23" s="33"/>
      <c r="I23" s="33"/>
      <c r="M23" s="17" t="s">
        <v>87</v>
      </c>
      <c r="N23" s="17">
        <v>2114</v>
      </c>
      <c r="O23" s="21">
        <v>-5</v>
      </c>
      <c r="P23" s="17">
        <v>90</v>
      </c>
      <c r="Q23" s="22">
        <v>32</v>
      </c>
      <c r="R23" s="17">
        <v>34</v>
      </c>
      <c r="S23" s="23">
        <f t="shared" si="0"/>
        <v>9.112068965517242</v>
      </c>
      <c r="T23" s="23">
        <v>37</v>
      </c>
      <c r="U23" s="23">
        <f t="shared" si="1"/>
        <v>27.887931034482758</v>
      </c>
    </row>
    <row r="24" spans="2:33" ht="23" customHeight="1" x14ac:dyDescent="0.35">
      <c r="B24" s="38"/>
      <c r="C24" s="18" t="s">
        <v>214</v>
      </c>
      <c r="D24" s="19">
        <v>0.31</v>
      </c>
      <c r="E24" s="36" t="e">
        <f>VLOOKUP(Acceuil!L31,'Données '!E2:F6,2,FALSE)</f>
        <v>#N/A</v>
      </c>
      <c r="F24" s="36" t="s">
        <v>86</v>
      </c>
      <c r="G24" s="33"/>
      <c r="H24" s="33"/>
      <c r="I24" s="33"/>
      <c r="M24" s="17" t="s">
        <v>91</v>
      </c>
      <c r="N24" s="17">
        <v>1544</v>
      </c>
      <c r="O24" s="21">
        <v>-4</v>
      </c>
      <c r="P24" s="17">
        <v>90</v>
      </c>
      <c r="Q24" s="22">
        <v>31</v>
      </c>
      <c r="R24" s="17">
        <v>34</v>
      </c>
      <c r="S24" s="23">
        <f t="shared" si="0"/>
        <v>6.6551724137931032</v>
      </c>
      <c r="T24" s="23">
        <v>38</v>
      </c>
      <c r="U24" s="23">
        <f t="shared" si="1"/>
        <v>31.344827586206897</v>
      </c>
    </row>
    <row r="25" spans="2:33" x14ac:dyDescent="0.35">
      <c r="B25" s="38"/>
      <c r="C25" s="18" t="s">
        <v>215</v>
      </c>
      <c r="D25" s="19">
        <v>0.33</v>
      </c>
      <c r="E25" s="36" t="e">
        <f>VLOOKUP(Acceuil!L32,'Données '!E2:F6,2,FALSE)</f>
        <v>#N/A</v>
      </c>
      <c r="F25" s="36" t="s">
        <v>90</v>
      </c>
      <c r="G25" s="33"/>
      <c r="H25" s="33"/>
      <c r="I25" s="33"/>
      <c r="M25" s="17" t="s">
        <v>94</v>
      </c>
      <c r="N25" s="17">
        <v>2422</v>
      </c>
      <c r="O25" s="21">
        <v>-7</v>
      </c>
      <c r="P25" s="17">
        <v>90</v>
      </c>
      <c r="Q25" s="22">
        <v>30</v>
      </c>
      <c r="R25" s="17">
        <v>38</v>
      </c>
      <c r="S25" s="23">
        <f t="shared" si="0"/>
        <v>10.439655172413794</v>
      </c>
      <c r="T25" s="23">
        <v>39</v>
      </c>
      <c r="U25" s="23">
        <f t="shared" si="1"/>
        <v>28.560344827586206</v>
      </c>
    </row>
    <row r="26" spans="2:33" x14ac:dyDescent="0.35">
      <c r="B26" s="38"/>
      <c r="C26" s="18" t="s">
        <v>19</v>
      </c>
      <c r="D26" s="19">
        <v>0.35</v>
      </c>
      <c r="G26" s="33"/>
      <c r="H26" s="33"/>
      <c r="I26" s="33"/>
      <c r="M26" s="17" t="s">
        <v>97</v>
      </c>
      <c r="N26" s="17">
        <v>2725</v>
      </c>
      <c r="O26" s="21">
        <v>-10</v>
      </c>
      <c r="P26" s="17">
        <v>90</v>
      </c>
      <c r="Q26" s="22">
        <v>30</v>
      </c>
      <c r="R26" s="17">
        <v>40</v>
      </c>
      <c r="S26" s="23">
        <f t="shared" si="0"/>
        <v>11.745689655172415</v>
      </c>
      <c r="T26" s="23">
        <v>40</v>
      </c>
      <c r="U26" s="23">
        <f t="shared" si="1"/>
        <v>28.254310344827587</v>
      </c>
    </row>
    <row r="27" spans="2:33" x14ac:dyDescent="0.35">
      <c r="B27" s="38"/>
      <c r="C27" s="18" t="s">
        <v>24</v>
      </c>
      <c r="D27" s="19">
        <v>0.16</v>
      </c>
      <c r="G27" s="33"/>
      <c r="H27" s="33"/>
      <c r="I27" s="33"/>
      <c r="M27" s="17" t="s">
        <v>99</v>
      </c>
      <c r="N27" s="17">
        <v>2329</v>
      </c>
      <c r="O27" s="21">
        <v>-5</v>
      </c>
      <c r="P27" s="17">
        <v>90</v>
      </c>
      <c r="Q27" s="22">
        <v>28</v>
      </c>
      <c r="R27" s="17">
        <v>47</v>
      </c>
      <c r="S27" s="23">
        <f t="shared" si="0"/>
        <v>10.038793103448276</v>
      </c>
      <c r="T27" s="23">
        <v>41</v>
      </c>
      <c r="U27" s="23">
        <f t="shared" si="1"/>
        <v>30.961206896551722</v>
      </c>
    </row>
    <row r="28" spans="2:33" x14ac:dyDescent="0.35">
      <c r="B28" s="38"/>
      <c r="C28" s="18" t="s">
        <v>29</v>
      </c>
      <c r="D28" s="19">
        <v>0.46</v>
      </c>
      <c r="G28" s="33"/>
      <c r="H28" s="33"/>
      <c r="I28" s="33"/>
      <c r="M28" s="17" t="s">
        <v>100</v>
      </c>
      <c r="N28" s="17">
        <v>2668</v>
      </c>
      <c r="O28" s="21">
        <v>-11</v>
      </c>
      <c r="P28" s="17">
        <v>90</v>
      </c>
      <c r="Q28" s="22">
        <v>29</v>
      </c>
      <c r="R28" s="17">
        <v>42</v>
      </c>
      <c r="S28" s="23">
        <f t="shared" si="0"/>
        <v>11.5</v>
      </c>
      <c r="T28" s="23">
        <v>42</v>
      </c>
      <c r="U28" s="23">
        <f t="shared" si="1"/>
        <v>30.5</v>
      </c>
    </row>
    <row r="29" spans="2:33" x14ac:dyDescent="0.35">
      <c r="B29" s="38"/>
      <c r="C29" s="18" t="s">
        <v>33</v>
      </c>
      <c r="D29" s="19">
        <v>0.52</v>
      </c>
      <c r="M29" s="17" t="s">
        <v>101</v>
      </c>
      <c r="N29" s="17">
        <v>2661</v>
      </c>
      <c r="O29" s="21">
        <v>-14</v>
      </c>
      <c r="P29" s="17">
        <v>90</v>
      </c>
      <c r="Q29" s="22">
        <v>30</v>
      </c>
      <c r="R29" s="17">
        <v>40</v>
      </c>
      <c r="S29" s="23">
        <f t="shared" si="0"/>
        <v>11.469827586206897</v>
      </c>
      <c r="T29" s="23">
        <v>43</v>
      </c>
      <c r="U29" s="23">
        <f t="shared" si="1"/>
        <v>31.530172413793103</v>
      </c>
    </row>
    <row r="30" spans="2:33" x14ac:dyDescent="0.35">
      <c r="B30" s="38"/>
      <c r="C30" s="18" t="s">
        <v>37</v>
      </c>
      <c r="D30" s="19">
        <v>1.1000000000000001</v>
      </c>
      <c r="M30" s="17" t="s">
        <v>102</v>
      </c>
      <c r="N30" s="17">
        <v>2158</v>
      </c>
      <c r="O30" s="21">
        <v>-6</v>
      </c>
      <c r="P30" s="17">
        <v>90</v>
      </c>
      <c r="Q30" s="22">
        <v>32</v>
      </c>
      <c r="R30" s="17">
        <v>34</v>
      </c>
      <c r="S30" s="23">
        <f t="shared" si="0"/>
        <v>9.3017241379310338</v>
      </c>
      <c r="T30" s="23">
        <v>44</v>
      </c>
      <c r="U30" s="23">
        <f t="shared" si="1"/>
        <v>34.698275862068968</v>
      </c>
    </row>
    <row r="31" spans="2:33" x14ac:dyDescent="0.35">
      <c r="B31" s="38"/>
      <c r="C31" s="18" t="s">
        <v>40</v>
      </c>
      <c r="D31" s="19">
        <v>0.31</v>
      </c>
    </row>
    <row r="32" spans="2:33" x14ac:dyDescent="0.35">
      <c r="B32" s="38"/>
      <c r="C32" s="18" t="s">
        <v>216</v>
      </c>
      <c r="D32" s="19">
        <v>0.19</v>
      </c>
      <c r="E32" s="92" t="s">
        <v>17</v>
      </c>
      <c r="F32" s="93"/>
      <c r="M32" s="97" t="s">
        <v>34</v>
      </c>
      <c r="N32" s="97"/>
    </row>
    <row r="33" spans="3:18" x14ac:dyDescent="0.35">
      <c r="C33" s="18" t="s">
        <v>103</v>
      </c>
      <c r="D33" s="19">
        <v>0.12</v>
      </c>
      <c r="E33" s="36" t="e">
        <f>VLOOKUP('Base étage'!B15,'Données '!E2:F6,2,FALSE)</f>
        <v>#N/A</v>
      </c>
      <c r="F33" s="36" t="s">
        <v>242</v>
      </c>
      <c r="M33" s="36" t="e">
        <f>VLOOKUP(#REF!,'Données '!E2:F6,2,FALSE)</f>
        <v>#REF!</v>
      </c>
      <c r="N33" s="36" t="s">
        <v>242</v>
      </c>
      <c r="P33" s="37"/>
    </row>
    <row r="34" spans="3:18" x14ac:dyDescent="0.35">
      <c r="C34" s="18" t="s">
        <v>104</v>
      </c>
      <c r="D34" s="19">
        <v>0.15</v>
      </c>
      <c r="E34" s="36" t="e">
        <f>VLOOKUP('Base étage'!B16,'Données '!E2:F6,2,FALSE)</f>
        <v>#N/A</v>
      </c>
      <c r="F34" s="36" t="s">
        <v>243</v>
      </c>
      <c r="G34" s="94" t="s">
        <v>21</v>
      </c>
      <c r="H34" s="94"/>
      <c r="I34" s="95" t="s">
        <v>25</v>
      </c>
      <c r="J34" s="95"/>
      <c r="K34" s="96" t="s">
        <v>30</v>
      </c>
      <c r="L34" s="96"/>
      <c r="M34" s="36" t="e">
        <f>VLOOKUP(#REF!,'Données '!E2:F6,2,FALSE)</f>
        <v>#REF!</v>
      </c>
      <c r="N34" s="36" t="s">
        <v>243</v>
      </c>
      <c r="P34" s="37"/>
    </row>
    <row r="35" spans="3:18" x14ac:dyDescent="0.35">
      <c r="C35" s="18" t="s">
        <v>105</v>
      </c>
      <c r="D35" s="19">
        <v>0.1</v>
      </c>
      <c r="E35" s="36" t="e">
        <f>VLOOKUP('Base étage'!B17,'Données '!E2:F6,2,FALSE)</f>
        <v>#N/A</v>
      </c>
      <c r="F35" s="36" t="s">
        <v>244</v>
      </c>
      <c r="G35" s="36" t="e">
        <f>VLOOKUP('Base sou-sol'!B15,'Données '!E2:F6,2,FALSE)</f>
        <v>#N/A</v>
      </c>
      <c r="H35" s="36" t="s">
        <v>242</v>
      </c>
      <c r="I35" s="36" t="e">
        <f>VLOOKUP(#REF!,'Données '!E2:F6,2,FALSE)</f>
        <v>#REF!</v>
      </c>
      <c r="J35" s="36" t="s">
        <v>242</v>
      </c>
      <c r="K35" s="36" t="e">
        <f>VLOOKUP(#REF!,'Données '!E2:F6,2,FALSE)</f>
        <v>#REF!</v>
      </c>
      <c r="L35" s="36" t="s">
        <v>242</v>
      </c>
      <c r="M35" s="36" t="e">
        <f>VLOOKUP(#REF!,'Données '!E2:F6,2,FALSE)</f>
        <v>#REF!</v>
      </c>
      <c r="N35" s="36" t="s">
        <v>244</v>
      </c>
      <c r="P35" s="37"/>
    </row>
    <row r="36" spans="3:18" x14ac:dyDescent="0.35">
      <c r="C36" s="18" t="s">
        <v>43</v>
      </c>
      <c r="D36" s="19">
        <v>2</v>
      </c>
      <c r="E36" s="36" t="e">
        <f>VLOOKUP('Base étage'!B18,'Données '!E2:F6,2,FALSE)</f>
        <v>#N/A</v>
      </c>
      <c r="F36" s="36" t="s">
        <v>245</v>
      </c>
      <c r="G36" s="36" t="e">
        <f>VLOOKUP('Base sou-sol'!B16,'Données '!E2:F6,2,FALSE)</f>
        <v>#N/A</v>
      </c>
      <c r="H36" s="36" t="s">
        <v>243</v>
      </c>
      <c r="I36" s="36" t="e">
        <f>VLOOKUP(#REF!,'Données '!E2:F6,2,FALSE)</f>
        <v>#REF!</v>
      </c>
      <c r="J36" s="36" t="s">
        <v>243</v>
      </c>
      <c r="K36" s="36" t="e">
        <f>VLOOKUP(#REF!,'Données '!E2:F6,2,FALSE)</f>
        <v>#REF!</v>
      </c>
      <c r="L36" s="36" t="s">
        <v>243</v>
      </c>
      <c r="M36" s="36" t="e">
        <f>VLOOKUP(#REF!,'Données '!E2:F6,2,FALSE)</f>
        <v>#REF!</v>
      </c>
      <c r="N36" s="36" t="s">
        <v>245</v>
      </c>
      <c r="P36" s="37"/>
    </row>
    <row r="37" spans="3:18" x14ac:dyDescent="0.35">
      <c r="C37" s="18" t="s">
        <v>46</v>
      </c>
      <c r="D37" s="19">
        <v>0.8</v>
      </c>
      <c r="E37" s="36" t="e">
        <f>VLOOKUP('Base étage'!B19,'Données '!E2:F6,2,FALSE)</f>
        <v>#N/A</v>
      </c>
      <c r="F37" s="36" t="s">
        <v>246</v>
      </c>
      <c r="G37" s="36" t="e">
        <f>VLOOKUP('Base sou-sol'!B17,'Données '!E2:F6,2,FALSE)</f>
        <v>#N/A</v>
      </c>
      <c r="H37" s="36" t="s">
        <v>244</v>
      </c>
      <c r="I37" s="36" t="e">
        <f>VLOOKUP(#REF!,'Données '!E2:F6,2,FALSE)</f>
        <v>#REF!</v>
      </c>
      <c r="J37" s="36" t="s">
        <v>244</v>
      </c>
      <c r="K37" s="36" t="e">
        <f>VLOOKUP(#REF!,'Données '!E2:F6,2,FALSE)</f>
        <v>#REF!</v>
      </c>
      <c r="L37" s="36" t="s">
        <v>244</v>
      </c>
      <c r="M37" s="36" t="e">
        <f>VLOOKUP(#REF!,'Données '!E2:F6,2,FALSE)</f>
        <v>#REF!</v>
      </c>
      <c r="N37" s="36" t="s">
        <v>246</v>
      </c>
      <c r="P37" s="37"/>
    </row>
    <row r="38" spans="3:18" x14ac:dyDescent="0.35">
      <c r="C38" s="18" t="s">
        <v>49</v>
      </c>
      <c r="D38" s="19">
        <v>2.4</v>
      </c>
      <c r="E38" s="36" t="e">
        <f>VLOOKUP('Base étage'!B20,'Données '!E2:F6,2,FALSE)</f>
        <v>#N/A</v>
      </c>
      <c r="F38" s="36" t="s">
        <v>247</v>
      </c>
      <c r="G38" s="36" t="e">
        <f>VLOOKUP('Base sou-sol'!B18,'Données '!E2:F6,2,FALSE)</f>
        <v>#N/A</v>
      </c>
      <c r="H38" s="36" t="s">
        <v>245</v>
      </c>
      <c r="I38" s="36" t="e">
        <f>VLOOKUP(#REF!,'Données '!E2:F6,2,FALSE)</f>
        <v>#REF!</v>
      </c>
      <c r="J38" s="36" t="s">
        <v>245</v>
      </c>
      <c r="K38" s="36" t="e">
        <f>VLOOKUP(#REF!,'Données '!E2:F6,2,FALSE)</f>
        <v>#REF!</v>
      </c>
      <c r="L38" s="36" t="s">
        <v>245</v>
      </c>
      <c r="M38" s="36" t="e">
        <f>VLOOKUP(#REF!,'Données '!E2:F6,2,FALSE)</f>
        <v>#REF!</v>
      </c>
      <c r="N38" s="36" t="s">
        <v>247</v>
      </c>
      <c r="P38" s="37"/>
    </row>
    <row r="39" spans="3:18" x14ac:dyDescent="0.35">
      <c r="C39" s="18" t="s">
        <v>52</v>
      </c>
      <c r="D39" s="19">
        <v>0.33</v>
      </c>
      <c r="E39" s="36" t="e">
        <f>VLOOKUP('Base étage'!B27,'Données '!E2:F6,2,FALSE)</f>
        <v>#N/A</v>
      </c>
      <c r="F39" s="36" t="s">
        <v>248</v>
      </c>
      <c r="G39" s="36" t="e">
        <f>VLOOKUP('Base sou-sol'!B19,'Données '!E2:F6,2,FALSE)</f>
        <v>#N/A</v>
      </c>
      <c r="H39" s="36" t="s">
        <v>246</v>
      </c>
      <c r="I39" s="36" t="e">
        <f>VLOOKUP(#REF!,'Données '!E2:F6,2,FALSE)</f>
        <v>#REF!</v>
      </c>
      <c r="J39" s="36" t="s">
        <v>246</v>
      </c>
      <c r="K39" s="36" t="e">
        <f>VLOOKUP(#REF!,'Données '!E2:F6,2,FALSE)</f>
        <v>#REF!</v>
      </c>
      <c r="L39" s="36" t="s">
        <v>246</v>
      </c>
      <c r="M39" s="36" t="e">
        <f>VLOOKUP(#REF!,'Données '!E2:F6,2,FALSE)</f>
        <v>#REF!</v>
      </c>
      <c r="N39" s="36" t="s">
        <v>248</v>
      </c>
      <c r="P39" s="37"/>
    </row>
    <row r="40" spans="3:18" x14ac:dyDescent="0.35">
      <c r="C40" s="18" t="s">
        <v>106</v>
      </c>
      <c r="D40" s="19">
        <v>1.1000000000000001</v>
      </c>
      <c r="E40" s="36" t="e">
        <f>VLOOKUP('Base étage'!B28,'Données '!E2:F6,2,FALSE)</f>
        <v>#N/A</v>
      </c>
      <c r="F40" s="36" t="s">
        <v>249</v>
      </c>
      <c r="G40" s="36" t="e">
        <f>VLOOKUP('Base sou-sol'!B20,'Données '!E2:F6,2,FALSE)</f>
        <v>#N/A</v>
      </c>
      <c r="H40" s="36" t="s">
        <v>247</v>
      </c>
      <c r="I40" s="36" t="e">
        <f>VLOOKUP(#REF!,'Données '!E2:F6,2,FALSE)</f>
        <v>#REF!</v>
      </c>
      <c r="J40" s="36" t="s">
        <v>247</v>
      </c>
      <c r="K40" s="36" t="e">
        <f>VLOOKUP(#REF!,'Données '!E2:F6,2,FALSE)</f>
        <v>#REF!</v>
      </c>
      <c r="L40" s="36" t="s">
        <v>247</v>
      </c>
      <c r="M40" s="36" t="e">
        <f>VLOOKUP(#REF!,'Données '!E2:F6,2,FALSE)</f>
        <v>#REF!</v>
      </c>
      <c r="N40" s="36" t="s">
        <v>249</v>
      </c>
      <c r="P40" s="37"/>
    </row>
    <row r="41" spans="3:18" x14ac:dyDescent="0.35">
      <c r="C41" s="27"/>
      <c r="D41" s="28"/>
      <c r="E41" s="36" t="e">
        <f>VLOOKUP('Base étage'!B29,'Données '!E2:F6,2,FALSE)</f>
        <v>#N/A</v>
      </c>
      <c r="F41" s="36" t="s">
        <v>250</v>
      </c>
      <c r="G41" s="36" t="e">
        <f>VLOOKUP('Base sou-sol'!B27,'Données '!E2:F6,2,FALSE)</f>
        <v>#N/A</v>
      </c>
      <c r="H41" s="36" t="s">
        <v>248</v>
      </c>
      <c r="I41" s="36" t="e">
        <f>VLOOKUP(#REF!,'Données '!E2:F6,2,FALSE)</f>
        <v>#REF!</v>
      </c>
      <c r="J41" s="36" t="s">
        <v>248</v>
      </c>
      <c r="K41" s="36" t="e">
        <f>VLOOKUP(#REF!,'Données '!E2:F6,2,FALSE)</f>
        <v>#REF!</v>
      </c>
      <c r="L41" s="36" t="s">
        <v>248</v>
      </c>
      <c r="M41" s="36" t="e">
        <f>VLOOKUP(#REF!,'Données '!E2:F6,2,FALSE)</f>
        <v>#REF!</v>
      </c>
      <c r="N41" s="36" t="s">
        <v>250</v>
      </c>
      <c r="P41" s="37"/>
    </row>
    <row r="42" spans="3:18" x14ac:dyDescent="0.35">
      <c r="C42" s="27">
        <v>0</v>
      </c>
      <c r="D42" s="28">
        <v>0</v>
      </c>
      <c r="E42" s="36" t="e">
        <f>VLOOKUP('Base étage'!B30,'Données '!E2:F6,2,FALSE)</f>
        <v>#N/A</v>
      </c>
      <c r="F42" s="36" t="s">
        <v>251</v>
      </c>
      <c r="G42" s="36" t="e">
        <f>VLOOKUP('Base sou-sol'!B28,'Données '!E2:F6,2,FALSE)</f>
        <v>#N/A</v>
      </c>
      <c r="H42" s="36" t="s">
        <v>249</v>
      </c>
      <c r="I42" s="36" t="e">
        <f>VLOOKUP(#REF!,'Données '!E2:F6,2,FALSE)</f>
        <v>#REF!</v>
      </c>
      <c r="J42" s="36" t="s">
        <v>249</v>
      </c>
      <c r="K42" s="36" t="e">
        <f>VLOOKUP(#REF!,'Données '!E2:F6,2,FALSE)</f>
        <v>#REF!</v>
      </c>
      <c r="L42" s="36" t="s">
        <v>249</v>
      </c>
      <c r="M42" s="36" t="e">
        <f>VLOOKUP(#REF!,'Données '!E2:F6,2,FALSE)</f>
        <v>#REF!</v>
      </c>
      <c r="N42" s="36" t="s">
        <v>251</v>
      </c>
      <c r="P42" s="37"/>
    </row>
    <row r="43" spans="3:18" x14ac:dyDescent="0.35">
      <c r="C43" s="18" t="s">
        <v>107</v>
      </c>
      <c r="D43" s="19">
        <v>0.25</v>
      </c>
      <c r="E43" s="36" t="e">
        <f>VLOOKUP('Base étage'!B31,'Données '!E2:F6,2,FALSE)</f>
        <v>#N/A</v>
      </c>
      <c r="F43" s="36" t="s">
        <v>252</v>
      </c>
      <c r="G43" s="36" t="e">
        <f>VLOOKUP('Base sou-sol'!B29,'Données '!E2:F6,2,FALSE)</f>
        <v>#N/A</v>
      </c>
      <c r="H43" s="36" t="s">
        <v>250</v>
      </c>
      <c r="I43" s="36" t="e">
        <f>VLOOKUP(#REF!,'Données '!E2:F6,2,FALSE)</f>
        <v>#REF!</v>
      </c>
      <c r="J43" s="36" t="s">
        <v>250</v>
      </c>
      <c r="K43" s="36" t="e">
        <f>VLOOKUP(#REF!,'Données '!E2:F6,2,FALSE)</f>
        <v>#REF!</v>
      </c>
      <c r="L43" s="36" t="s">
        <v>250</v>
      </c>
      <c r="M43" s="36" t="e">
        <f>VLOOKUP(#REF!,'Données '!E2:F6,2,FALSE)</f>
        <v>#REF!</v>
      </c>
      <c r="N43" s="36" t="s">
        <v>252</v>
      </c>
      <c r="P43" s="37"/>
    </row>
    <row r="44" spans="3:18" x14ac:dyDescent="0.35">
      <c r="C44" s="18" t="s">
        <v>108</v>
      </c>
      <c r="D44" s="19">
        <v>0.25</v>
      </c>
      <c r="E44" s="36" t="e">
        <f>VLOOKUP('Base étage'!B32,'Données '!E2:F6,2,FALSE)</f>
        <v>#N/A</v>
      </c>
      <c r="F44" s="36" t="s">
        <v>253</v>
      </c>
      <c r="G44" s="36" t="e">
        <f>VLOOKUP('Base sou-sol'!B30,'Données '!E2:F6,2,FALSE)</f>
        <v>#N/A</v>
      </c>
      <c r="H44" s="36" t="s">
        <v>251</v>
      </c>
      <c r="I44" s="36" t="e">
        <f>VLOOKUP(#REF!,'Données '!E2:F6,2,FALSE)</f>
        <v>#REF!</v>
      </c>
      <c r="J44" s="36" t="s">
        <v>251</v>
      </c>
      <c r="K44" s="36" t="e">
        <f>VLOOKUP(#REF!,'Données '!E2:F6,2,FALSE)</f>
        <v>#REF!</v>
      </c>
      <c r="L44" s="36" t="s">
        <v>251</v>
      </c>
      <c r="M44" s="36" t="e">
        <f>VLOOKUP(#REF!,'Données '!E2:F6,2,FALSE)</f>
        <v>#REF!</v>
      </c>
      <c r="N44" s="36" t="s">
        <v>253</v>
      </c>
      <c r="O44" s="37"/>
      <c r="P44" s="37"/>
      <c r="Q44" s="37"/>
      <c r="R44" s="37"/>
    </row>
    <row r="45" spans="3:18" x14ac:dyDescent="0.35">
      <c r="C45" s="18" t="s">
        <v>217</v>
      </c>
      <c r="D45" s="19">
        <v>0.3</v>
      </c>
      <c r="E45" s="36" t="e">
        <f>VLOOKUP(#REF!,'Données '!E2:F6,2,FALSE)</f>
        <v>#REF!</v>
      </c>
      <c r="F45" s="36" t="s">
        <v>70</v>
      </c>
      <c r="G45" s="36" t="e">
        <f>VLOOKUP('Base sou-sol'!B31,'Données '!E2:F6,2,FALSE)</f>
        <v>#N/A</v>
      </c>
      <c r="H45" s="36" t="s">
        <v>252</v>
      </c>
      <c r="I45" s="36" t="e">
        <f>VLOOKUP(#REF!,'Données '!E2:F6,2,FALSE)</f>
        <v>#REF!</v>
      </c>
      <c r="J45" s="36" t="s">
        <v>252</v>
      </c>
      <c r="K45" s="36" t="e">
        <f>VLOOKUP(#REF!,'Données '!E2:F6,2,FALSE)</f>
        <v>#REF!</v>
      </c>
      <c r="L45" s="36" t="s">
        <v>252</v>
      </c>
      <c r="M45" s="36"/>
      <c r="N45" s="36" t="s">
        <v>70</v>
      </c>
      <c r="O45" s="37"/>
      <c r="P45" s="37"/>
      <c r="Q45" s="37"/>
      <c r="R45" s="37"/>
    </row>
    <row r="46" spans="3:18" x14ac:dyDescent="0.35">
      <c r="C46" s="18" t="s">
        <v>218</v>
      </c>
      <c r="D46" s="19">
        <v>0.18</v>
      </c>
      <c r="E46" s="36" t="e">
        <f>VLOOKUP(#REF!,'Données '!E2:F6,2,FALSE)</f>
        <v>#REF!</v>
      </c>
      <c r="F46" s="36" t="s">
        <v>74</v>
      </c>
      <c r="G46" s="36" t="s">
        <v>277</v>
      </c>
      <c r="H46" s="36" t="s">
        <v>253</v>
      </c>
      <c r="I46" s="36" t="e">
        <f>VLOOKUP(#REF!,'Données '!E2:F6,2,FALSE)</f>
        <v>#REF!</v>
      </c>
      <c r="J46" s="36" t="s">
        <v>253</v>
      </c>
      <c r="K46" s="36" t="e">
        <f>VLOOKUP(#REF!,'Données '!E2:F6,2,FALSE)</f>
        <v>#REF!</v>
      </c>
      <c r="L46" s="36" t="s">
        <v>253</v>
      </c>
      <c r="M46" s="36"/>
      <c r="N46" s="36" t="s">
        <v>74</v>
      </c>
      <c r="O46" s="37"/>
      <c r="P46" s="37"/>
      <c r="Q46" s="37"/>
      <c r="R46" s="37"/>
    </row>
    <row r="47" spans="3:18" x14ac:dyDescent="0.35">
      <c r="C47" s="18" t="s">
        <v>219</v>
      </c>
      <c r="D47" s="19">
        <v>0.56000000000000005</v>
      </c>
      <c r="E47" s="36" t="e">
        <f>VLOOKUP(#REF!,'Données '!E2:F6,2,FALSE)</f>
        <v>#REF!</v>
      </c>
      <c r="F47" s="36" t="s">
        <v>78</v>
      </c>
      <c r="G47" s="36"/>
      <c r="H47" s="36" t="s">
        <v>70</v>
      </c>
      <c r="I47" s="36"/>
      <c r="J47" s="36" t="s">
        <v>70</v>
      </c>
      <c r="K47" s="36"/>
      <c r="L47" s="36" t="s">
        <v>70</v>
      </c>
      <c r="M47" s="36"/>
      <c r="N47" s="36" t="s">
        <v>78</v>
      </c>
      <c r="O47" s="37"/>
      <c r="P47" s="37"/>
      <c r="Q47" s="37"/>
      <c r="R47" s="37"/>
    </row>
    <row r="48" spans="3:18" x14ac:dyDescent="0.35">
      <c r="C48" s="18" t="s">
        <v>220</v>
      </c>
      <c r="D48" s="19">
        <v>0.43</v>
      </c>
      <c r="E48" s="36" t="e">
        <f>VLOOKUP(#REF!,'Données '!E2:F6,2,FALSE)</f>
        <v>#REF!</v>
      </c>
      <c r="F48" s="36" t="s">
        <v>82</v>
      </c>
      <c r="G48" s="36"/>
      <c r="H48" s="36" t="s">
        <v>74</v>
      </c>
      <c r="I48" s="36"/>
      <c r="J48" s="36" t="s">
        <v>74</v>
      </c>
      <c r="K48" s="36"/>
      <c r="L48" s="36" t="s">
        <v>74</v>
      </c>
      <c r="M48" s="36"/>
      <c r="N48" s="36" t="s">
        <v>82</v>
      </c>
      <c r="O48" s="37"/>
      <c r="P48" s="37"/>
      <c r="Q48" s="37"/>
      <c r="R48" s="37"/>
    </row>
    <row r="49" spans="3:18" x14ac:dyDescent="0.35">
      <c r="C49" s="18" t="s">
        <v>221</v>
      </c>
      <c r="D49" s="19">
        <v>0.4</v>
      </c>
      <c r="E49" s="36" t="e">
        <f>VLOOKUP(#REF!,'Données '!E2:F6,2,FALSE)</f>
        <v>#REF!</v>
      </c>
      <c r="F49" s="36" t="s">
        <v>86</v>
      </c>
      <c r="G49" s="36"/>
      <c r="H49" s="36" t="s">
        <v>78</v>
      </c>
      <c r="I49" s="36"/>
      <c r="J49" s="36" t="s">
        <v>78</v>
      </c>
      <c r="K49" s="36"/>
      <c r="L49" s="36" t="s">
        <v>78</v>
      </c>
      <c r="M49" s="36"/>
      <c r="N49" s="36" t="s">
        <v>86</v>
      </c>
      <c r="O49" s="37"/>
      <c r="P49" s="37"/>
      <c r="Q49" s="37"/>
      <c r="R49" s="37"/>
    </row>
    <row r="50" spans="3:18" x14ac:dyDescent="0.35">
      <c r="C50" s="18" t="s">
        <v>222</v>
      </c>
      <c r="D50" s="19">
        <v>0.56999999999999995</v>
      </c>
      <c r="E50" s="36" t="e">
        <f>VLOOKUP(#REF!,'Données '!E2:F6,2,FALSE)</f>
        <v>#REF!</v>
      </c>
      <c r="F50" s="36" t="s">
        <v>90</v>
      </c>
      <c r="G50" s="36"/>
      <c r="H50" s="36" t="s">
        <v>82</v>
      </c>
      <c r="I50" s="36"/>
      <c r="J50" s="36" t="s">
        <v>82</v>
      </c>
      <c r="K50" s="36"/>
      <c r="L50" s="36" t="s">
        <v>82</v>
      </c>
      <c r="M50" s="36"/>
      <c r="N50" s="36" t="s">
        <v>90</v>
      </c>
      <c r="O50" s="37"/>
      <c r="P50" s="37"/>
      <c r="Q50" s="37"/>
      <c r="R50" s="37"/>
    </row>
    <row r="51" spans="3:18" x14ac:dyDescent="0.35">
      <c r="C51" s="29">
        <v>0</v>
      </c>
      <c r="D51" s="28">
        <v>0</v>
      </c>
      <c r="E51" s="92" t="s">
        <v>38</v>
      </c>
      <c r="F51" s="93"/>
      <c r="G51" s="36"/>
      <c r="H51" s="36" t="s">
        <v>86</v>
      </c>
      <c r="I51" s="36"/>
      <c r="J51" s="36" t="s">
        <v>86</v>
      </c>
      <c r="K51" s="36"/>
      <c r="L51" s="36" t="s">
        <v>86</v>
      </c>
      <c r="M51" s="97" t="s">
        <v>50</v>
      </c>
      <c r="N51" s="97"/>
      <c r="O51" s="37"/>
      <c r="P51" s="37"/>
      <c r="Q51" s="37"/>
      <c r="R51" s="37"/>
    </row>
    <row r="52" spans="3:18" x14ac:dyDescent="0.35">
      <c r="C52" s="18" t="s">
        <v>109</v>
      </c>
      <c r="D52" s="19">
        <v>1.7000000000000001E-2</v>
      </c>
      <c r="E52" s="36" t="e">
        <f>VLOOKUP(#REF!,'Données '!E2:F6,2,FALSE)</f>
        <v>#REF!</v>
      </c>
      <c r="F52" s="36" t="s">
        <v>242</v>
      </c>
      <c r="G52" s="36"/>
      <c r="H52" s="36" t="s">
        <v>90</v>
      </c>
      <c r="I52" s="36"/>
      <c r="J52" s="36" t="s">
        <v>90</v>
      </c>
      <c r="K52" s="36"/>
      <c r="L52" s="36" t="s">
        <v>90</v>
      </c>
      <c r="M52" s="36" t="e">
        <f>VLOOKUP(#REF!,'Données '!E2:F6,2,FALSE)</f>
        <v>#REF!</v>
      </c>
      <c r="N52" s="36" t="s">
        <v>242</v>
      </c>
      <c r="O52" s="37"/>
      <c r="P52" s="37"/>
      <c r="Q52" s="37"/>
      <c r="R52" s="37"/>
    </row>
    <row r="53" spans="3:18" x14ac:dyDescent="0.35">
      <c r="C53" s="18" t="s">
        <v>110</v>
      </c>
      <c r="D53" s="19">
        <v>4.1000000000000002E-2</v>
      </c>
      <c r="E53" s="36" t="e">
        <f>VLOOKUP(#REF!,'Données '!E2:F6,2,FALSE)</f>
        <v>#REF!</v>
      </c>
      <c r="F53" s="36" t="s">
        <v>243</v>
      </c>
      <c r="G53" s="94" t="s">
        <v>41</v>
      </c>
      <c r="H53" s="94"/>
      <c r="I53" s="95" t="s">
        <v>44</v>
      </c>
      <c r="J53" s="95"/>
      <c r="K53" s="96" t="s">
        <v>47</v>
      </c>
      <c r="L53" s="96"/>
      <c r="M53" s="36" t="e">
        <f>VLOOKUP(#REF!,'Données '!E2:F6,2,FALSE)</f>
        <v>#REF!</v>
      </c>
      <c r="N53" s="36" t="s">
        <v>243</v>
      </c>
      <c r="O53" s="37"/>
      <c r="P53" s="37"/>
      <c r="Q53" s="37"/>
      <c r="R53" s="37"/>
    </row>
    <row r="54" spans="3:18" x14ac:dyDescent="0.35">
      <c r="C54" s="18" t="s">
        <v>111</v>
      </c>
      <c r="D54" s="19">
        <v>3.7999999999999999E-2</v>
      </c>
      <c r="E54" s="36" t="e">
        <f>VLOOKUP(#REF!,'Données '!E2:F6,2,FALSE)</f>
        <v>#REF!</v>
      </c>
      <c r="F54" s="36" t="s">
        <v>244</v>
      </c>
      <c r="G54" s="36" t="e">
        <f>VLOOKUP(#REF!,'Données '!E2:F6,2,FALSE)</f>
        <v>#REF!</v>
      </c>
      <c r="H54" s="36" t="s">
        <v>242</v>
      </c>
      <c r="I54" s="36" t="e">
        <f>VLOOKUP(#REF!,'Données '!E2:F6,2,FALSE)</f>
        <v>#REF!</v>
      </c>
      <c r="J54" s="36" t="s">
        <v>242</v>
      </c>
      <c r="K54" s="36" t="e">
        <f>VLOOKUP(#REF!,'Données '!E2:F6,2,FALSE)</f>
        <v>#REF!</v>
      </c>
      <c r="L54" s="36" t="s">
        <v>242</v>
      </c>
      <c r="M54" s="36" t="e">
        <f>VLOOKUP(#REF!,'Données '!E2:F6,2,FALSE)</f>
        <v>#REF!</v>
      </c>
      <c r="N54" s="36" t="s">
        <v>244</v>
      </c>
      <c r="O54" s="37"/>
      <c r="P54" s="37"/>
      <c r="Q54" s="37"/>
      <c r="R54" s="37"/>
    </row>
    <row r="55" spans="3:18" x14ac:dyDescent="0.35">
      <c r="C55" s="18" t="s">
        <v>112</v>
      </c>
      <c r="D55" s="19">
        <v>3.9E-2</v>
      </c>
      <c r="E55" s="36" t="e">
        <f>VLOOKUP(#REF!,'Données '!E2:F6,2,FALSE)</f>
        <v>#REF!</v>
      </c>
      <c r="F55" s="36" t="s">
        <v>245</v>
      </c>
      <c r="G55" s="36" t="e">
        <f>VLOOKUP(#REF!,'Données '!E2:F6,2,FALSE)</f>
        <v>#REF!</v>
      </c>
      <c r="H55" s="36" t="s">
        <v>243</v>
      </c>
      <c r="I55" s="36" t="e">
        <f>VLOOKUP(#REF!,'Données '!E2:F6,2,FALSE)</f>
        <v>#REF!</v>
      </c>
      <c r="J55" s="36" t="s">
        <v>243</v>
      </c>
      <c r="K55" s="36" t="e">
        <f>VLOOKUP(#REF!,'Données '!E2:F6,2,FALSE)</f>
        <v>#REF!</v>
      </c>
      <c r="L55" s="36" t="s">
        <v>243</v>
      </c>
      <c r="M55" s="36" t="e">
        <f>VLOOKUP(#REF!,'Données '!E2:F6,2,FALSE)</f>
        <v>#REF!</v>
      </c>
      <c r="N55" s="36" t="s">
        <v>245</v>
      </c>
      <c r="O55" s="37"/>
      <c r="P55" s="37"/>
      <c r="Q55" s="37"/>
      <c r="R55" s="37"/>
    </row>
    <row r="56" spans="3:18" x14ac:dyDescent="0.35">
      <c r="C56" s="18" t="s">
        <v>113</v>
      </c>
      <c r="D56" s="19">
        <v>4.1000000000000002E-2</v>
      </c>
      <c r="E56" s="36" t="e">
        <f>VLOOKUP(#REF!,'Données '!E2:F6,2,FALSE)</f>
        <v>#REF!</v>
      </c>
      <c r="F56" s="36" t="s">
        <v>246</v>
      </c>
      <c r="G56" s="36" t="e">
        <f>VLOOKUP(#REF!,'Données '!E2:F6,2,FALSE)</f>
        <v>#REF!</v>
      </c>
      <c r="H56" s="36" t="s">
        <v>244</v>
      </c>
      <c r="I56" s="36" t="e">
        <f>VLOOKUP(#REF!,'Données '!E2:F6,2,FALSE)</f>
        <v>#REF!</v>
      </c>
      <c r="J56" s="36" t="s">
        <v>244</v>
      </c>
      <c r="K56" s="36" t="e">
        <f>VLOOKUP(#REF!,'Données '!E2:F6,2,FALSE)</f>
        <v>#REF!</v>
      </c>
      <c r="L56" s="36" t="s">
        <v>244</v>
      </c>
      <c r="M56" s="36" t="e">
        <f>VLOOKUP(#REF!,'Données '!E2:F6,2,FALSE)</f>
        <v>#REF!</v>
      </c>
      <c r="N56" s="36" t="s">
        <v>246</v>
      </c>
      <c r="O56" s="37"/>
      <c r="P56" s="37"/>
      <c r="Q56" s="37"/>
      <c r="R56" s="37"/>
    </row>
    <row r="57" spans="3:18" x14ac:dyDescent="0.35">
      <c r="C57" s="18" t="s">
        <v>114</v>
      </c>
      <c r="D57" s="19">
        <v>4.7E-2</v>
      </c>
      <c r="E57" s="36" t="e">
        <f>VLOOKUP(#REF!,'Données '!E2:F6,2,FALSE)</f>
        <v>#REF!</v>
      </c>
      <c r="F57" s="36" t="s">
        <v>247</v>
      </c>
      <c r="G57" s="36" t="e">
        <f>VLOOKUP(#REF!,'Données '!E2:F6,2,FALSE)</f>
        <v>#REF!</v>
      </c>
      <c r="H57" s="36" t="s">
        <v>245</v>
      </c>
      <c r="I57" s="36" t="e">
        <f>VLOOKUP(#REF!,'Données '!E2:F6,2,FALSE)</f>
        <v>#REF!</v>
      </c>
      <c r="J57" s="36" t="s">
        <v>245</v>
      </c>
      <c r="K57" s="36" t="e">
        <f>VLOOKUP(#REF!,'Données '!E2:F6,2,FALSE)</f>
        <v>#REF!</v>
      </c>
      <c r="L57" s="36" t="s">
        <v>245</v>
      </c>
      <c r="M57" s="36" t="e">
        <f>VLOOKUP(#REF!,'Données '!E2:F6,2,FALSE)</f>
        <v>#REF!</v>
      </c>
      <c r="N57" s="36" t="s">
        <v>247</v>
      </c>
      <c r="O57" s="37"/>
      <c r="P57" s="37"/>
      <c r="Q57" s="37"/>
      <c r="R57" s="37"/>
    </row>
    <row r="58" spans="3:18" x14ac:dyDescent="0.35">
      <c r="C58" s="18" t="s">
        <v>115</v>
      </c>
      <c r="D58" s="19">
        <v>4.2000000000000003E-2</v>
      </c>
      <c r="E58" s="36" t="e">
        <f>VLOOKUP(#REF!,'Données '!E2:F6,2,FALSE)</f>
        <v>#REF!</v>
      </c>
      <c r="F58" s="36" t="s">
        <v>248</v>
      </c>
      <c r="G58" s="36" t="e">
        <f>VLOOKUP(#REF!,'Données '!E2:F6,2,FALSE)</f>
        <v>#REF!</v>
      </c>
      <c r="H58" s="36" t="s">
        <v>246</v>
      </c>
      <c r="I58" s="36" t="e">
        <f>VLOOKUP(#REF!,'Données '!E2:F6,2,FALSE)</f>
        <v>#REF!</v>
      </c>
      <c r="J58" s="36" t="s">
        <v>246</v>
      </c>
      <c r="K58" s="36" t="e">
        <f>VLOOKUP(#REF!,'Données '!E2:F6,2,FALSE)</f>
        <v>#REF!</v>
      </c>
      <c r="L58" s="36" t="s">
        <v>246</v>
      </c>
      <c r="M58" s="36" t="e">
        <f>VLOOKUP(#REF!,'Données '!E2:F6,2,FALSE)</f>
        <v>#REF!</v>
      </c>
      <c r="N58" s="36" t="s">
        <v>248</v>
      </c>
      <c r="O58" s="37"/>
      <c r="P58" s="37"/>
      <c r="Q58" s="37"/>
      <c r="R58" s="37"/>
    </row>
    <row r="59" spans="3:18" x14ac:dyDescent="0.35">
      <c r="C59" s="18" t="s">
        <v>116</v>
      </c>
      <c r="D59" s="19">
        <v>3.9E-2</v>
      </c>
      <c r="E59" s="36" t="e">
        <f>VLOOKUP(#REF!,'Données '!E2:F6,2,FALSE)</f>
        <v>#REF!</v>
      </c>
      <c r="F59" s="36" t="s">
        <v>249</v>
      </c>
      <c r="G59" s="36" t="e">
        <f>VLOOKUP(#REF!,'Données '!E2:F6,2,FALSE)</f>
        <v>#REF!</v>
      </c>
      <c r="H59" s="36" t="s">
        <v>247</v>
      </c>
      <c r="I59" s="36" t="e">
        <f>VLOOKUP(#REF!,'Données '!E2:F6,2,FALSE)</f>
        <v>#REF!</v>
      </c>
      <c r="J59" s="36" t="s">
        <v>247</v>
      </c>
      <c r="K59" s="36" t="e">
        <f>VLOOKUP(#REF!,'Données '!E2:F6,2,FALSE)</f>
        <v>#REF!</v>
      </c>
      <c r="L59" s="36" t="s">
        <v>247</v>
      </c>
      <c r="M59" s="36" t="e">
        <f>VLOOKUP(#REF!,'Données '!E2:F6,2,FALSE)</f>
        <v>#REF!</v>
      </c>
      <c r="N59" s="36" t="s">
        <v>249</v>
      </c>
      <c r="O59" s="37"/>
      <c r="P59" s="37"/>
      <c r="Q59" s="37"/>
      <c r="R59" s="37"/>
    </row>
    <row r="60" spans="3:18" x14ac:dyDescent="0.35">
      <c r="C60" s="18" t="s">
        <v>117</v>
      </c>
      <c r="D60" s="19">
        <v>3.6999999999999998E-2</v>
      </c>
      <c r="E60" s="36" t="e">
        <f>VLOOKUP(#REF!,'Données '!E2:F6,2,FALSE)</f>
        <v>#REF!</v>
      </c>
      <c r="F60" s="36" t="s">
        <v>250</v>
      </c>
      <c r="G60" s="36" t="e">
        <f>VLOOKUP(#REF!,'Données '!E2:F6,2,FALSE)</f>
        <v>#REF!</v>
      </c>
      <c r="H60" s="36" t="s">
        <v>248</v>
      </c>
      <c r="I60" s="36" t="e">
        <f>VLOOKUP(#REF!,'Données '!E2:F6,2,FALSE)</f>
        <v>#REF!</v>
      </c>
      <c r="J60" s="36" t="s">
        <v>248</v>
      </c>
      <c r="K60" s="36" t="e">
        <f>VLOOKUP(#REF!,'Données '!E2:F6,2,FALSE)</f>
        <v>#REF!</v>
      </c>
      <c r="L60" s="36" t="s">
        <v>248</v>
      </c>
      <c r="M60" s="36" t="e">
        <f>VLOOKUP(#REF!,'Données '!E2:F6,2,FALSE)</f>
        <v>#REF!</v>
      </c>
      <c r="N60" s="36" t="s">
        <v>250</v>
      </c>
      <c r="O60" s="37"/>
      <c r="P60" s="37"/>
      <c r="Q60" s="37"/>
      <c r="R60" s="37"/>
    </row>
    <row r="61" spans="3:18" x14ac:dyDescent="0.35">
      <c r="C61" s="18" t="s">
        <v>118</v>
      </c>
      <c r="D61" s="19">
        <v>3.4000000000000002E-2</v>
      </c>
      <c r="E61" s="36" t="e">
        <f>VLOOKUP(#REF!,'Données '!E2:F6,2,FALSE)</f>
        <v>#REF!</v>
      </c>
      <c r="F61" s="36" t="s">
        <v>251</v>
      </c>
      <c r="G61" s="36" t="e">
        <f>VLOOKUP(#REF!,'Données '!E2:F6,2,FALSE)</f>
        <v>#REF!</v>
      </c>
      <c r="H61" s="36" t="s">
        <v>249</v>
      </c>
      <c r="I61" s="36" t="e">
        <f>VLOOKUP(#REF!,'Données '!E2:F6,2,FALSE)</f>
        <v>#REF!</v>
      </c>
      <c r="J61" s="36" t="s">
        <v>249</v>
      </c>
      <c r="K61" s="36" t="e">
        <f>VLOOKUP(#REF!,'Données '!E2:F6,2,FALSE)</f>
        <v>#REF!</v>
      </c>
      <c r="L61" s="36" t="s">
        <v>249</v>
      </c>
      <c r="M61" s="36" t="e">
        <f>VLOOKUP(#REF!,'Données '!E2:F6,2,FALSE)</f>
        <v>#REF!</v>
      </c>
      <c r="N61" s="36" t="s">
        <v>251</v>
      </c>
      <c r="O61" s="37"/>
      <c r="P61" s="37"/>
      <c r="Q61" s="37"/>
      <c r="R61" s="37"/>
    </row>
    <row r="62" spans="3:18" x14ac:dyDescent="0.35">
      <c r="C62" s="18" t="s">
        <v>119</v>
      </c>
      <c r="D62" s="19">
        <v>5.0999999999999997E-2</v>
      </c>
      <c r="E62" s="36" t="e">
        <f>VLOOKUP(#REF!,'Données '!E2:F6,2,FALSE)</f>
        <v>#REF!</v>
      </c>
      <c r="F62" s="36" t="s">
        <v>252</v>
      </c>
      <c r="G62" s="36" t="e">
        <f>VLOOKUP(#REF!,'Données '!E2:F6,2,FALSE)</f>
        <v>#REF!</v>
      </c>
      <c r="H62" s="36" t="s">
        <v>250</v>
      </c>
      <c r="I62" s="36" t="e">
        <f>VLOOKUP(#REF!,'Données '!E2:F6,2,FALSE)</f>
        <v>#REF!</v>
      </c>
      <c r="J62" s="36" t="s">
        <v>250</v>
      </c>
      <c r="K62" s="36" t="e">
        <f>VLOOKUP(#REF!,'Données '!E2:F6,2,FALSE)</f>
        <v>#REF!</v>
      </c>
      <c r="L62" s="36" t="s">
        <v>250</v>
      </c>
      <c r="M62" s="36" t="e">
        <f>VLOOKUP(#REF!,'Données '!E2:F6,2,FALSE)</f>
        <v>#REF!</v>
      </c>
      <c r="N62" s="36" t="s">
        <v>252</v>
      </c>
      <c r="O62" s="37"/>
      <c r="P62" s="37"/>
      <c r="Q62" s="37"/>
      <c r="R62" s="37"/>
    </row>
    <row r="63" spans="3:18" x14ac:dyDescent="0.35">
      <c r="C63" s="18" t="s">
        <v>120</v>
      </c>
      <c r="D63" s="19">
        <v>4.4999999999999998E-2</v>
      </c>
      <c r="E63" s="36" t="e">
        <f>VLOOKUP(#REF!,'Données '!E2:F6,2,FALSE)</f>
        <v>#REF!</v>
      </c>
      <c r="F63" s="36" t="s">
        <v>253</v>
      </c>
      <c r="G63" s="36" t="e">
        <f>VLOOKUP(#REF!,'Données '!E2:F6,2,FALSE)</f>
        <v>#REF!</v>
      </c>
      <c r="H63" s="36" t="s">
        <v>251</v>
      </c>
      <c r="I63" s="36" t="e">
        <f>VLOOKUP(#REF!,'Données '!E2:F6,2,FALSE)</f>
        <v>#REF!</v>
      </c>
      <c r="J63" s="36" t="s">
        <v>251</v>
      </c>
      <c r="K63" s="36" t="e">
        <f>VLOOKUP(#REF!,'Données '!E2:F6,2,FALSE)</f>
        <v>#REF!</v>
      </c>
      <c r="L63" s="36" t="s">
        <v>251</v>
      </c>
      <c r="M63" s="36" t="e">
        <f>VLOOKUP(#REF!,'Données '!E2:F6,2,FALSE)</f>
        <v>#REF!</v>
      </c>
      <c r="N63" s="36" t="s">
        <v>253</v>
      </c>
      <c r="O63" s="37"/>
      <c r="P63" s="37"/>
      <c r="Q63" s="37"/>
      <c r="R63" s="37"/>
    </row>
    <row r="64" spans="3:18" x14ac:dyDescent="0.35">
      <c r="C64" s="18" t="s">
        <v>121</v>
      </c>
      <c r="D64" s="19">
        <v>4.1000000000000002E-2</v>
      </c>
      <c r="E64" s="36"/>
      <c r="F64" s="36" t="s">
        <v>70</v>
      </c>
      <c r="G64" s="36" t="e">
        <f>VLOOKUP(#REF!,'Données '!E2:F6,2,FALSE)</f>
        <v>#REF!</v>
      </c>
      <c r="H64" s="36" t="s">
        <v>252</v>
      </c>
      <c r="I64" s="36" t="e">
        <f>VLOOKUP(#REF!,'Données '!E2:F6,2,FALSE)</f>
        <v>#REF!</v>
      </c>
      <c r="J64" s="36" t="s">
        <v>252</v>
      </c>
      <c r="K64" s="36" t="e">
        <f>VLOOKUP(#REF!,'Données '!E2:F6,2,FALSE)</f>
        <v>#REF!</v>
      </c>
      <c r="L64" s="36" t="s">
        <v>252</v>
      </c>
      <c r="M64" s="36"/>
      <c r="N64" s="36" t="s">
        <v>70</v>
      </c>
      <c r="O64" s="37"/>
      <c r="P64" s="37"/>
      <c r="Q64" s="37"/>
      <c r="R64" s="37"/>
    </row>
    <row r="65" spans="3:18" x14ac:dyDescent="0.35">
      <c r="C65" s="18" t="s">
        <v>122</v>
      </c>
      <c r="D65" s="19">
        <v>3.7999999999999999E-2</v>
      </c>
      <c r="E65" s="36"/>
      <c r="F65" s="36" t="s">
        <v>74</v>
      </c>
      <c r="G65" s="36" t="e">
        <f>VLOOKUP(#REF!,'Données '!E2:F6,2,FALSE)</f>
        <v>#REF!</v>
      </c>
      <c r="H65" s="36" t="s">
        <v>253</v>
      </c>
      <c r="I65" s="36" t="e">
        <f>VLOOKUP(#REF!,'Données '!E2:F6,2,FALSE)</f>
        <v>#REF!</v>
      </c>
      <c r="J65" s="36" t="s">
        <v>253</v>
      </c>
      <c r="K65" s="36" t="e">
        <f>VLOOKUP(#REF!,'Données '!E2:F6,2,FALSE)</f>
        <v>#REF!</v>
      </c>
      <c r="L65" s="36" t="s">
        <v>253</v>
      </c>
      <c r="M65" s="36"/>
      <c r="N65" s="36" t="s">
        <v>74</v>
      </c>
      <c r="O65" s="37"/>
      <c r="P65" s="37"/>
      <c r="Q65" s="37"/>
      <c r="R65" s="37"/>
    </row>
    <row r="66" spans="3:18" x14ac:dyDescent="0.35">
      <c r="C66" s="18" t="s">
        <v>123</v>
      </c>
      <c r="D66" s="19">
        <v>3.5000000000000003E-2</v>
      </c>
      <c r="E66" s="36"/>
      <c r="F66" s="36" t="s">
        <v>78</v>
      </c>
      <c r="G66" s="36"/>
      <c r="H66" s="36" t="s">
        <v>70</v>
      </c>
      <c r="I66" s="36"/>
      <c r="J66" s="36" t="s">
        <v>70</v>
      </c>
      <c r="K66" s="36"/>
      <c r="L66" s="36" t="s">
        <v>70</v>
      </c>
      <c r="M66" s="36"/>
      <c r="N66" s="36" t="s">
        <v>78</v>
      </c>
      <c r="O66" s="37"/>
      <c r="P66" s="37"/>
      <c r="Q66" s="37"/>
      <c r="R66" s="37"/>
    </row>
    <row r="67" spans="3:18" x14ac:dyDescent="0.35">
      <c r="C67" s="18" t="s">
        <v>124</v>
      </c>
      <c r="D67" s="19">
        <v>5.6000000000000001E-2</v>
      </c>
      <c r="E67" s="36"/>
      <c r="F67" s="36" t="s">
        <v>82</v>
      </c>
      <c r="G67" s="36"/>
      <c r="H67" s="36" t="s">
        <v>74</v>
      </c>
      <c r="I67" s="36"/>
      <c r="J67" s="36" t="s">
        <v>74</v>
      </c>
      <c r="K67" s="36"/>
      <c r="L67" s="36" t="s">
        <v>74</v>
      </c>
      <c r="M67" s="36"/>
      <c r="N67" s="36" t="s">
        <v>82</v>
      </c>
      <c r="O67" s="37"/>
      <c r="P67" s="37"/>
      <c r="Q67" s="37"/>
      <c r="R67" s="37"/>
    </row>
    <row r="68" spans="3:18" x14ac:dyDescent="0.35">
      <c r="C68" s="18" t="s">
        <v>125</v>
      </c>
      <c r="D68" s="19">
        <v>4.9000000000000002E-2</v>
      </c>
      <c r="E68" s="36"/>
      <c r="F68" s="36" t="s">
        <v>86</v>
      </c>
      <c r="G68" s="36"/>
      <c r="H68" s="36" t="s">
        <v>78</v>
      </c>
      <c r="I68" s="36"/>
      <c r="J68" s="36" t="s">
        <v>78</v>
      </c>
      <c r="K68" s="36"/>
      <c r="L68" s="36" t="s">
        <v>78</v>
      </c>
      <c r="M68" s="36"/>
      <c r="N68" s="36" t="s">
        <v>86</v>
      </c>
      <c r="O68" s="37"/>
      <c r="P68" s="37"/>
      <c r="Q68" s="37"/>
      <c r="R68" s="37"/>
    </row>
    <row r="69" spans="3:18" x14ac:dyDescent="0.35">
      <c r="C69" s="18" t="s">
        <v>126</v>
      </c>
      <c r="D69" s="19">
        <v>4.3999999999999997E-2</v>
      </c>
      <c r="E69" s="36"/>
      <c r="F69" s="36" t="s">
        <v>90</v>
      </c>
      <c r="G69" s="36"/>
      <c r="H69" s="36" t="s">
        <v>82</v>
      </c>
      <c r="I69" s="36"/>
      <c r="J69" s="36" t="s">
        <v>82</v>
      </c>
      <c r="K69" s="36"/>
      <c r="L69" s="36" t="s">
        <v>82</v>
      </c>
      <c r="M69" s="36"/>
      <c r="N69" s="36" t="s">
        <v>90</v>
      </c>
      <c r="O69" s="37"/>
      <c r="P69" s="37"/>
      <c r="Q69" s="37"/>
      <c r="R69" s="37"/>
    </row>
    <row r="70" spans="3:18" x14ac:dyDescent="0.35">
      <c r="C70" s="18" t="s">
        <v>127</v>
      </c>
      <c r="D70" s="19">
        <v>0.04</v>
      </c>
      <c r="E70" s="92" t="s">
        <v>55</v>
      </c>
      <c r="F70" s="93"/>
      <c r="G70" s="36"/>
      <c r="H70" s="36" t="s">
        <v>86</v>
      </c>
      <c r="I70" s="36"/>
      <c r="J70" s="36" t="s">
        <v>86</v>
      </c>
      <c r="K70" s="36"/>
      <c r="L70" s="36" t="s">
        <v>86</v>
      </c>
      <c r="M70" s="97" t="s">
        <v>69</v>
      </c>
      <c r="N70" s="97"/>
      <c r="O70" s="37"/>
      <c r="P70" s="37"/>
      <c r="Q70" s="37"/>
      <c r="R70" s="37"/>
    </row>
    <row r="71" spans="3:18" x14ac:dyDescent="0.35">
      <c r="C71" s="18" t="s">
        <v>128</v>
      </c>
      <c r="D71" s="19">
        <v>3.5999999999999997E-2</v>
      </c>
      <c r="E71" s="36" t="e">
        <f>VLOOKUP(#REF!,'Données '!E2:F6,2,FALSE)</f>
        <v>#REF!</v>
      </c>
      <c r="F71" s="36" t="s">
        <v>242</v>
      </c>
      <c r="G71" s="36"/>
      <c r="H71" s="36" t="s">
        <v>90</v>
      </c>
      <c r="I71" s="36"/>
      <c r="J71" s="36" t="s">
        <v>90</v>
      </c>
      <c r="K71" s="36"/>
      <c r="L71" s="36" t="s">
        <v>90</v>
      </c>
      <c r="M71" s="36" t="e">
        <f>VLOOKUP(#REF!,'Données '!E2:F6,2,FALSE)</f>
        <v>#REF!</v>
      </c>
      <c r="N71" s="36" t="s">
        <v>242</v>
      </c>
      <c r="O71" s="37"/>
      <c r="P71" s="37"/>
      <c r="Q71" s="37"/>
      <c r="R71" s="37"/>
    </row>
    <row r="72" spans="3:18" x14ac:dyDescent="0.35">
      <c r="C72" s="18" t="s">
        <v>129</v>
      </c>
      <c r="D72" s="19">
        <v>0.05</v>
      </c>
      <c r="E72" s="36" t="e">
        <f>VLOOKUP(#REF!,'Données '!E2:F6,2,FALSE)</f>
        <v>#REF!</v>
      </c>
      <c r="F72" s="36" t="s">
        <v>243</v>
      </c>
      <c r="G72" s="94" t="s">
        <v>61</v>
      </c>
      <c r="H72" s="94"/>
      <c r="I72" s="95" t="s">
        <v>64</v>
      </c>
      <c r="J72" s="95"/>
      <c r="K72" s="96" t="s">
        <v>66</v>
      </c>
      <c r="L72" s="96"/>
      <c r="M72" s="36" t="e">
        <f>VLOOKUP(#REF!,'Données '!E2:F6,2,FALSE)</f>
        <v>#REF!</v>
      </c>
      <c r="N72" s="36" t="s">
        <v>243</v>
      </c>
      <c r="O72" s="37"/>
      <c r="P72" s="37"/>
      <c r="Q72" s="37"/>
      <c r="R72" s="37"/>
    </row>
    <row r="73" spans="3:18" x14ac:dyDescent="0.35">
      <c r="C73" s="18" t="s">
        <v>130</v>
      </c>
      <c r="D73" s="19">
        <v>4.8000000000000001E-2</v>
      </c>
      <c r="E73" s="36" t="e">
        <f>VLOOKUP(#REF!,'Données '!E2:F6,2,FALSE)</f>
        <v>#REF!</v>
      </c>
      <c r="F73" s="36" t="s">
        <v>244</v>
      </c>
      <c r="G73" s="36" t="e">
        <f>VLOOKUP(#REF!,'Données '!E2:F6,2,FALSE)</f>
        <v>#REF!</v>
      </c>
      <c r="H73" s="36" t="s">
        <v>242</v>
      </c>
      <c r="I73" s="36" t="e">
        <f>VLOOKUP(#REF!,'Données '!E2:F6,2,FALSE)</f>
        <v>#REF!</v>
      </c>
      <c r="J73" s="36" t="s">
        <v>242</v>
      </c>
      <c r="K73" s="36" t="e">
        <f>VLOOKUP(#REF!,'Données '!E2:F6,2,FALSE)</f>
        <v>#REF!</v>
      </c>
      <c r="L73" s="36" t="s">
        <v>242</v>
      </c>
      <c r="M73" s="36" t="e">
        <f>VLOOKUP(#REF!,'Données '!E2:F6,2,FALSE)</f>
        <v>#REF!</v>
      </c>
      <c r="N73" s="36" t="s">
        <v>244</v>
      </c>
      <c r="O73" s="37"/>
      <c r="P73" s="37"/>
      <c r="Q73" s="37"/>
      <c r="R73" s="37"/>
    </row>
    <row r="74" spans="3:18" x14ac:dyDescent="0.35">
      <c r="C74" s="18" t="s">
        <v>131</v>
      </c>
      <c r="D74" s="19">
        <v>4.2999999999999997E-2</v>
      </c>
      <c r="E74" s="36" t="e">
        <f>VLOOKUP(#REF!,'Données '!E2:F6,2,FALSE)</f>
        <v>#REF!</v>
      </c>
      <c r="F74" s="36" t="s">
        <v>245</v>
      </c>
      <c r="G74" s="36" t="e">
        <f>VLOOKUP(#REF!,'Données '!E2:F6,2,FALSE)</f>
        <v>#REF!</v>
      </c>
      <c r="H74" s="36" t="s">
        <v>243</v>
      </c>
      <c r="I74" s="36" t="e">
        <f>VLOOKUP(#REF!,'Données '!E2:F6,2,FALSE)</f>
        <v>#REF!</v>
      </c>
      <c r="J74" s="36" t="s">
        <v>243</v>
      </c>
      <c r="K74" s="36" t="e">
        <f>VLOOKUP(#REF!,'Données '!E2:F6,2,FALSE)</f>
        <v>#REF!</v>
      </c>
      <c r="L74" s="36" t="s">
        <v>243</v>
      </c>
      <c r="M74" s="36" t="e">
        <f>VLOOKUP(#REF!,'Données '!E2:F6,2,FALSE)</f>
        <v>#REF!</v>
      </c>
      <c r="N74" s="36" t="s">
        <v>245</v>
      </c>
      <c r="O74" s="37"/>
      <c r="P74" s="37"/>
      <c r="Q74" s="37"/>
      <c r="R74" s="37"/>
    </row>
    <row r="75" spans="3:18" x14ac:dyDescent="0.35">
      <c r="C75" s="18" t="s">
        <v>132</v>
      </c>
      <c r="D75" s="19">
        <v>3.6999999999999998E-2</v>
      </c>
      <c r="E75" s="36" t="e">
        <f>VLOOKUP(#REF!,'Données '!E2:F6,2,FALSE)</f>
        <v>#REF!</v>
      </c>
      <c r="F75" s="36" t="s">
        <v>246</v>
      </c>
      <c r="G75" s="36" t="e">
        <f>VLOOKUP(#REF!,'Données '!E2:F6,2,FALSE)</f>
        <v>#REF!</v>
      </c>
      <c r="H75" s="36" t="s">
        <v>244</v>
      </c>
      <c r="I75" s="36" t="e">
        <f>VLOOKUP(#REF!,'Données '!E2:F6,2,FALSE)</f>
        <v>#REF!</v>
      </c>
      <c r="J75" s="36" t="s">
        <v>244</v>
      </c>
      <c r="K75" s="36" t="e">
        <f>VLOOKUP(#REF!,'Données '!E2:F6,2,FALSE)</f>
        <v>#REF!</v>
      </c>
      <c r="L75" s="36" t="s">
        <v>244</v>
      </c>
      <c r="M75" s="36" t="e">
        <f>VLOOKUP(#REF!,'Données '!E2:F6,2,FALSE)</f>
        <v>#REF!</v>
      </c>
      <c r="N75" s="36" t="s">
        <v>246</v>
      </c>
      <c r="O75" s="37"/>
      <c r="P75" s="37"/>
      <c r="Q75" s="37"/>
      <c r="R75" s="37"/>
    </row>
    <row r="76" spans="3:18" x14ac:dyDescent="0.35">
      <c r="C76" s="18" t="s">
        <v>133</v>
      </c>
      <c r="D76" s="19">
        <v>3.9E-2</v>
      </c>
      <c r="E76" s="36" t="e">
        <f>VLOOKUP(#REF!,'Données '!E2:F6,2,FALSE)</f>
        <v>#REF!</v>
      </c>
      <c r="F76" s="36" t="s">
        <v>247</v>
      </c>
      <c r="G76" s="36" t="e">
        <f>VLOOKUP(#REF!,'Données '!E2:F6,2,FALSE)</f>
        <v>#REF!</v>
      </c>
      <c r="H76" s="36" t="s">
        <v>245</v>
      </c>
      <c r="I76" s="36" t="e">
        <f>VLOOKUP(#REF!,'Données '!E2:F6,2,FALSE)</f>
        <v>#REF!</v>
      </c>
      <c r="J76" s="36" t="s">
        <v>245</v>
      </c>
      <c r="K76" s="36" t="e">
        <f>VLOOKUP(#REF!,'Données '!E2:F6,2,FALSE)</f>
        <v>#REF!</v>
      </c>
      <c r="L76" s="36" t="s">
        <v>245</v>
      </c>
      <c r="M76" s="36" t="e">
        <f>VLOOKUP(#REF!,'Données '!E2:F6,2,FALSE)</f>
        <v>#REF!</v>
      </c>
      <c r="N76" s="36" t="s">
        <v>247</v>
      </c>
      <c r="O76" s="37"/>
      <c r="P76" s="37"/>
      <c r="Q76" s="37"/>
      <c r="R76" s="37"/>
    </row>
    <row r="77" spans="3:18" x14ac:dyDescent="0.35">
      <c r="C77" s="18" t="s">
        <v>134</v>
      </c>
      <c r="D77" s="19">
        <v>3.5000000000000003E-2</v>
      </c>
      <c r="E77" s="36" t="e">
        <f>VLOOKUP(#REF!,'Données '!E2:F6,2,FALSE)</f>
        <v>#REF!</v>
      </c>
      <c r="F77" s="36" t="s">
        <v>248</v>
      </c>
      <c r="G77" s="36" t="e">
        <f>VLOOKUP(#REF!,'Données '!E2:F6,2,FALSE)</f>
        <v>#REF!</v>
      </c>
      <c r="H77" s="36" t="s">
        <v>246</v>
      </c>
      <c r="I77" s="36" t="e">
        <f>VLOOKUP(#REF!,'Données '!E2:F6,2,FALSE)</f>
        <v>#REF!</v>
      </c>
      <c r="J77" s="36" t="s">
        <v>246</v>
      </c>
      <c r="K77" s="36" t="e">
        <f>VLOOKUP(#REF!,'Données '!E2:F6,2,FALSE)</f>
        <v>#REF!</v>
      </c>
      <c r="L77" s="36" t="s">
        <v>246</v>
      </c>
      <c r="M77" s="36" t="e">
        <f>VLOOKUP(#REF!,'Données '!E2:F6,2,FALSE)</f>
        <v>#REF!</v>
      </c>
      <c r="N77" s="36" t="s">
        <v>248</v>
      </c>
      <c r="O77" s="37"/>
      <c r="P77" s="37"/>
      <c r="Q77" s="37"/>
      <c r="R77" s="37"/>
    </row>
    <row r="78" spans="3:18" x14ac:dyDescent="0.35">
      <c r="C78" s="18" t="s">
        <v>135</v>
      </c>
      <c r="D78" s="19">
        <v>3.5000000000000003E-2</v>
      </c>
      <c r="E78" s="36" t="e">
        <f>VLOOKUP(#REF!,'Données '!E2:F6,2,FALSE)</f>
        <v>#REF!</v>
      </c>
      <c r="F78" s="36" t="s">
        <v>249</v>
      </c>
      <c r="G78" s="36" t="e">
        <f>VLOOKUP(#REF!,'Données '!E2:F6,2,FALSE)</f>
        <v>#REF!</v>
      </c>
      <c r="H78" s="36" t="s">
        <v>247</v>
      </c>
      <c r="I78" s="36" t="e">
        <f>VLOOKUP(#REF!,'Données '!E2:F6,2,FALSE)</f>
        <v>#REF!</v>
      </c>
      <c r="J78" s="36" t="s">
        <v>247</v>
      </c>
      <c r="K78" s="36" t="e">
        <f>VLOOKUP(#REF!,'Données '!E2:F6,2,FALSE)</f>
        <v>#REF!</v>
      </c>
      <c r="L78" s="36" t="s">
        <v>247</v>
      </c>
      <c r="M78" s="36" t="e">
        <f>VLOOKUP(#REF!,'Données '!E2:F6,2,FALSE)</f>
        <v>#REF!</v>
      </c>
      <c r="N78" s="36" t="s">
        <v>249</v>
      </c>
      <c r="O78" s="37"/>
      <c r="P78" s="37"/>
      <c r="Q78" s="37"/>
      <c r="R78" s="37"/>
    </row>
    <row r="79" spans="3:18" x14ac:dyDescent="0.35">
      <c r="C79" s="18" t="s">
        <v>136</v>
      </c>
      <c r="D79" s="19">
        <v>2.4E-2</v>
      </c>
      <c r="E79" s="36" t="e">
        <f>VLOOKUP(#REF!,'Données '!E2:F6,2,FALSE)</f>
        <v>#REF!</v>
      </c>
      <c r="F79" s="36" t="s">
        <v>250</v>
      </c>
      <c r="G79" s="36" t="e">
        <f>VLOOKUP(#REF!,'Données '!E2:F6,2,FALSE)</f>
        <v>#REF!</v>
      </c>
      <c r="H79" s="36" t="s">
        <v>248</v>
      </c>
      <c r="I79" s="36" t="e">
        <f>VLOOKUP(#REF!,'Données '!E2:F6,2,FALSE)</f>
        <v>#REF!</v>
      </c>
      <c r="J79" s="36" t="s">
        <v>248</v>
      </c>
      <c r="K79" s="36" t="e">
        <f>VLOOKUP(#REF!,'Données '!E2:F6,2,FALSE)</f>
        <v>#REF!</v>
      </c>
      <c r="L79" s="36" t="s">
        <v>248</v>
      </c>
      <c r="M79" s="36" t="e">
        <f>VLOOKUP(#REF!,'Données '!E2:F6,2,FALSE)</f>
        <v>#REF!</v>
      </c>
      <c r="N79" s="36" t="s">
        <v>250</v>
      </c>
      <c r="O79" s="37"/>
      <c r="P79" s="37"/>
      <c r="Q79" s="37"/>
      <c r="R79" s="37"/>
    </row>
    <row r="80" spans="3:18" x14ac:dyDescent="0.35">
      <c r="C80" s="18" t="s">
        <v>137</v>
      </c>
      <c r="D80" s="19">
        <v>3.5000000000000003E-2</v>
      </c>
      <c r="E80" s="36" t="e">
        <f>VLOOKUP(#REF!,'Données '!E2:F6,2,FALSE)</f>
        <v>#REF!</v>
      </c>
      <c r="F80" s="36" t="s">
        <v>251</v>
      </c>
      <c r="G80" s="36" t="e">
        <f>VLOOKUP(#REF!,'Données '!E2:F6,2,FALSE)</f>
        <v>#REF!</v>
      </c>
      <c r="H80" s="36" t="s">
        <v>249</v>
      </c>
      <c r="I80" s="36" t="e">
        <f>VLOOKUP(#REF!,'Données '!E2:F6,2,FALSE)</f>
        <v>#REF!</v>
      </c>
      <c r="J80" s="36" t="s">
        <v>249</v>
      </c>
      <c r="K80" s="36" t="e">
        <f>VLOOKUP(#REF!,'Données '!E2:F6,2,FALSE)</f>
        <v>#REF!</v>
      </c>
      <c r="L80" s="36" t="s">
        <v>249</v>
      </c>
      <c r="M80" s="36" t="e">
        <f>VLOOKUP(#REF!,'Données '!E2:F6,2,FALSE)</f>
        <v>#REF!</v>
      </c>
      <c r="N80" s="36" t="s">
        <v>251</v>
      </c>
      <c r="O80" s="37"/>
      <c r="P80" s="37"/>
      <c r="Q80" s="37"/>
      <c r="R80" s="37"/>
    </row>
    <row r="81" spans="3:18" x14ac:dyDescent="0.35">
      <c r="C81" s="18" t="s">
        <v>138</v>
      </c>
      <c r="D81" s="19">
        <v>3.1E-2</v>
      </c>
      <c r="E81" s="36" t="e">
        <f>VLOOKUP(#REF!,'Données '!E2:F6,2,FALSE)</f>
        <v>#REF!</v>
      </c>
      <c r="F81" s="36" t="s">
        <v>252</v>
      </c>
      <c r="G81" s="36" t="e">
        <f>VLOOKUP(#REF!,'Données '!E2:F6,2,FALSE)</f>
        <v>#REF!</v>
      </c>
      <c r="H81" s="36" t="s">
        <v>250</v>
      </c>
      <c r="I81" s="36" t="e">
        <f>VLOOKUP(#REF!,'Données '!E2:F6,2,FALSE)</f>
        <v>#REF!</v>
      </c>
      <c r="J81" s="36" t="s">
        <v>250</v>
      </c>
      <c r="K81" s="36" t="e">
        <f>VLOOKUP(#REF!,'Données '!E2:F6,2,FALSE)</f>
        <v>#REF!</v>
      </c>
      <c r="L81" s="36" t="s">
        <v>250</v>
      </c>
      <c r="M81" s="36" t="e">
        <f>VLOOKUP(#REF!,'Données '!E2:F6,2,FALSE)</f>
        <v>#REF!</v>
      </c>
      <c r="N81" s="36" t="s">
        <v>252</v>
      </c>
      <c r="O81" s="37"/>
      <c r="P81" s="37"/>
      <c r="Q81" s="37"/>
      <c r="R81" s="37"/>
    </row>
    <row r="82" spans="3:18" x14ac:dyDescent="0.35">
      <c r="C82" s="18" t="s">
        <v>139</v>
      </c>
      <c r="D82" s="19">
        <v>3.4000000000000002E-2</v>
      </c>
      <c r="E82" s="36" t="e">
        <f>VLOOKUP(#REF!,'Données '!E2:F6,2,FALSE)</f>
        <v>#REF!</v>
      </c>
      <c r="F82" s="36" t="s">
        <v>253</v>
      </c>
      <c r="G82" s="36" t="e">
        <f>VLOOKUP(#REF!,'Données '!E2:F6,2,FALSE)</f>
        <v>#REF!</v>
      </c>
      <c r="H82" s="36" t="s">
        <v>251</v>
      </c>
      <c r="I82" s="36" t="e">
        <f>VLOOKUP(#REF!,'Données '!E2:F6,2,FALSE)</f>
        <v>#REF!</v>
      </c>
      <c r="J82" s="36" t="s">
        <v>251</v>
      </c>
      <c r="K82" s="36" t="e">
        <f>VLOOKUP(#REF!,'Données '!E2:F6,2,FALSE)</f>
        <v>#REF!</v>
      </c>
      <c r="L82" s="36" t="s">
        <v>251</v>
      </c>
      <c r="M82" s="36" t="e">
        <f>VLOOKUP(#REF!,'Données '!E2:F6,2,FALSE)</f>
        <v>#REF!</v>
      </c>
      <c r="N82" s="36" t="s">
        <v>253</v>
      </c>
      <c r="O82" s="37"/>
      <c r="P82" s="37"/>
      <c r="Q82" s="37"/>
      <c r="R82" s="37"/>
    </row>
    <row r="83" spans="3:18" x14ac:dyDescent="0.35">
      <c r="C83" s="18" t="s">
        <v>223</v>
      </c>
      <c r="D83" s="19">
        <v>5.8000000000000003E-2</v>
      </c>
      <c r="E83" s="36"/>
      <c r="F83" s="36" t="s">
        <v>70</v>
      </c>
      <c r="G83" s="36" t="e">
        <f>VLOOKUP(#REF!,'Données '!E2:F6,2,FALSE)</f>
        <v>#REF!</v>
      </c>
      <c r="H83" s="36" t="s">
        <v>252</v>
      </c>
      <c r="I83" s="36" t="e">
        <f>VLOOKUP(#REF!,'Données '!E2:F6,2,FALSE)</f>
        <v>#REF!</v>
      </c>
      <c r="J83" s="36" t="s">
        <v>252</v>
      </c>
      <c r="K83" s="36" t="e">
        <f>VLOOKUP(#REF!,'Données '!E2:F6,2,FALSE)</f>
        <v>#REF!</v>
      </c>
      <c r="L83" s="36" t="s">
        <v>252</v>
      </c>
      <c r="M83" s="36"/>
      <c r="N83" s="36" t="s">
        <v>70</v>
      </c>
      <c r="O83" s="37"/>
      <c r="P83" s="37"/>
      <c r="Q83" s="37"/>
      <c r="R83" s="37"/>
    </row>
    <row r="84" spans="3:18" x14ac:dyDescent="0.35">
      <c r="C84" s="18" t="s">
        <v>224</v>
      </c>
      <c r="D84" s="19">
        <v>4.7E-2</v>
      </c>
      <c r="E84" s="36"/>
      <c r="F84" s="36" t="s">
        <v>74</v>
      </c>
      <c r="G84" s="36" t="e">
        <f>VLOOKUP(#REF!,'Données '!E2:F6,2,FALSE)</f>
        <v>#REF!</v>
      </c>
      <c r="H84" s="36" t="s">
        <v>253</v>
      </c>
      <c r="I84" s="36" t="e">
        <f>VLOOKUP(#REF!,'Données '!E2:F6,2,FALSE)</f>
        <v>#REF!</v>
      </c>
      <c r="J84" s="36" t="s">
        <v>253</v>
      </c>
      <c r="K84" s="36" t="e">
        <f>VLOOKUP(#REF!,'Données '!E2:F6,2,FALSE)</f>
        <v>#REF!</v>
      </c>
      <c r="L84" s="36" t="s">
        <v>253</v>
      </c>
      <c r="M84" s="36"/>
      <c r="N84" s="36" t="s">
        <v>74</v>
      </c>
      <c r="O84" s="37"/>
      <c r="P84" s="37"/>
      <c r="Q84" s="37"/>
      <c r="R84" s="37"/>
    </row>
    <row r="85" spans="3:18" x14ac:dyDescent="0.35">
      <c r="C85" s="18" t="s">
        <v>225</v>
      </c>
      <c r="D85" s="19">
        <v>4.2999999999999997E-2</v>
      </c>
      <c r="E85" s="36"/>
      <c r="F85" s="36" t="s">
        <v>78</v>
      </c>
      <c r="G85" s="36"/>
      <c r="H85" s="36" t="s">
        <v>70</v>
      </c>
      <c r="I85" s="36"/>
      <c r="J85" s="36" t="s">
        <v>70</v>
      </c>
      <c r="K85" s="36"/>
      <c r="L85" s="36" t="s">
        <v>70</v>
      </c>
      <c r="M85" s="36"/>
      <c r="N85" s="36" t="s">
        <v>78</v>
      </c>
      <c r="O85" s="37"/>
      <c r="P85" s="37"/>
      <c r="Q85" s="37"/>
      <c r="R85" s="37"/>
    </row>
    <row r="86" spans="3:18" x14ac:dyDescent="0.35">
      <c r="C86" s="18" t="s">
        <v>226</v>
      </c>
      <c r="D86" s="19">
        <v>4.1000000000000002E-2</v>
      </c>
      <c r="E86" s="36"/>
      <c r="F86" s="36" t="s">
        <v>82</v>
      </c>
      <c r="G86" s="36"/>
      <c r="H86" s="36" t="s">
        <v>74</v>
      </c>
      <c r="I86" s="36"/>
      <c r="J86" s="36" t="s">
        <v>74</v>
      </c>
      <c r="K86" s="36"/>
      <c r="L86" s="36" t="s">
        <v>74</v>
      </c>
      <c r="M86" s="36"/>
      <c r="N86" s="36" t="s">
        <v>82</v>
      </c>
      <c r="O86" s="37"/>
      <c r="P86" s="37"/>
      <c r="Q86" s="37"/>
      <c r="R86" s="37"/>
    </row>
    <row r="87" spans="3:18" x14ac:dyDescent="0.35">
      <c r="C87" s="18" t="s">
        <v>227</v>
      </c>
      <c r="D87" s="19">
        <v>3.9E-2</v>
      </c>
      <c r="E87" s="36"/>
      <c r="F87" s="36" t="s">
        <v>86</v>
      </c>
      <c r="G87" s="36"/>
      <c r="H87" s="36" t="s">
        <v>78</v>
      </c>
      <c r="I87" s="36"/>
      <c r="J87" s="36" t="s">
        <v>78</v>
      </c>
      <c r="K87" s="36"/>
      <c r="L87" s="36" t="s">
        <v>78</v>
      </c>
      <c r="M87" s="36"/>
      <c r="N87" s="36" t="s">
        <v>86</v>
      </c>
      <c r="O87" s="37"/>
      <c r="P87" s="37"/>
      <c r="Q87" s="37"/>
      <c r="R87" s="37"/>
    </row>
    <row r="88" spans="3:18" x14ac:dyDescent="0.35">
      <c r="C88" s="18" t="s">
        <v>228</v>
      </c>
      <c r="D88" s="19">
        <v>3.6999999999999998E-2</v>
      </c>
      <c r="E88" s="36"/>
      <c r="F88" s="36" t="s">
        <v>90</v>
      </c>
      <c r="G88" s="36"/>
      <c r="H88" s="36" t="s">
        <v>82</v>
      </c>
      <c r="I88" s="36"/>
      <c r="J88" s="36" t="s">
        <v>82</v>
      </c>
      <c r="K88" s="36"/>
      <c r="L88" s="36" t="s">
        <v>82</v>
      </c>
      <c r="M88" s="36"/>
      <c r="N88" s="36" t="s">
        <v>90</v>
      </c>
      <c r="O88" s="37"/>
      <c r="P88" s="37"/>
      <c r="Q88" s="37"/>
      <c r="R88" s="37"/>
    </row>
    <row r="89" spans="3:18" x14ac:dyDescent="0.35">
      <c r="C89" s="18" t="s">
        <v>229</v>
      </c>
      <c r="D89" s="19">
        <v>3.5999999999999997E-2</v>
      </c>
      <c r="E89" s="92" t="s">
        <v>73</v>
      </c>
      <c r="F89" s="93"/>
      <c r="G89" s="36"/>
      <c r="H89" s="36" t="s">
        <v>86</v>
      </c>
      <c r="I89" s="36"/>
      <c r="J89" s="36" t="s">
        <v>86</v>
      </c>
      <c r="K89" s="36"/>
      <c r="L89" s="36" t="s">
        <v>86</v>
      </c>
      <c r="M89" s="97" t="s">
        <v>89</v>
      </c>
      <c r="N89" s="97"/>
      <c r="O89" s="37"/>
      <c r="P89" s="37"/>
      <c r="Q89" s="37"/>
      <c r="R89" s="37"/>
    </row>
    <row r="90" spans="3:18" x14ac:dyDescent="0.35">
      <c r="C90" s="18" t="s">
        <v>140</v>
      </c>
      <c r="D90" s="19">
        <v>4.2000000000000003E-2</v>
      </c>
      <c r="E90" s="36" t="e">
        <f>VLOOKUP(#REF!,'Données '!E2:F6,2,FALSE)</f>
        <v>#REF!</v>
      </c>
      <c r="F90" s="36" t="s">
        <v>242</v>
      </c>
      <c r="G90" s="36"/>
      <c r="H90" s="36" t="s">
        <v>90</v>
      </c>
      <c r="I90" s="36"/>
      <c r="J90" s="36" t="s">
        <v>90</v>
      </c>
      <c r="K90" s="36"/>
      <c r="L90" s="36" t="s">
        <v>90</v>
      </c>
      <c r="M90" s="36" t="e">
        <f>VLOOKUP(#REF!,'Données '!E2:F6,2,FALSE)</f>
        <v>#REF!</v>
      </c>
      <c r="N90" s="36" t="s">
        <v>242</v>
      </c>
      <c r="O90" s="37"/>
      <c r="P90" s="37"/>
      <c r="Q90" s="37"/>
      <c r="R90" s="37"/>
    </row>
    <row r="91" spans="3:18" x14ac:dyDescent="0.35">
      <c r="C91" s="18"/>
      <c r="D91" s="19"/>
      <c r="E91" s="36" t="e">
        <f>VLOOKUP(#REF!,'Données '!E2:F6,2,FALSE)</f>
        <v>#REF!</v>
      </c>
      <c r="F91" s="36" t="s">
        <v>243</v>
      </c>
      <c r="G91" s="94" t="s">
        <v>77</v>
      </c>
      <c r="H91" s="94"/>
      <c r="I91" s="95" t="s">
        <v>81</v>
      </c>
      <c r="J91" s="95"/>
      <c r="K91" s="96" t="s">
        <v>85</v>
      </c>
      <c r="L91" s="96"/>
      <c r="M91" s="36" t="e">
        <f>VLOOKUP(#REF!,'Données '!E2:F6,2,FALSE)</f>
        <v>#REF!</v>
      </c>
      <c r="N91" s="36" t="s">
        <v>243</v>
      </c>
      <c r="O91" s="37"/>
      <c r="P91" s="37"/>
      <c r="Q91" s="37"/>
      <c r="R91" s="37"/>
    </row>
    <row r="92" spans="3:18" x14ac:dyDescent="0.35">
      <c r="C92" s="29">
        <v>0</v>
      </c>
      <c r="D92" s="36">
        <v>0</v>
      </c>
      <c r="E92" s="36" t="e">
        <f>VLOOKUP(#REF!,'Données '!E2:F6,2,FALSE)</f>
        <v>#REF!</v>
      </c>
      <c r="F92" s="36" t="s">
        <v>244</v>
      </c>
      <c r="G92" s="36" t="e">
        <f>VLOOKUP(#REF!,'Données '!E2:F6,2,FALSE)</f>
        <v>#REF!</v>
      </c>
      <c r="H92" s="36" t="s">
        <v>242</v>
      </c>
      <c r="I92" s="36" t="e">
        <f>VLOOKUP(#REF!,'Données '!E2:F6,2,FALSE)</f>
        <v>#REF!</v>
      </c>
      <c r="J92" s="36" t="s">
        <v>242</v>
      </c>
      <c r="K92" s="36" t="e">
        <f>VLOOKUP(#REF!,'Données '!E2:F6,2,FALSE)</f>
        <v>#REF!</v>
      </c>
      <c r="L92" s="36" t="s">
        <v>242</v>
      </c>
      <c r="M92" s="36" t="e">
        <f>VLOOKUP(#REF!,'Données '!E2:F6,2,FALSE)</f>
        <v>#REF!</v>
      </c>
      <c r="N92" s="36" t="s">
        <v>244</v>
      </c>
      <c r="O92" s="37"/>
      <c r="P92" s="37"/>
      <c r="Q92" s="37"/>
      <c r="R92" s="37"/>
    </row>
    <row r="93" spans="3:18" x14ac:dyDescent="0.35">
      <c r="C93" s="18" t="s">
        <v>141</v>
      </c>
      <c r="D93" s="19">
        <v>0.34</v>
      </c>
      <c r="E93" s="36" t="e">
        <f>VLOOKUP(#REF!,'Données '!E2:F6,2,FALSE)</f>
        <v>#REF!</v>
      </c>
      <c r="F93" s="36" t="s">
        <v>245</v>
      </c>
      <c r="G93" s="36" t="e">
        <f>VLOOKUP(#REF!,'Données '!E2:F6,2,FALSE)</f>
        <v>#REF!</v>
      </c>
      <c r="H93" s="36" t="s">
        <v>243</v>
      </c>
      <c r="I93" s="36" t="e">
        <f>VLOOKUP(#REF!,'Données '!E2:F6,2,FALSE)</f>
        <v>#REF!</v>
      </c>
      <c r="J93" s="36" t="s">
        <v>243</v>
      </c>
      <c r="K93" s="36" t="e">
        <f>VLOOKUP(#REF!,'Données '!E2:F6,2,FALSE)</f>
        <v>#REF!</v>
      </c>
      <c r="L93" s="36" t="s">
        <v>243</v>
      </c>
      <c r="M93" s="36" t="e">
        <f>VLOOKUP(#REF!,'Données '!E2:F6,2,FALSE)</f>
        <v>#REF!</v>
      </c>
      <c r="N93" s="36" t="s">
        <v>245</v>
      </c>
      <c r="O93" s="37"/>
      <c r="P93" s="37"/>
      <c r="Q93" s="37"/>
      <c r="R93" s="37"/>
    </row>
    <row r="94" spans="3:18" x14ac:dyDescent="0.35">
      <c r="C94" s="18" t="s">
        <v>142</v>
      </c>
      <c r="D94" s="19">
        <v>0.38</v>
      </c>
      <c r="E94" s="36" t="e">
        <f>VLOOKUP(#REF!,'Données '!E2:F6,2,FALSE)</f>
        <v>#REF!</v>
      </c>
      <c r="F94" s="36" t="s">
        <v>246</v>
      </c>
      <c r="G94" s="36" t="e">
        <f>VLOOKUP(#REF!,'Données '!E2:F6,2,FALSE)</f>
        <v>#REF!</v>
      </c>
      <c r="H94" s="36" t="s">
        <v>244</v>
      </c>
      <c r="I94" s="36" t="e">
        <f>VLOOKUP(#REF!,'Données '!E2:F6,2,FALSE)</f>
        <v>#REF!</v>
      </c>
      <c r="J94" s="36" t="s">
        <v>244</v>
      </c>
      <c r="K94" s="36" t="e">
        <f>VLOOKUP(#REF!,'Données '!E2:F6,2,FALSE)</f>
        <v>#REF!</v>
      </c>
      <c r="L94" s="36" t="s">
        <v>244</v>
      </c>
      <c r="M94" s="36" t="e">
        <f>VLOOKUP(#REF!,'Données '!E2:F6,2,FALSE)</f>
        <v>#REF!</v>
      </c>
      <c r="N94" s="36" t="s">
        <v>246</v>
      </c>
      <c r="O94" s="37"/>
      <c r="P94" s="37"/>
      <c r="Q94" s="37"/>
      <c r="R94" s="37"/>
    </row>
    <row r="95" spans="3:18" x14ac:dyDescent="0.35">
      <c r="C95" s="18" t="s">
        <v>143</v>
      </c>
      <c r="D95" s="19">
        <v>0.41</v>
      </c>
      <c r="E95" s="36" t="e">
        <f>VLOOKUP(#REF!,'Données '!E2:F6,2,FALSE)</f>
        <v>#REF!</v>
      </c>
      <c r="F95" s="36" t="s">
        <v>247</v>
      </c>
      <c r="G95" s="36" t="e">
        <f>VLOOKUP(#REF!,'Données '!E2:F6,2,FALSE)</f>
        <v>#REF!</v>
      </c>
      <c r="H95" s="36" t="s">
        <v>245</v>
      </c>
      <c r="I95" s="36" t="e">
        <f>VLOOKUP(#REF!,'Données '!E2:F6,2,FALSE)</f>
        <v>#REF!</v>
      </c>
      <c r="J95" s="36" t="s">
        <v>245</v>
      </c>
      <c r="K95" s="36" t="e">
        <f>VLOOKUP(#REF!,'Données '!E2:F6,2,FALSE)</f>
        <v>#REF!</v>
      </c>
      <c r="L95" s="36" t="s">
        <v>245</v>
      </c>
      <c r="M95" s="36" t="e">
        <f>VLOOKUP(#REF!,'Données '!E2:F6,2,FALSE)</f>
        <v>#REF!</v>
      </c>
      <c r="N95" s="36" t="s">
        <v>247</v>
      </c>
      <c r="O95" s="37"/>
      <c r="P95" s="37"/>
      <c r="Q95" s="37"/>
      <c r="R95" s="37"/>
    </row>
    <row r="96" spans="3:18" x14ac:dyDescent="0.35">
      <c r="C96" s="18" t="s">
        <v>144</v>
      </c>
      <c r="D96" s="19">
        <v>0.46</v>
      </c>
      <c r="E96" s="36" t="e">
        <f>VLOOKUP(#REF!,'Données '!E2:F6,2,FALSE)</f>
        <v>#REF!</v>
      </c>
      <c r="F96" s="36" t="s">
        <v>248</v>
      </c>
      <c r="G96" s="36" t="e">
        <f>VLOOKUP(#REF!,'Données '!E2:F6,2,FALSE)</f>
        <v>#REF!</v>
      </c>
      <c r="H96" s="36" t="s">
        <v>246</v>
      </c>
      <c r="I96" s="36" t="e">
        <f>VLOOKUP(#REF!,'Données '!E2:F6,2,FALSE)</f>
        <v>#REF!</v>
      </c>
      <c r="J96" s="36" t="s">
        <v>246</v>
      </c>
      <c r="K96" s="36" t="e">
        <f>VLOOKUP(#REF!,'Données '!E2:F6,2,FALSE)</f>
        <v>#REF!</v>
      </c>
      <c r="L96" s="36" t="s">
        <v>246</v>
      </c>
      <c r="M96" s="36" t="e">
        <f>VLOOKUP(#REF!,'Données '!E2:F6,2,FALSE)</f>
        <v>#REF!</v>
      </c>
      <c r="N96" s="36" t="s">
        <v>248</v>
      </c>
      <c r="O96" s="37"/>
      <c r="P96" s="37"/>
      <c r="Q96" s="37"/>
      <c r="R96" s="37"/>
    </row>
    <row r="97" spans="3:18" x14ac:dyDescent="0.35">
      <c r="C97" s="18" t="s">
        <v>145</v>
      </c>
      <c r="D97" s="19">
        <v>0.5</v>
      </c>
      <c r="E97" s="36" t="e">
        <f>VLOOKUP(#REF!,'Données '!E2:F6,2,FALSE)</f>
        <v>#REF!</v>
      </c>
      <c r="F97" s="36" t="s">
        <v>249</v>
      </c>
      <c r="G97" s="36" t="e">
        <f>VLOOKUP(#REF!,'Données '!E2:F6,2,FALSE)</f>
        <v>#REF!</v>
      </c>
      <c r="H97" s="36" t="s">
        <v>247</v>
      </c>
      <c r="I97" s="36" t="e">
        <f>VLOOKUP(#REF!,'Données '!E2:F6,2,FALSE)</f>
        <v>#REF!</v>
      </c>
      <c r="J97" s="36" t="s">
        <v>247</v>
      </c>
      <c r="K97" s="36" t="e">
        <f>VLOOKUP(#REF!,'Données '!E2:F6,2,FALSE)</f>
        <v>#REF!</v>
      </c>
      <c r="L97" s="36" t="s">
        <v>247</v>
      </c>
      <c r="M97" s="36" t="e">
        <f>VLOOKUP(#REF!,'Données '!E2:F6,2,FALSE)</f>
        <v>#REF!</v>
      </c>
      <c r="N97" s="36" t="s">
        <v>249</v>
      </c>
      <c r="O97" s="37"/>
      <c r="P97" s="37"/>
      <c r="Q97" s="37"/>
      <c r="R97" s="37"/>
    </row>
    <row r="98" spans="3:18" x14ac:dyDescent="0.35">
      <c r="C98" s="18" t="s">
        <v>146</v>
      </c>
      <c r="D98" s="19">
        <v>0.55000000000000004</v>
      </c>
      <c r="E98" s="36" t="e">
        <f>VLOOKUP(#REF!,'Données '!E2:F6,2,FALSE)</f>
        <v>#REF!</v>
      </c>
      <c r="F98" s="36" t="s">
        <v>250</v>
      </c>
      <c r="G98" s="36" t="e">
        <f>VLOOKUP(#REF!,'Données '!E2:F6,2,FALSE)</f>
        <v>#REF!</v>
      </c>
      <c r="H98" s="36" t="s">
        <v>248</v>
      </c>
      <c r="I98" s="36" t="e">
        <f>VLOOKUP(#REF!,'Données '!E2:F6,2,FALSE)</f>
        <v>#REF!</v>
      </c>
      <c r="J98" s="36" t="s">
        <v>248</v>
      </c>
      <c r="K98" s="36" t="e">
        <f>VLOOKUP(#REF!,'Données '!E2:F6,2,FALSE)</f>
        <v>#REF!</v>
      </c>
      <c r="L98" s="36" t="s">
        <v>248</v>
      </c>
      <c r="M98" s="36" t="e">
        <f>VLOOKUP(#REF!,'Données '!E2:F6,2,FALSE)</f>
        <v>#REF!</v>
      </c>
      <c r="N98" s="36" t="s">
        <v>250</v>
      </c>
      <c r="O98" s="37"/>
      <c r="P98" s="37"/>
      <c r="Q98" s="37"/>
      <c r="R98" s="37"/>
    </row>
    <row r="99" spans="3:18" x14ac:dyDescent="0.35">
      <c r="C99" s="18" t="s">
        <v>147</v>
      </c>
      <c r="D99" s="19">
        <v>0.6</v>
      </c>
      <c r="E99" s="36" t="e">
        <f>VLOOKUP(#REF!,'Données '!E2:F6,2,FALSE)</f>
        <v>#REF!</v>
      </c>
      <c r="F99" s="36" t="s">
        <v>251</v>
      </c>
      <c r="G99" s="36" t="e">
        <f>VLOOKUP(#REF!,'Données '!E2:F6,2,FALSE)</f>
        <v>#REF!</v>
      </c>
      <c r="H99" s="36" t="s">
        <v>249</v>
      </c>
      <c r="I99" s="36" t="e">
        <f>VLOOKUP(#REF!,'Données '!E2:F6,2,FALSE)</f>
        <v>#REF!</v>
      </c>
      <c r="J99" s="36" t="s">
        <v>249</v>
      </c>
      <c r="K99" s="36" t="e">
        <f>VLOOKUP(#REF!,'Données '!E2:F6,2,FALSE)</f>
        <v>#REF!</v>
      </c>
      <c r="L99" s="36" t="s">
        <v>249</v>
      </c>
      <c r="M99" s="36" t="e">
        <f>VLOOKUP(#REF!,'Données '!E2:F6,2,FALSE)</f>
        <v>#REF!</v>
      </c>
      <c r="N99" s="36" t="s">
        <v>251</v>
      </c>
      <c r="O99" s="37"/>
      <c r="P99" s="37"/>
      <c r="Q99" s="37"/>
      <c r="R99" s="37"/>
    </row>
    <row r="100" spans="3:18" x14ac:dyDescent="0.35">
      <c r="C100" s="18" t="s">
        <v>148</v>
      </c>
      <c r="D100" s="19">
        <v>0.64</v>
      </c>
      <c r="E100" s="36" t="e">
        <f>VLOOKUP(#REF!,'Données '!E2:F6,2,FALSE)</f>
        <v>#REF!</v>
      </c>
      <c r="F100" s="36" t="s">
        <v>252</v>
      </c>
      <c r="G100" s="36" t="e">
        <f>VLOOKUP(#REF!,'Données '!E2:F6,2,FALSE)</f>
        <v>#REF!</v>
      </c>
      <c r="H100" s="36" t="s">
        <v>250</v>
      </c>
      <c r="I100" s="36" t="e">
        <f>VLOOKUP(#REF!,'Données '!E2:F6,2,FALSE)</f>
        <v>#REF!</v>
      </c>
      <c r="J100" s="36" t="s">
        <v>250</v>
      </c>
      <c r="K100" s="36" t="e">
        <f>VLOOKUP(#REF!,'Données '!E2:F6,2,FALSE)</f>
        <v>#REF!</v>
      </c>
      <c r="L100" s="36" t="s">
        <v>250</v>
      </c>
      <c r="M100" s="36" t="e">
        <f>VLOOKUP(#REF!,'Données '!E2:F6,2,FALSE)</f>
        <v>#REF!</v>
      </c>
      <c r="N100" s="36" t="s">
        <v>252</v>
      </c>
      <c r="O100" s="37"/>
      <c r="P100" s="37"/>
      <c r="Q100" s="37"/>
      <c r="R100" s="37"/>
    </row>
    <row r="101" spans="3:18" x14ac:dyDescent="0.35">
      <c r="C101" s="18" t="s">
        <v>149</v>
      </c>
      <c r="D101" s="19">
        <v>0.69</v>
      </c>
      <c r="E101" s="36" t="e">
        <f>VLOOKUP(#REF!,'Données '!E2:F6,2,FALSE)</f>
        <v>#REF!</v>
      </c>
      <c r="F101" s="36" t="s">
        <v>253</v>
      </c>
      <c r="G101" s="36" t="e">
        <f>VLOOKUP(#REF!,'Données '!E2:F6,2,FALSE)</f>
        <v>#REF!</v>
      </c>
      <c r="H101" s="36" t="s">
        <v>251</v>
      </c>
      <c r="I101" s="36" t="e">
        <f>VLOOKUP(#REF!,'Données '!E2:F6,2,FALSE)</f>
        <v>#REF!</v>
      </c>
      <c r="J101" s="36" t="s">
        <v>251</v>
      </c>
      <c r="K101" s="36" t="e">
        <f>VLOOKUP(#REF!,'Données '!E2:F6,2,FALSE)</f>
        <v>#REF!</v>
      </c>
      <c r="L101" s="36" t="s">
        <v>251</v>
      </c>
      <c r="M101" s="36" t="e">
        <f>VLOOKUP(#REF!,'Données '!E2:F6,2,FALSE)</f>
        <v>#REF!</v>
      </c>
      <c r="N101" s="36" t="s">
        <v>253</v>
      </c>
      <c r="O101" s="37"/>
      <c r="P101" s="37"/>
      <c r="Q101" s="37"/>
      <c r="R101" s="37"/>
    </row>
    <row r="102" spans="3:18" x14ac:dyDescent="0.35">
      <c r="C102" s="18" t="s">
        <v>150</v>
      </c>
      <c r="D102" s="19">
        <v>0.74</v>
      </c>
      <c r="E102" s="36"/>
      <c r="F102" s="36" t="s">
        <v>70</v>
      </c>
      <c r="G102" s="36" t="e">
        <f>VLOOKUP(#REF!,'Données '!E2:F6,2,FALSE)</f>
        <v>#REF!</v>
      </c>
      <c r="H102" s="36" t="s">
        <v>252</v>
      </c>
      <c r="I102" s="36" t="e">
        <f>VLOOKUP(#REF!,'Données '!E2:F6,2,FALSE)</f>
        <v>#REF!</v>
      </c>
      <c r="J102" s="36" t="s">
        <v>252</v>
      </c>
      <c r="K102" s="36" t="e">
        <f>VLOOKUP(#REF!,'Données '!E2:F6,2,FALSE)</f>
        <v>#REF!</v>
      </c>
      <c r="L102" s="36" t="s">
        <v>252</v>
      </c>
      <c r="M102" s="36"/>
      <c r="N102" s="36" t="s">
        <v>70</v>
      </c>
      <c r="O102" s="37"/>
      <c r="P102" s="37"/>
      <c r="Q102" s="37"/>
      <c r="R102" s="37"/>
    </row>
    <row r="103" spans="3:18" x14ac:dyDescent="0.35">
      <c r="C103" s="18" t="s">
        <v>151</v>
      </c>
      <c r="D103" s="19">
        <v>0.79</v>
      </c>
      <c r="E103" s="36"/>
      <c r="F103" s="36" t="s">
        <v>74</v>
      </c>
      <c r="G103" s="36" t="e">
        <f>VLOOKUP(#REF!,'Données '!E2:F6,2,FALSE)</f>
        <v>#REF!</v>
      </c>
      <c r="H103" s="36" t="s">
        <v>253</v>
      </c>
      <c r="I103" s="36" t="e">
        <f>VLOOKUP(#REF!,'Données '!E2:F6,2,FALSE)</f>
        <v>#REF!</v>
      </c>
      <c r="J103" s="36" t="s">
        <v>253</v>
      </c>
      <c r="K103" s="36" t="e">
        <f>VLOOKUP(#REF!,'Données '!E2:F6,2,FALSE)</f>
        <v>#REF!</v>
      </c>
      <c r="L103" s="36" t="s">
        <v>253</v>
      </c>
      <c r="M103" s="36"/>
      <c r="N103" s="36" t="s">
        <v>74</v>
      </c>
      <c r="O103" s="37"/>
      <c r="P103" s="37"/>
      <c r="Q103" s="37"/>
      <c r="R103" s="37"/>
    </row>
    <row r="104" spans="3:18" x14ac:dyDescent="0.35">
      <c r="C104" s="18" t="s">
        <v>152</v>
      </c>
      <c r="D104" s="19">
        <v>0.85</v>
      </c>
      <c r="E104" s="36"/>
      <c r="F104" s="36" t="s">
        <v>78</v>
      </c>
      <c r="G104" s="36"/>
      <c r="H104" s="36" t="s">
        <v>70</v>
      </c>
      <c r="I104" s="36"/>
      <c r="J104" s="36" t="s">
        <v>70</v>
      </c>
      <c r="K104" s="36"/>
      <c r="L104" s="36" t="s">
        <v>70</v>
      </c>
      <c r="M104" s="36"/>
      <c r="N104" s="36" t="s">
        <v>78</v>
      </c>
      <c r="O104" s="37"/>
      <c r="P104" s="37"/>
      <c r="Q104" s="37"/>
      <c r="R104" s="37"/>
    </row>
    <row r="105" spans="3:18" x14ac:dyDescent="0.35">
      <c r="C105" s="18" t="s">
        <v>153</v>
      </c>
      <c r="D105" s="19">
        <v>0.92</v>
      </c>
      <c r="E105" s="36"/>
      <c r="F105" s="36" t="s">
        <v>82</v>
      </c>
      <c r="G105" s="36"/>
      <c r="H105" s="36" t="s">
        <v>74</v>
      </c>
      <c r="I105" s="36"/>
      <c r="J105" s="36" t="s">
        <v>74</v>
      </c>
      <c r="K105" s="36"/>
      <c r="L105" s="36" t="s">
        <v>74</v>
      </c>
      <c r="M105" s="36"/>
      <c r="N105" s="36" t="s">
        <v>82</v>
      </c>
      <c r="O105" s="37"/>
      <c r="P105" s="37"/>
      <c r="Q105" s="37"/>
      <c r="R105" s="37"/>
    </row>
    <row r="106" spans="3:18" x14ac:dyDescent="0.35">
      <c r="C106" s="18" t="s">
        <v>154</v>
      </c>
      <c r="D106" s="19">
        <v>0.98</v>
      </c>
      <c r="E106" s="36"/>
      <c r="F106" s="36" t="s">
        <v>86</v>
      </c>
      <c r="G106" s="36"/>
      <c r="H106" s="36" t="s">
        <v>78</v>
      </c>
      <c r="I106" s="36"/>
      <c r="J106" s="36" t="s">
        <v>78</v>
      </c>
      <c r="K106" s="36"/>
      <c r="L106" s="36" t="s">
        <v>78</v>
      </c>
      <c r="M106" s="36"/>
      <c r="N106" s="36" t="s">
        <v>86</v>
      </c>
      <c r="O106" s="37"/>
      <c r="P106" s="37"/>
      <c r="Q106" s="37"/>
      <c r="R106" s="37"/>
    </row>
    <row r="107" spans="3:18" x14ac:dyDescent="0.35">
      <c r="C107" s="18" t="s">
        <v>155</v>
      </c>
      <c r="D107" s="19">
        <v>1.04</v>
      </c>
      <c r="E107" s="36"/>
      <c r="F107" s="36" t="s">
        <v>90</v>
      </c>
      <c r="G107" s="36"/>
      <c r="H107" s="36" t="s">
        <v>82</v>
      </c>
      <c r="I107" s="36"/>
      <c r="J107" s="36" t="s">
        <v>82</v>
      </c>
      <c r="K107" s="36"/>
      <c r="L107" s="36" t="s">
        <v>82</v>
      </c>
      <c r="M107" s="36"/>
      <c r="N107" s="36" t="s">
        <v>90</v>
      </c>
      <c r="O107" s="37"/>
      <c r="P107" s="37"/>
      <c r="Q107" s="37"/>
      <c r="R107" s="37"/>
    </row>
    <row r="108" spans="3:18" x14ac:dyDescent="0.35">
      <c r="C108" s="42">
        <v>0</v>
      </c>
      <c r="D108" s="43"/>
      <c r="E108" s="92" t="s">
        <v>93</v>
      </c>
      <c r="F108" s="93"/>
      <c r="G108" s="36"/>
      <c r="H108" s="36" t="s">
        <v>86</v>
      </c>
      <c r="I108" s="36"/>
      <c r="J108" s="36" t="s">
        <v>86</v>
      </c>
      <c r="K108" s="36"/>
      <c r="L108" s="36" t="s">
        <v>86</v>
      </c>
      <c r="M108" s="70"/>
      <c r="N108" s="70"/>
      <c r="O108" s="37"/>
      <c r="P108" s="37"/>
      <c r="Q108" s="37"/>
      <c r="R108" s="37"/>
    </row>
    <row r="109" spans="3:18" x14ac:dyDescent="0.35">
      <c r="C109" s="53" t="s">
        <v>57</v>
      </c>
      <c r="D109" s="68">
        <v>1.5</v>
      </c>
      <c r="E109" s="36" t="e">
        <f>VLOOKUP(#REF!,'Données '!E2:F6,2,FALSE)</f>
        <v>#REF!</v>
      </c>
      <c r="F109" s="36" t="s">
        <v>242</v>
      </c>
      <c r="G109" s="36"/>
      <c r="H109" s="36" t="s">
        <v>90</v>
      </c>
      <c r="I109" s="36"/>
      <c r="J109" s="36" t="s">
        <v>90</v>
      </c>
      <c r="K109" s="36"/>
      <c r="L109" s="36" t="s">
        <v>90</v>
      </c>
      <c r="M109" s="38"/>
      <c r="N109" s="38"/>
    </row>
    <row r="110" spans="3:18" x14ac:dyDescent="0.35">
      <c r="C110" s="53" t="s">
        <v>60</v>
      </c>
      <c r="D110" s="68">
        <v>3.5</v>
      </c>
      <c r="E110" s="36" t="e">
        <f>VLOOKUP(#REF!,'Données '!E2:F6,2,FALSE)</f>
        <v>#REF!</v>
      </c>
      <c r="F110" s="36" t="s">
        <v>243</v>
      </c>
      <c r="G110" s="94" t="s">
        <v>96</v>
      </c>
      <c r="H110" s="94"/>
      <c r="I110" s="95" t="s">
        <v>2</v>
      </c>
      <c r="J110" s="95"/>
      <c r="K110" s="38"/>
      <c r="L110" s="38"/>
      <c r="M110" s="38"/>
      <c r="N110" s="38"/>
    </row>
    <row r="111" spans="3:18" x14ac:dyDescent="0.35">
      <c r="C111" s="53" t="s">
        <v>63</v>
      </c>
      <c r="D111" s="68">
        <v>2</v>
      </c>
      <c r="E111" s="36" t="e">
        <f>VLOOKUP(#REF!,'Données '!E2:F6,2,FALSE)</f>
        <v>#REF!</v>
      </c>
      <c r="F111" s="36" t="s">
        <v>244</v>
      </c>
      <c r="G111" s="36" t="e">
        <f>VLOOKUP(#REF!,'Données '!E2:F6,2,FALSE)</f>
        <v>#REF!</v>
      </c>
      <c r="H111" s="36" t="s">
        <v>242</v>
      </c>
      <c r="I111" s="36" t="e">
        <f>VLOOKUP(#REF!,'Données '!E2:F6,2,FALSE)</f>
        <v>#REF!</v>
      </c>
      <c r="J111" s="36" t="s">
        <v>242</v>
      </c>
      <c r="K111" s="38"/>
      <c r="L111" s="38"/>
      <c r="M111" s="38"/>
      <c r="N111" s="38"/>
    </row>
    <row r="112" spans="3:18" x14ac:dyDescent="0.35">
      <c r="C112" s="53" t="s">
        <v>68</v>
      </c>
      <c r="D112" s="68">
        <v>0.17</v>
      </c>
      <c r="E112" s="36" t="e">
        <f>VLOOKUP(#REF!,'Données '!E2:F6,2,FALSE)</f>
        <v>#REF!</v>
      </c>
      <c r="F112" s="36" t="s">
        <v>245</v>
      </c>
      <c r="G112" s="36" t="e">
        <f>VLOOKUP(#REF!,'Données '!E2:F6,2,FALSE)</f>
        <v>#REF!</v>
      </c>
      <c r="H112" s="36" t="s">
        <v>243</v>
      </c>
      <c r="I112" s="36" t="e">
        <f>VLOOKUP(#REF!,'Données '!E2:F6,2,FALSE)</f>
        <v>#REF!</v>
      </c>
      <c r="J112" s="36" t="s">
        <v>243</v>
      </c>
      <c r="K112" s="38"/>
      <c r="L112" s="38"/>
      <c r="M112" s="38"/>
      <c r="N112" s="38"/>
    </row>
    <row r="113" spans="3:14" x14ac:dyDescent="0.35">
      <c r="C113" s="53" t="s">
        <v>72</v>
      </c>
      <c r="D113" s="68">
        <v>0.17</v>
      </c>
      <c r="E113" s="36" t="e">
        <f>VLOOKUP(#REF!,'Données '!E2:F6,2,FALSE)</f>
        <v>#REF!</v>
      </c>
      <c r="F113" s="36" t="s">
        <v>246</v>
      </c>
      <c r="G113" s="36" t="e">
        <f>VLOOKUP(#REF!,'Données '!E2:F6,2,FALSE)</f>
        <v>#REF!</v>
      </c>
      <c r="H113" s="36" t="s">
        <v>244</v>
      </c>
      <c r="I113" s="36" t="e">
        <f>VLOOKUP(#REF!,'Données '!E2:F6,2,FALSE)</f>
        <v>#REF!</v>
      </c>
      <c r="J113" s="36" t="s">
        <v>244</v>
      </c>
      <c r="K113" s="38"/>
      <c r="L113" s="38"/>
      <c r="M113" s="38"/>
      <c r="N113" s="38"/>
    </row>
    <row r="114" spans="3:14" x14ac:dyDescent="0.35">
      <c r="C114" s="53" t="s">
        <v>76</v>
      </c>
      <c r="D114" s="68">
        <v>6.5000000000000002E-2</v>
      </c>
      <c r="E114" s="36" t="e">
        <f>VLOOKUP(#REF!,'Données '!E2:F6,2,FALSE)</f>
        <v>#REF!</v>
      </c>
      <c r="F114" s="36" t="s">
        <v>247</v>
      </c>
      <c r="G114" s="36" t="e">
        <f>VLOOKUP(#REF!,'Données '!E2:F6,2,FALSE)</f>
        <v>#REF!</v>
      </c>
      <c r="H114" s="36" t="s">
        <v>245</v>
      </c>
      <c r="I114" s="36" t="e">
        <f>VLOOKUP(#REF!,'Données '!E2:F6,2,FALSE)</f>
        <v>#REF!</v>
      </c>
      <c r="J114" s="36" t="s">
        <v>245</v>
      </c>
      <c r="K114" s="38"/>
      <c r="L114" s="38"/>
      <c r="M114" s="38"/>
      <c r="N114" s="38"/>
    </row>
    <row r="115" spans="3:14" x14ac:dyDescent="0.35">
      <c r="C115" s="53" t="s">
        <v>80</v>
      </c>
      <c r="D115" s="68">
        <v>0.25</v>
      </c>
      <c r="E115" s="36" t="e">
        <f>VLOOKUP(#REF!,'Données '!E2:F6,2,FALSE)</f>
        <v>#REF!</v>
      </c>
      <c r="F115" s="36" t="s">
        <v>248</v>
      </c>
      <c r="G115" s="36" t="e">
        <f>VLOOKUP(#REF!,'Données '!E2:F6,2,FALSE)</f>
        <v>#REF!</v>
      </c>
      <c r="H115" s="36" t="s">
        <v>246</v>
      </c>
      <c r="I115" s="36" t="e">
        <f>VLOOKUP(#REF!,'Données '!E2:F6,2,FALSE)</f>
        <v>#REF!</v>
      </c>
      <c r="J115" s="36" t="s">
        <v>246</v>
      </c>
      <c r="K115" s="38"/>
      <c r="L115" s="38"/>
      <c r="M115" s="38"/>
      <c r="N115" s="38"/>
    </row>
    <row r="116" spans="3:14" x14ac:dyDescent="0.35">
      <c r="C116" s="53" t="s">
        <v>84</v>
      </c>
      <c r="D116" s="68">
        <v>0.1</v>
      </c>
      <c r="E116" s="36" t="e">
        <f>VLOOKUP(#REF!,'Données '!E2:F6,2,FALSE)</f>
        <v>#REF!</v>
      </c>
      <c r="F116" s="36" t="s">
        <v>249</v>
      </c>
      <c r="G116" s="36" t="e">
        <f>VLOOKUP(#REF!,'Données '!E2:F6,2,FALSE)</f>
        <v>#REF!</v>
      </c>
      <c r="H116" s="36" t="s">
        <v>247</v>
      </c>
      <c r="I116" s="36" t="e">
        <f>VLOOKUP(#REF!,'Données '!E2:F6,2,FALSE)</f>
        <v>#REF!</v>
      </c>
      <c r="J116" s="36" t="s">
        <v>247</v>
      </c>
      <c r="K116" s="38"/>
      <c r="L116" s="38"/>
      <c r="M116" s="38"/>
      <c r="N116" s="38"/>
    </row>
    <row r="117" spans="3:14" x14ac:dyDescent="0.35">
      <c r="C117" s="53" t="s">
        <v>88</v>
      </c>
      <c r="D117" s="68">
        <v>0.05</v>
      </c>
      <c r="E117" s="36" t="e">
        <f>VLOOKUP(#REF!,'Données '!E2:F6,2,FALSE)</f>
        <v>#REF!</v>
      </c>
      <c r="F117" s="36" t="s">
        <v>250</v>
      </c>
      <c r="G117" s="36" t="e">
        <f>VLOOKUP(#REF!,'Données '!E2:F6,2,FALSE)</f>
        <v>#REF!</v>
      </c>
      <c r="H117" s="36" t="s">
        <v>248</v>
      </c>
      <c r="I117" s="36" t="e">
        <f>VLOOKUP(#REF!,'Données '!E2:F6,2,FALSE)</f>
        <v>#REF!</v>
      </c>
      <c r="J117" s="36" t="s">
        <v>248</v>
      </c>
      <c r="K117" s="38"/>
      <c r="L117" s="38"/>
      <c r="M117" s="38"/>
      <c r="N117" s="38"/>
    </row>
    <row r="118" spans="3:14" x14ac:dyDescent="0.35">
      <c r="C118" s="53" t="s">
        <v>92</v>
      </c>
      <c r="D118" s="68">
        <v>0.06</v>
      </c>
      <c r="E118" s="36" t="e">
        <f>VLOOKUP(#REF!,'Données '!E2:F6,2,FALSE)</f>
        <v>#REF!</v>
      </c>
      <c r="F118" s="36" t="s">
        <v>251</v>
      </c>
      <c r="G118" s="36" t="e">
        <f>VLOOKUP(#REF!,'Données '!E2:F6,2,FALSE)</f>
        <v>#REF!</v>
      </c>
      <c r="H118" s="36" t="s">
        <v>249</v>
      </c>
      <c r="I118" s="36" t="e">
        <f>VLOOKUP(#REF!,'Données '!E2:F6,2,FALSE)</f>
        <v>#REF!</v>
      </c>
      <c r="J118" s="36" t="s">
        <v>249</v>
      </c>
      <c r="K118" s="38"/>
      <c r="L118" s="38"/>
      <c r="M118" s="38"/>
      <c r="N118" s="38"/>
    </row>
    <row r="119" spans="3:14" x14ac:dyDescent="0.35">
      <c r="C119" s="53" t="s">
        <v>95</v>
      </c>
      <c r="D119" s="68">
        <v>6.5000000000000002E-2</v>
      </c>
      <c r="E119" s="36" t="e">
        <f>VLOOKUP(#REF!,'Données '!E2:F6,2,FALSE)</f>
        <v>#REF!</v>
      </c>
      <c r="F119" s="36" t="s">
        <v>252</v>
      </c>
      <c r="G119" s="36" t="e">
        <f>VLOOKUP(#REF!,'Données '!E2:F6,2,FALSE)</f>
        <v>#REF!</v>
      </c>
      <c r="H119" s="36" t="s">
        <v>250</v>
      </c>
      <c r="I119" s="36" t="e">
        <f>VLOOKUP(#REF!,'Données '!E2:F6,2,FALSE)</f>
        <v>#REF!</v>
      </c>
      <c r="J119" s="36" t="s">
        <v>250</v>
      </c>
      <c r="K119" s="38"/>
      <c r="L119" s="38"/>
      <c r="M119" s="38"/>
      <c r="N119" s="38"/>
    </row>
    <row r="120" spans="3:14" x14ac:dyDescent="0.35">
      <c r="C120" s="53" t="s">
        <v>98</v>
      </c>
      <c r="D120" s="68">
        <v>0.06</v>
      </c>
      <c r="E120" s="36" t="e">
        <f>VLOOKUP(#REF!,'Données '!E2:F6,2,FALSE)</f>
        <v>#REF!</v>
      </c>
      <c r="F120" s="36" t="s">
        <v>253</v>
      </c>
      <c r="G120" s="36" t="e">
        <f>VLOOKUP(#REF!,'Données '!E2:F6,2,FALSE)</f>
        <v>#REF!</v>
      </c>
      <c r="H120" s="36" t="s">
        <v>251</v>
      </c>
      <c r="I120" s="36" t="e">
        <f>VLOOKUP(#REF!,'Données '!E2:F6,2,FALSE)</f>
        <v>#REF!</v>
      </c>
      <c r="J120" s="36" t="s">
        <v>251</v>
      </c>
      <c r="K120" s="38"/>
      <c r="L120" s="38"/>
      <c r="M120" s="38"/>
      <c r="N120" s="38"/>
    </row>
    <row r="121" spans="3:14" x14ac:dyDescent="0.35">
      <c r="C121" s="14">
        <v>0</v>
      </c>
      <c r="D121" s="14">
        <v>0</v>
      </c>
      <c r="E121" s="36"/>
      <c r="F121" s="36" t="s">
        <v>70</v>
      </c>
      <c r="G121" s="36" t="e">
        <f>VLOOKUP(#REF!,'Données '!E2:F6,2,FALSE)</f>
        <v>#REF!</v>
      </c>
      <c r="H121" s="36" t="s">
        <v>252</v>
      </c>
      <c r="I121" s="36" t="e">
        <f>VLOOKUP(#REF!,'Données '!E2:F6,2,FALSE)</f>
        <v>#REF!</v>
      </c>
      <c r="J121" s="36" t="s">
        <v>252</v>
      </c>
      <c r="K121" s="38"/>
      <c r="L121" s="38"/>
      <c r="M121" s="38"/>
      <c r="N121" s="38"/>
    </row>
    <row r="122" spans="3:14" x14ac:dyDescent="0.35">
      <c r="C122" s="18" t="s">
        <v>19</v>
      </c>
      <c r="D122" s="69">
        <v>0.35</v>
      </c>
      <c r="E122" s="36"/>
      <c r="F122" s="36" t="s">
        <v>74</v>
      </c>
      <c r="G122" s="36" t="e">
        <f>VLOOKUP(#REF!,'Données '!E2:F6,2,FALSE)</f>
        <v>#REF!</v>
      </c>
      <c r="H122" s="36" t="s">
        <v>253</v>
      </c>
      <c r="I122" s="36" t="e">
        <f>VLOOKUP(#REF!,'Données '!E2:F6,2,FALSE)</f>
        <v>#REF!</v>
      </c>
      <c r="J122" s="36" t="s">
        <v>253</v>
      </c>
      <c r="K122" s="38"/>
      <c r="L122" s="38"/>
      <c r="M122" s="38"/>
      <c r="N122" s="38"/>
    </row>
    <row r="123" spans="3:14" x14ac:dyDescent="0.35">
      <c r="C123" s="18" t="s">
        <v>24</v>
      </c>
      <c r="D123" s="69">
        <v>0.16</v>
      </c>
      <c r="E123" s="36"/>
      <c r="F123" s="36" t="s">
        <v>78</v>
      </c>
      <c r="G123" s="36"/>
      <c r="H123" s="36" t="s">
        <v>70</v>
      </c>
      <c r="I123" s="36" t="e">
        <f>VLOOKUP(#REF!,'Données '!E2:F6,2,FALSE)</f>
        <v>#REF!</v>
      </c>
      <c r="J123" s="36" t="s">
        <v>70</v>
      </c>
      <c r="K123" s="38"/>
      <c r="L123" s="38"/>
      <c r="M123" s="38"/>
      <c r="N123" s="38"/>
    </row>
    <row r="124" spans="3:14" x14ac:dyDescent="0.35">
      <c r="C124" s="18" t="s">
        <v>29</v>
      </c>
      <c r="D124" s="69">
        <v>0.46</v>
      </c>
      <c r="E124" s="36"/>
      <c r="F124" s="36" t="s">
        <v>82</v>
      </c>
      <c r="G124" s="36"/>
      <c r="H124" s="36" t="s">
        <v>74</v>
      </c>
      <c r="I124" s="36" t="e">
        <f>VLOOKUP(#REF!,'Données '!E2:F6,2,FALSE)</f>
        <v>#REF!</v>
      </c>
      <c r="J124" s="36" t="s">
        <v>74</v>
      </c>
      <c r="K124" s="38"/>
      <c r="L124" s="38"/>
      <c r="M124" s="38"/>
      <c r="N124" s="38"/>
    </row>
    <row r="125" spans="3:14" x14ac:dyDescent="0.35">
      <c r="C125" s="18" t="s">
        <v>33</v>
      </c>
      <c r="D125" s="69">
        <v>0.52</v>
      </c>
      <c r="E125" s="36"/>
      <c r="F125" s="36" t="s">
        <v>86</v>
      </c>
      <c r="G125" s="36"/>
      <c r="H125" s="36" t="s">
        <v>78</v>
      </c>
      <c r="I125" s="36" t="e">
        <f>VLOOKUP(#REF!,'Données '!E2:F6,2,FALSE)</f>
        <v>#REF!</v>
      </c>
      <c r="J125" s="36" t="s">
        <v>78</v>
      </c>
      <c r="K125" s="38"/>
      <c r="L125" s="38"/>
      <c r="M125" s="38"/>
      <c r="N125" s="38"/>
    </row>
    <row r="126" spans="3:14" x14ac:dyDescent="0.35">
      <c r="C126" s="18" t="s">
        <v>37</v>
      </c>
      <c r="D126" s="69">
        <v>1.1000000000000001</v>
      </c>
      <c r="E126" s="36"/>
      <c r="F126" s="36" t="s">
        <v>90</v>
      </c>
      <c r="G126" s="36"/>
      <c r="H126" s="36" t="s">
        <v>82</v>
      </c>
      <c r="I126" s="36" t="e">
        <f>VLOOKUP(#REF!,'Données '!E2:F6,2,FALSE)</f>
        <v>#REF!</v>
      </c>
      <c r="J126" s="36" t="s">
        <v>82</v>
      </c>
      <c r="K126" s="38"/>
      <c r="L126" s="38"/>
      <c r="M126" s="38"/>
      <c r="N126" s="38"/>
    </row>
    <row r="127" spans="3:14" x14ac:dyDescent="0.35">
      <c r="C127" s="18" t="s">
        <v>40</v>
      </c>
      <c r="D127" s="19">
        <v>0.31</v>
      </c>
      <c r="G127" s="36"/>
      <c r="H127" s="36" t="s">
        <v>86</v>
      </c>
      <c r="I127" s="36" t="e">
        <f>VLOOKUP(#REF!,'Données '!E2:F6,2,FALSE)</f>
        <v>#REF!</v>
      </c>
      <c r="J127" s="36" t="s">
        <v>86</v>
      </c>
      <c r="K127" s="38"/>
      <c r="L127" s="38"/>
    </row>
    <row r="128" spans="3:14" x14ac:dyDescent="0.35">
      <c r="C128" s="18" t="s">
        <v>43</v>
      </c>
      <c r="D128" s="19">
        <v>2</v>
      </c>
      <c r="G128" s="36"/>
      <c r="H128" s="36" t="s">
        <v>90</v>
      </c>
      <c r="I128" s="36" t="e">
        <f>VLOOKUP(#REF!,'Données '!E2:F6,2,FALSE)</f>
        <v>#REF!</v>
      </c>
      <c r="J128" s="36" t="s">
        <v>90</v>
      </c>
      <c r="K128" s="38"/>
      <c r="L128" s="38"/>
    </row>
    <row r="129" spans="3:4" x14ac:dyDescent="0.35">
      <c r="C129" s="18" t="s">
        <v>46</v>
      </c>
      <c r="D129" s="19">
        <v>0.8</v>
      </c>
    </row>
    <row r="130" spans="3:4" x14ac:dyDescent="0.35">
      <c r="C130" s="18" t="s">
        <v>49</v>
      </c>
      <c r="D130" s="19">
        <v>2.4</v>
      </c>
    </row>
    <row r="131" spans="3:4" x14ac:dyDescent="0.35">
      <c r="C131" s="18" t="s">
        <v>52</v>
      </c>
      <c r="D131" s="19">
        <v>0.33</v>
      </c>
    </row>
    <row r="132" spans="3:4" x14ac:dyDescent="0.35">
      <c r="C132" s="24">
        <v>0</v>
      </c>
      <c r="D132" s="24">
        <v>0</v>
      </c>
    </row>
    <row r="133" spans="3:4" x14ac:dyDescent="0.35">
      <c r="C133" s="25" t="s">
        <v>57</v>
      </c>
      <c r="D133" s="26">
        <v>1.5</v>
      </c>
    </row>
    <row r="134" spans="3:4" x14ac:dyDescent="0.35">
      <c r="C134" s="25" t="s">
        <v>60</v>
      </c>
      <c r="D134" s="26">
        <v>3.5</v>
      </c>
    </row>
    <row r="135" spans="3:4" x14ac:dyDescent="0.35">
      <c r="C135" s="25" t="s">
        <v>63</v>
      </c>
      <c r="D135" s="26">
        <v>2</v>
      </c>
    </row>
    <row r="136" spans="3:4" x14ac:dyDescent="0.35">
      <c r="C136" s="33"/>
      <c r="D136" s="33"/>
    </row>
    <row r="137" spans="3:4" x14ac:dyDescent="0.35">
      <c r="C137" s="33"/>
      <c r="D137" s="33"/>
    </row>
    <row r="138" spans="3:4" x14ac:dyDescent="0.35">
      <c r="C138" s="33"/>
      <c r="D138" s="33"/>
    </row>
    <row r="142" spans="3:4" x14ac:dyDescent="0.35">
      <c r="C142" s="33"/>
      <c r="D142" s="33"/>
    </row>
  </sheetData>
  <mergeCells count="24">
    <mergeCell ref="M1:U1"/>
    <mergeCell ref="G34:H34"/>
    <mergeCell ref="I34:J34"/>
    <mergeCell ref="K34:L34"/>
    <mergeCell ref="M32:N32"/>
    <mergeCell ref="E108:F108"/>
    <mergeCell ref="G110:H110"/>
    <mergeCell ref="I110:J110"/>
    <mergeCell ref="E89:F89"/>
    <mergeCell ref="G91:H91"/>
    <mergeCell ref="I91:J91"/>
    <mergeCell ref="K53:L53"/>
    <mergeCell ref="M51:N51"/>
    <mergeCell ref="K91:L91"/>
    <mergeCell ref="M89:N89"/>
    <mergeCell ref="G72:H72"/>
    <mergeCell ref="I72:J72"/>
    <mergeCell ref="K72:L72"/>
    <mergeCell ref="M70:N70"/>
    <mergeCell ref="E70:F70"/>
    <mergeCell ref="E32:F32"/>
    <mergeCell ref="E51:F51"/>
    <mergeCell ref="G53:H53"/>
    <mergeCell ref="I53:J53"/>
  </mergeCells>
  <hyperlinks>
    <hyperlink ref="AB2" r:id="rId1" xr:uid="{00000000-0004-0000-0000-000000000000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B2:U40"/>
  <sheetViews>
    <sheetView zoomScale="70" zoomScaleNormal="70" workbookViewId="0">
      <selection activeCell="D44" sqref="D44"/>
    </sheetView>
  </sheetViews>
  <sheetFormatPr baseColWidth="10" defaultColWidth="11.453125" defaultRowHeight="14.5" x14ac:dyDescent="0.35"/>
  <cols>
    <col min="1" max="1" width="6.1796875" customWidth="1"/>
    <col min="2" max="2" width="44.7265625" customWidth="1"/>
    <col min="3" max="3" width="17.81640625" bestFit="1" customWidth="1"/>
    <col min="4" max="4" width="17" bestFit="1" customWidth="1"/>
    <col min="5" max="5" width="26.1796875" bestFit="1" customWidth="1"/>
    <col min="6" max="6" width="20.81640625" bestFit="1" customWidth="1"/>
    <col min="7" max="7" width="15" bestFit="1" customWidth="1"/>
    <col min="8" max="8" width="19.54296875" customWidth="1"/>
    <col min="9" max="10" width="15.7265625" bestFit="1" customWidth="1"/>
    <col min="12" max="12" width="11" bestFit="1" customWidth="1"/>
    <col min="13" max="13" width="41.7265625" customWidth="1"/>
    <col min="14" max="14" width="24" customWidth="1"/>
    <col min="15" max="15" width="15.7265625" customWidth="1"/>
    <col min="16" max="16" width="15.26953125" bestFit="1" customWidth="1"/>
    <col min="17" max="17" width="20.81640625" bestFit="1" customWidth="1"/>
    <col min="18" max="18" width="15" bestFit="1" customWidth="1"/>
    <col min="19" max="19" width="12.453125" bestFit="1" customWidth="1"/>
    <col min="20" max="21" width="15.7265625" bestFit="1" customWidth="1"/>
  </cols>
  <sheetData>
    <row r="2" spans="2:18" x14ac:dyDescent="0.35">
      <c r="B2" s="8" t="s">
        <v>10</v>
      </c>
      <c r="C2" s="8" t="s">
        <v>156</v>
      </c>
      <c r="D2" s="8" t="s">
        <v>157</v>
      </c>
      <c r="E2" s="8" t="s">
        <v>158</v>
      </c>
    </row>
    <row r="3" spans="2:18" x14ac:dyDescent="0.35">
      <c r="B3" s="71">
        <v>0</v>
      </c>
      <c r="C3" s="88">
        <f>VLOOKUP(B3,'Données '!M3:O30,3,FALSE)</f>
        <v>0</v>
      </c>
      <c r="D3" s="88">
        <f>VLOOKUP(B3,'Données '!M3:Q30,5,FALSE)</f>
        <v>0</v>
      </c>
      <c r="E3" s="88">
        <f>SUM(D3-C3)</f>
        <v>0</v>
      </c>
    </row>
    <row r="5" spans="2:18" x14ac:dyDescent="0.35">
      <c r="B5" s="10" t="s">
        <v>159</v>
      </c>
      <c r="C5" s="11"/>
      <c r="D5" s="11"/>
      <c r="E5" s="11"/>
      <c r="F5" s="11"/>
      <c r="G5" s="11"/>
    </row>
    <row r="6" spans="2:18" x14ac:dyDescent="0.35">
      <c r="B6" s="10" t="s">
        <v>160</v>
      </c>
      <c r="C6" s="10" t="s">
        <v>162</v>
      </c>
      <c r="D6" s="10" t="s">
        <v>163</v>
      </c>
      <c r="E6" s="99" t="s">
        <v>161</v>
      </c>
    </row>
    <row r="7" spans="2:18" x14ac:dyDescent="0.35">
      <c r="B7" s="71"/>
      <c r="C7" s="71"/>
      <c r="D7" s="71"/>
      <c r="E7" s="99"/>
    </row>
    <row r="8" spans="2:18" ht="28.5" customHeight="1" x14ac:dyDescent="0.35">
      <c r="B8" s="10" t="s">
        <v>196</v>
      </c>
      <c r="C8" s="10" t="s">
        <v>167</v>
      </c>
      <c r="D8" s="10" t="s">
        <v>168</v>
      </c>
      <c r="E8" s="48" t="s">
        <v>197</v>
      </c>
      <c r="F8" s="100" t="s">
        <v>166</v>
      </c>
    </row>
    <row r="9" spans="2:18" x14ac:dyDescent="0.35">
      <c r="B9" s="88">
        <f>IF((AND(B7=0,C7=0,D7=0)),0,(B7*D7*2)+(C7*D7*2)-D9)</f>
        <v>0</v>
      </c>
      <c r="C9" s="88">
        <f>IF((AND(B7=0,C7=0)),0,C7*B7)</f>
        <v>0</v>
      </c>
      <c r="D9" s="88">
        <f>IF(C9=0,0,C9/6)</f>
        <v>0</v>
      </c>
      <c r="E9" s="88">
        <f>D9+B9</f>
        <v>0</v>
      </c>
      <c r="F9" s="100"/>
    </row>
    <row r="11" spans="2:18" hidden="1" x14ac:dyDescent="0.35">
      <c r="B11" s="56"/>
      <c r="C11" s="56"/>
      <c r="D11" s="56"/>
      <c r="E11" s="56"/>
      <c r="F11" s="56"/>
      <c r="G11" s="56"/>
      <c r="H11" s="56"/>
      <c r="I11" s="56"/>
      <c r="J11" s="57"/>
      <c r="L11" s="106" t="s">
        <v>1</v>
      </c>
      <c r="M11" s="106"/>
      <c r="N11" s="106"/>
      <c r="O11" s="106"/>
      <c r="P11" s="106"/>
      <c r="Q11" s="106"/>
      <c r="R11" s="106"/>
    </row>
    <row r="12" spans="2:18" ht="43.5" hidden="1" x14ac:dyDescent="0.35">
      <c r="B12" s="87"/>
      <c r="C12" s="7" t="s">
        <v>171</v>
      </c>
      <c r="D12" s="7" t="s">
        <v>172</v>
      </c>
      <c r="E12" s="7" t="s">
        <v>173</v>
      </c>
      <c r="F12" s="7" t="s">
        <v>174</v>
      </c>
      <c r="G12" s="7" t="s">
        <v>175</v>
      </c>
      <c r="H12" s="7" t="s">
        <v>165</v>
      </c>
      <c r="I12" s="7" t="s">
        <v>176</v>
      </c>
      <c r="J12" s="7" t="s">
        <v>176</v>
      </c>
      <c r="L12" s="107" t="s">
        <v>1</v>
      </c>
      <c r="M12" s="107"/>
      <c r="N12" s="7" t="s">
        <v>172</v>
      </c>
      <c r="O12" s="7" t="s">
        <v>175</v>
      </c>
      <c r="P12" s="7" t="s">
        <v>241</v>
      </c>
      <c r="Q12" s="7" t="s">
        <v>176</v>
      </c>
      <c r="R12" s="7" t="s">
        <v>176</v>
      </c>
    </row>
    <row r="13" spans="2:18" ht="20.5" hidden="1" x14ac:dyDescent="0.35">
      <c r="B13" s="7" t="s">
        <v>178</v>
      </c>
      <c r="C13" s="7"/>
      <c r="D13" s="7"/>
      <c r="E13" s="7" t="s">
        <v>179</v>
      </c>
      <c r="F13" s="7" t="s">
        <v>180</v>
      </c>
      <c r="G13" s="7" t="s">
        <v>181</v>
      </c>
      <c r="H13" s="7" t="s">
        <v>182</v>
      </c>
      <c r="I13" s="7" t="s">
        <v>183</v>
      </c>
      <c r="J13" s="7" t="s">
        <v>183</v>
      </c>
      <c r="L13" s="7" t="s">
        <v>177</v>
      </c>
      <c r="M13" s="7" t="s">
        <v>178</v>
      </c>
      <c r="N13" s="7"/>
      <c r="O13" s="7" t="s">
        <v>181</v>
      </c>
      <c r="P13" s="7" t="s">
        <v>182</v>
      </c>
      <c r="Q13" s="7" t="s">
        <v>183</v>
      </c>
      <c r="R13" s="7" t="s">
        <v>183</v>
      </c>
    </row>
    <row r="14" spans="2:18" hidden="1" x14ac:dyDescent="0.35">
      <c r="B14" s="7" t="s">
        <v>184</v>
      </c>
      <c r="C14" s="7" t="s">
        <v>185</v>
      </c>
      <c r="D14" s="7" t="s">
        <v>186</v>
      </c>
      <c r="E14" s="7" t="s">
        <v>187</v>
      </c>
      <c r="F14" s="7" t="s">
        <v>187</v>
      </c>
      <c r="G14" s="7"/>
      <c r="H14" s="7" t="s">
        <v>188</v>
      </c>
      <c r="I14" s="7" t="s">
        <v>189</v>
      </c>
      <c r="J14" s="7" t="s">
        <v>190</v>
      </c>
      <c r="L14" s="7"/>
      <c r="M14" s="7" t="s">
        <v>184</v>
      </c>
      <c r="N14" s="7" t="s">
        <v>186</v>
      </c>
      <c r="O14" s="7"/>
      <c r="P14" s="7" t="s">
        <v>188</v>
      </c>
      <c r="Q14" s="7" t="s">
        <v>189</v>
      </c>
      <c r="R14" s="7" t="s">
        <v>190</v>
      </c>
    </row>
    <row r="15" spans="2:18" ht="29.5" hidden="1" customHeight="1" x14ac:dyDescent="0.35">
      <c r="B15" s="58">
        <v>0</v>
      </c>
      <c r="C15" s="54">
        <f>VLOOKUP(B15,'Données '!C4:D136,2,FALSE)</f>
        <v>0</v>
      </c>
      <c r="D15" s="61">
        <v>0</v>
      </c>
      <c r="E15" s="54">
        <f t="shared" ref="E15:E20" si="0">IF(AND(D15=0,C15=0),0,D15/C15)</f>
        <v>0</v>
      </c>
      <c r="F15" s="102">
        <f>SUM(E15:E20)</f>
        <v>0</v>
      </c>
      <c r="G15" s="102">
        <f>IF(F15=0,0,1/F15)</f>
        <v>0</v>
      </c>
      <c r="H15" s="102">
        <f>B9</f>
        <v>0</v>
      </c>
      <c r="I15" s="102">
        <f>IF(AND(H15=0,G15=0,E3=0),0,E3*G15*H15)</f>
        <v>0</v>
      </c>
      <c r="J15" s="102">
        <f>SUM(I15/1000)</f>
        <v>0</v>
      </c>
      <c r="L15" s="60">
        <v>0</v>
      </c>
      <c r="M15" s="64">
        <v>0</v>
      </c>
      <c r="N15" s="60">
        <v>0</v>
      </c>
      <c r="O15" s="102">
        <f>IF(M15=0,0,VLOOKUP(M15,'Données '!X2:Y5,2,FALSE))</f>
        <v>0</v>
      </c>
      <c r="P15" s="108">
        <f>D9</f>
        <v>0</v>
      </c>
      <c r="Q15" s="108">
        <f>IF(AND(P15=0,O15=0,E3=0),0,E3*O15*P15)</f>
        <v>0</v>
      </c>
      <c r="R15" s="108">
        <f>SUM(Q15/1000)</f>
        <v>0</v>
      </c>
    </row>
    <row r="16" spans="2:18" ht="29.5" hidden="1" customHeight="1" x14ac:dyDescent="0.35">
      <c r="B16" s="60">
        <v>0</v>
      </c>
      <c r="C16" s="54">
        <f>VLOOKUP(B16,'Données '!C4:D120,2,FALSE)</f>
        <v>0</v>
      </c>
      <c r="D16" s="61">
        <v>0</v>
      </c>
      <c r="E16" s="54">
        <f t="shared" si="0"/>
        <v>0</v>
      </c>
      <c r="F16" s="103"/>
      <c r="G16" s="103"/>
      <c r="H16" s="103"/>
      <c r="I16" s="103"/>
      <c r="J16" s="103"/>
      <c r="L16" s="60">
        <v>0</v>
      </c>
      <c r="M16" s="60"/>
      <c r="N16" s="60"/>
      <c r="O16" s="103"/>
      <c r="P16" s="108"/>
      <c r="Q16" s="108"/>
      <c r="R16" s="108"/>
    </row>
    <row r="17" spans="2:21" ht="29.5" hidden="1" customHeight="1" x14ac:dyDescent="0.35">
      <c r="B17" s="60">
        <v>0</v>
      </c>
      <c r="C17" s="54">
        <f>VLOOKUP(B17,'Données '!C4:D120,2,FALSE)</f>
        <v>0</v>
      </c>
      <c r="D17" s="61">
        <v>0</v>
      </c>
      <c r="E17" s="54">
        <f t="shared" si="0"/>
        <v>0</v>
      </c>
      <c r="F17" s="103"/>
      <c r="G17" s="103"/>
      <c r="H17" s="103"/>
      <c r="I17" s="103"/>
      <c r="J17" s="103"/>
      <c r="L17" s="60">
        <v>0</v>
      </c>
      <c r="M17" s="60"/>
      <c r="N17" s="60"/>
      <c r="O17" s="103"/>
      <c r="P17" s="108"/>
      <c r="Q17" s="108"/>
      <c r="R17" s="108"/>
    </row>
    <row r="18" spans="2:21" ht="29.5" hidden="1" customHeight="1" x14ac:dyDescent="0.35">
      <c r="B18" s="60">
        <v>0</v>
      </c>
      <c r="C18" s="54">
        <f>VLOOKUP(B18,'Données '!C4:D120,2,FALSE)</f>
        <v>0</v>
      </c>
      <c r="D18" s="61">
        <v>0</v>
      </c>
      <c r="E18" s="54">
        <f t="shared" si="0"/>
        <v>0</v>
      </c>
      <c r="F18" s="103"/>
      <c r="G18" s="103"/>
      <c r="H18" s="103"/>
      <c r="I18" s="103"/>
      <c r="J18" s="103"/>
      <c r="L18" s="60">
        <v>0</v>
      </c>
      <c r="M18" s="60"/>
      <c r="N18" s="60"/>
      <c r="O18" s="103"/>
      <c r="P18" s="108"/>
      <c r="Q18" s="108"/>
      <c r="R18" s="108"/>
    </row>
    <row r="19" spans="2:21" ht="29.5" hidden="1" customHeight="1" x14ac:dyDescent="0.35">
      <c r="B19" s="60"/>
      <c r="C19" s="54">
        <f>VLOOKUP(B19,'Données '!C4:D120,2,FALSE)</f>
        <v>0</v>
      </c>
      <c r="D19" s="61"/>
      <c r="E19" s="54">
        <f t="shared" si="0"/>
        <v>0</v>
      </c>
      <c r="F19" s="103"/>
      <c r="G19" s="103"/>
      <c r="H19" s="103"/>
      <c r="I19" s="103"/>
      <c r="J19" s="103"/>
      <c r="L19" s="60"/>
      <c r="M19" s="60"/>
      <c r="N19" s="60"/>
      <c r="O19" s="103"/>
      <c r="P19" s="108"/>
      <c r="Q19" s="108"/>
      <c r="R19" s="108"/>
    </row>
    <row r="20" spans="2:21" ht="29.5" hidden="1" customHeight="1" x14ac:dyDescent="0.35">
      <c r="B20" s="60"/>
      <c r="C20" s="54">
        <f>VLOOKUP(B20,'Données '!C4:D120,2,FALSE)</f>
        <v>0</v>
      </c>
      <c r="D20" s="61"/>
      <c r="E20" s="54">
        <f t="shared" si="0"/>
        <v>0</v>
      </c>
      <c r="F20" s="104"/>
      <c r="G20" s="104"/>
      <c r="H20" s="104"/>
      <c r="I20" s="104"/>
      <c r="J20" s="104"/>
      <c r="L20" s="60"/>
      <c r="M20" s="60"/>
      <c r="N20" s="60"/>
      <c r="O20" s="104"/>
      <c r="P20" s="108"/>
      <c r="Q20" s="108"/>
      <c r="R20" s="108"/>
    </row>
    <row r="21" spans="2:21" hidden="1" x14ac:dyDescent="0.35">
      <c r="D21" s="41">
        <f>SUM(D15:D20)</f>
        <v>0</v>
      </c>
    </row>
    <row r="22" spans="2:21" hidden="1" x14ac:dyDescent="0.35"/>
    <row r="23" spans="2:21" hidden="1" x14ac:dyDescent="0.35">
      <c r="B23" s="56"/>
      <c r="C23" s="56"/>
      <c r="D23" s="56"/>
      <c r="E23" s="56"/>
      <c r="F23" s="56"/>
      <c r="G23" s="56"/>
      <c r="H23" s="56"/>
      <c r="I23" s="56"/>
      <c r="J23" s="57"/>
      <c r="L23" s="109" t="s">
        <v>192</v>
      </c>
      <c r="M23" s="110"/>
      <c r="N23" s="110"/>
      <c r="O23" s="110"/>
      <c r="P23" s="110"/>
      <c r="Q23" s="110"/>
      <c r="R23" s="110"/>
      <c r="S23" s="110"/>
      <c r="T23" s="110"/>
      <c r="U23" s="111"/>
    </row>
    <row r="24" spans="2:21" ht="43.5" hidden="1" x14ac:dyDescent="0.35">
      <c r="B24" s="87"/>
      <c r="C24" s="7" t="s">
        <v>171</v>
      </c>
      <c r="D24" s="7" t="s">
        <v>172</v>
      </c>
      <c r="E24" s="7" t="s">
        <v>173</v>
      </c>
      <c r="F24" s="7" t="s">
        <v>174</v>
      </c>
      <c r="G24" s="7" t="s">
        <v>175</v>
      </c>
      <c r="H24" s="7" t="s">
        <v>165</v>
      </c>
      <c r="I24" s="7" t="s">
        <v>176</v>
      </c>
      <c r="J24" s="7" t="s">
        <v>176</v>
      </c>
      <c r="L24" s="112" t="s">
        <v>192</v>
      </c>
      <c r="M24" s="113"/>
      <c r="N24" s="7" t="s">
        <v>171</v>
      </c>
      <c r="O24" s="7" t="s">
        <v>172</v>
      </c>
      <c r="P24" s="7" t="s">
        <v>173</v>
      </c>
      <c r="Q24" s="7" t="s">
        <v>174</v>
      </c>
      <c r="R24" s="7" t="s">
        <v>175</v>
      </c>
      <c r="S24" s="7" t="s">
        <v>165</v>
      </c>
      <c r="T24" s="7" t="s">
        <v>176</v>
      </c>
      <c r="U24" s="7" t="s">
        <v>176</v>
      </c>
    </row>
    <row r="25" spans="2:21" ht="20.5" hidden="1" x14ac:dyDescent="0.35">
      <c r="B25" s="7" t="s">
        <v>178</v>
      </c>
      <c r="C25" s="7"/>
      <c r="D25" s="7"/>
      <c r="E25" s="7" t="s">
        <v>179</v>
      </c>
      <c r="F25" s="7" t="s">
        <v>180</v>
      </c>
      <c r="G25" s="7" t="s">
        <v>181</v>
      </c>
      <c r="H25" s="7" t="s">
        <v>182</v>
      </c>
      <c r="I25" s="7" t="s">
        <v>183</v>
      </c>
      <c r="J25" s="7" t="s">
        <v>183</v>
      </c>
      <c r="L25" s="7" t="s">
        <v>177</v>
      </c>
      <c r="M25" s="7" t="s">
        <v>178</v>
      </c>
      <c r="N25" s="7"/>
      <c r="O25" s="7"/>
      <c r="P25" s="7" t="s">
        <v>179</v>
      </c>
      <c r="Q25" s="7" t="s">
        <v>180</v>
      </c>
      <c r="R25" s="7" t="s">
        <v>181</v>
      </c>
      <c r="S25" s="7" t="s">
        <v>182</v>
      </c>
      <c r="T25" s="7" t="s">
        <v>183</v>
      </c>
      <c r="U25" s="7" t="s">
        <v>183</v>
      </c>
    </row>
    <row r="26" spans="2:21" hidden="1" x14ac:dyDescent="0.35">
      <c r="B26" s="7" t="s">
        <v>184</v>
      </c>
      <c r="C26" s="7" t="s">
        <v>185</v>
      </c>
      <c r="D26" s="7" t="s">
        <v>186</v>
      </c>
      <c r="E26" s="7" t="s">
        <v>187</v>
      </c>
      <c r="F26" s="7" t="s">
        <v>187</v>
      </c>
      <c r="G26" s="7"/>
      <c r="H26" s="7" t="s">
        <v>188</v>
      </c>
      <c r="I26" s="7" t="s">
        <v>189</v>
      </c>
      <c r="J26" s="7" t="s">
        <v>190</v>
      </c>
      <c r="L26" s="7"/>
      <c r="M26" s="7" t="s">
        <v>184</v>
      </c>
      <c r="N26" s="7" t="s">
        <v>185</v>
      </c>
      <c r="O26" s="7" t="s">
        <v>186</v>
      </c>
      <c r="P26" s="7" t="s">
        <v>187</v>
      </c>
      <c r="Q26" s="7" t="s">
        <v>187</v>
      </c>
      <c r="R26" s="7"/>
      <c r="S26" s="7" t="s">
        <v>188</v>
      </c>
      <c r="T26" s="7" t="s">
        <v>189</v>
      </c>
      <c r="U26" s="7" t="s">
        <v>190</v>
      </c>
    </row>
    <row r="27" spans="2:21" ht="28" hidden="1" customHeight="1" x14ac:dyDescent="0.35">
      <c r="B27" s="59">
        <v>0</v>
      </c>
      <c r="C27" s="54">
        <f>VLOOKUP(B27,'Données '!C4:D120,2,FALSE)</f>
        <v>0</v>
      </c>
      <c r="D27" s="59">
        <v>0</v>
      </c>
      <c r="E27" s="54">
        <f t="shared" ref="E27:E32" si="1">IF(AND(D27=0,C27=0),0,D27/C27)</f>
        <v>0</v>
      </c>
      <c r="F27" s="102">
        <f>SUM(E27:E32)</f>
        <v>0</v>
      </c>
      <c r="G27" s="102">
        <f>IF(F27=0,0,1/F27)</f>
        <v>0</v>
      </c>
      <c r="H27" s="102">
        <f>C9</f>
        <v>0</v>
      </c>
      <c r="I27" s="102">
        <f>IF(AND(H27=0,G27=0,E27=0),0,E3*G27*H27)</f>
        <v>0</v>
      </c>
      <c r="J27" s="102">
        <f ca="1">SUM(J27:J32)</f>
        <v>0</v>
      </c>
      <c r="L27" s="58"/>
      <c r="M27" s="60">
        <v>0</v>
      </c>
      <c r="N27" s="54">
        <f>VLOOKUP(M27,'Données '!C4:D107,2,FALSE)</f>
        <v>0</v>
      </c>
      <c r="O27" s="60">
        <v>0</v>
      </c>
      <c r="P27" s="54">
        <f>IF(AND(N27=0,O27=0),0,O27/N27)</f>
        <v>0</v>
      </c>
      <c r="Q27" s="102">
        <f>SUM(P27:P32)</f>
        <v>0</v>
      </c>
      <c r="R27" s="102">
        <f>IF(Q27=0,0,1/Q27)</f>
        <v>0</v>
      </c>
      <c r="S27" s="102">
        <f>C9</f>
        <v>0</v>
      </c>
      <c r="T27" s="102">
        <f>IF(AND(R27=0,S27=0,E3=0),0,E3*R27*S27)</f>
        <v>0</v>
      </c>
      <c r="U27" s="102"/>
    </row>
    <row r="28" spans="2:21" ht="28" hidden="1" customHeight="1" x14ac:dyDescent="0.35">
      <c r="B28" s="59">
        <v>0</v>
      </c>
      <c r="C28" s="54">
        <f>VLOOKUP(B28,'Données '!C4:D120,2,FALSE)</f>
        <v>0</v>
      </c>
      <c r="D28" s="59">
        <v>0</v>
      </c>
      <c r="E28" s="54">
        <f t="shared" si="1"/>
        <v>0</v>
      </c>
      <c r="F28" s="103"/>
      <c r="G28" s="103"/>
      <c r="H28" s="103"/>
      <c r="I28" s="103"/>
      <c r="J28" s="103"/>
      <c r="L28" s="59"/>
      <c r="M28" s="60">
        <v>0</v>
      </c>
      <c r="N28" s="54">
        <f>VLOOKUP(M28,'Données '!C4:D107,2,FALSE)</f>
        <v>0</v>
      </c>
      <c r="O28" s="60">
        <v>0</v>
      </c>
      <c r="P28" s="54">
        <f t="shared" ref="P28:P32" si="2">IF(AND(N28=0,O28=0),0,O28/N28)</f>
        <v>0</v>
      </c>
      <c r="Q28" s="103"/>
      <c r="R28" s="103"/>
      <c r="S28" s="103"/>
      <c r="T28" s="103"/>
      <c r="U28" s="103"/>
    </row>
    <row r="29" spans="2:21" ht="28" hidden="1" customHeight="1" x14ac:dyDescent="0.35">
      <c r="B29" s="59"/>
      <c r="C29" s="54">
        <f>VLOOKUP(B29,'Données '!C4:D120,2,FALSE)</f>
        <v>0</v>
      </c>
      <c r="D29" s="59"/>
      <c r="E29" s="54">
        <f t="shared" si="1"/>
        <v>0</v>
      </c>
      <c r="F29" s="103"/>
      <c r="G29" s="103"/>
      <c r="H29" s="103"/>
      <c r="I29" s="103"/>
      <c r="J29" s="103"/>
      <c r="L29" s="59"/>
      <c r="M29" s="60">
        <v>0</v>
      </c>
      <c r="N29" s="54">
        <f>VLOOKUP(M29,'Données '!C4:D107,2,FALSE)</f>
        <v>0</v>
      </c>
      <c r="O29" s="60"/>
      <c r="P29" s="54">
        <f t="shared" si="2"/>
        <v>0</v>
      </c>
      <c r="Q29" s="103"/>
      <c r="R29" s="103"/>
      <c r="S29" s="103"/>
      <c r="T29" s="103"/>
      <c r="U29" s="103"/>
    </row>
    <row r="30" spans="2:21" ht="28" hidden="1" customHeight="1" x14ac:dyDescent="0.35">
      <c r="B30" s="59"/>
      <c r="C30" s="54">
        <f>VLOOKUP(B30,'Données '!C4:D120,2,FALSE)</f>
        <v>0</v>
      </c>
      <c r="D30" s="59"/>
      <c r="E30" s="54">
        <f t="shared" si="1"/>
        <v>0</v>
      </c>
      <c r="F30" s="103"/>
      <c r="G30" s="103"/>
      <c r="H30" s="103"/>
      <c r="I30" s="103"/>
      <c r="J30" s="103"/>
      <c r="L30" s="59"/>
      <c r="M30" s="60">
        <v>0</v>
      </c>
      <c r="N30" s="54">
        <f>VLOOKUP(M30,'Données '!C4:D107,2,FALSE)</f>
        <v>0</v>
      </c>
      <c r="O30" s="60">
        <v>0</v>
      </c>
      <c r="P30" s="54">
        <f t="shared" si="2"/>
        <v>0</v>
      </c>
      <c r="Q30" s="103"/>
      <c r="R30" s="103"/>
      <c r="S30" s="103"/>
      <c r="T30" s="103"/>
      <c r="U30" s="103"/>
    </row>
    <row r="31" spans="2:21" ht="28" hidden="1" customHeight="1" x14ac:dyDescent="0.35">
      <c r="B31" s="59"/>
      <c r="C31" s="54">
        <f>VLOOKUP(B31,'Données '!C4:D120,2,FALSE)</f>
        <v>0</v>
      </c>
      <c r="D31" s="59"/>
      <c r="E31" s="54">
        <f t="shared" si="1"/>
        <v>0</v>
      </c>
      <c r="F31" s="103"/>
      <c r="G31" s="103"/>
      <c r="H31" s="103"/>
      <c r="I31" s="103"/>
      <c r="J31" s="103"/>
      <c r="L31" s="59"/>
      <c r="M31" s="60">
        <v>0</v>
      </c>
      <c r="N31" s="54">
        <f>VLOOKUP(M31,'Données '!C4:D107,2,FALSE)</f>
        <v>0</v>
      </c>
      <c r="O31" s="60">
        <v>0</v>
      </c>
      <c r="P31" s="54">
        <f t="shared" si="2"/>
        <v>0</v>
      </c>
      <c r="Q31" s="103"/>
      <c r="R31" s="103"/>
      <c r="S31" s="103"/>
      <c r="T31" s="103"/>
      <c r="U31" s="103"/>
    </row>
    <row r="32" spans="2:21" ht="28" hidden="1" customHeight="1" x14ac:dyDescent="0.35">
      <c r="B32" s="59">
        <v>0</v>
      </c>
      <c r="C32" s="54">
        <f>VLOOKUP(B32,'Données '!C4:D120,2,FALSE)</f>
        <v>0</v>
      </c>
      <c r="D32" s="59">
        <v>0</v>
      </c>
      <c r="E32" s="54">
        <f t="shared" si="1"/>
        <v>0</v>
      </c>
      <c r="F32" s="104"/>
      <c r="G32" s="104"/>
      <c r="H32" s="104"/>
      <c r="I32" s="104"/>
      <c r="J32" s="104"/>
      <c r="L32" s="59"/>
      <c r="M32" s="60">
        <v>0</v>
      </c>
      <c r="N32" s="54">
        <f>VLOOKUP(M32,'Données '!C4:D107,2,FALSE)</f>
        <v>0</v>
      </c>
      <c r="O32" s="60">
        <v>0</v>
      </c>
      <c r="P32" s="54">
        <f t="shared" si="2"/>
        <v>0</v>
      </c>
      <c r="Q32" s="104"/>
      <c r="R32" s="104"/>
      <c r="S32" s="104"/>
      <c r="T32" s="104"/>
      <c r="U32" s="104"/>
    </row>
    <row r="33" spans="3:15" hidden="1" x14ac:dyDescent="0.35">
      <c r="D33">
        <f>SUM(D27:D32)</f>
        <v>0</v>
      </c>
      <c r="O33" s="50">
        <f>SUM(O27:O32)</f>
        <v>0</v>
      </c>
    </row>
    <row r="34" spans="3:15" hidden="1" x14ac:dyDescent="0.35"/>
    <row r="35" spans="3:15" hidden="1" x14ac:dyDescent="0.35"/>
    <row r="36" spans="3:15" hidden="1" x14ac:dyDescent="0.35">
      <c r="H36" s="105" t="s">
        <v>254</v>
      </c>
      <c r="I36" s="105"/>
      <c r="J36" s="105"/>
      <c r="K36" s="105"/>
      <c r="L36" s="105"/>
      <c r="M36" s="105"/>
      <c r="N36" s="105"/>
    </row>
    <row r="37" spans="3:15" hidden="1" x14ac:dyDescent="0.35">
      <c r="H37" s="105"/>
      <c r="I37" s="105"/>
      <c r="J37" s="105"/>
      <c r="K37" s="105"/>
      <c r="L37" s="105"/>
      <c r="M37" s="105"/>
      <c r="N37" s="105"/>
    </row>
    <row r="38" spans="3:15" ht="14.5" customHeight="1" x14ac:dyDescent="0.35">
      <c r="H38" s="90"/>
      <c r="I38" s="91"/>
      <c r="J38" s="91"/>
      <c r="K38" s="91"/>
      <c r="L38" s="91"/>
      <c r="M38" s="91"/>
      <c r="N38" s="91"/>
    </row>
    <row r="39" spans="3:15" ht="14.5" customHeight="1" x14ac:dyDescent="0.35">
      <c r="H39" s="91"/>
      <c r="I39" s="91"/>
      <c r="J39" s="91"/>
      <c r="K39" s="91"/>
      <c r="L39" s="91"/>
      <c r="M39" s="91"/>
      <c r="N39" s="91"/>
    </row>
    <row r="40" spans="3:15" x14ac:dyDescent="0.35">
      <c r="C40" s="101" t="s">
        <v>279</v>
      </c>
      <c r="D40" s="101"/>
    </row>
  </sheetData>
  <mergeCells count="27">
    <mergeCell ref="I15:I20"/>
    <mergeCell ref="Q27:Q32"/>
    <mergeCell ref="R27:R32"/>
    <mergeCell ref="S27:S32"/>
    <mergeCell ref="T27:T32"/>
    <mergeCell ref="U27:U32"/>
    <mergeCell ref="P15:P20"/>
    <mergeCell ref="Q15:Q20"/>
    <mergeCell ref="R15:R20"/>
    <mergeCell ref="L23:U23"/>
    <mergeCell ref="L24:M24"/>
    <mergeCell ref="E6:E7"/>
    <mergeCell ref="F8:F9"/>
    <mergeCell ref="C40:D40"/>
    <mergeCell ref="J15:J20"/>
    <mergeCell ref="F15:F20"/>
    <mergeCell ref="G15:G20"/>
    <mergeCell ref="H15:H20"/>
    <mergeCell ref="F27:F32"/>
    <mergeCell ref="G27:G32"/>
    <mergeCell ref="H27:H32"/>
    <mergeCell ref="I27:I32"/>
    <mergeCell ref="J27:J32"/>
    <mergeCell ref="H36:N37"/>
    <mergeCell ref="L11:R11"/>
    <mergeCell ref="L12:M12"/>
    <mergeCell ref="O15:O20"/>
  </mergeCells>
  <conditionalFormatting sqref="B9">
    <cfRule type="cellIs" dxfId="941" priority="34" operator="equal">
      <formula>0</formula>
    </cfRule>
  </conditionalFormatting>
  <conditionalFormatting sqref="B9">
    <cfRule type="cellIs" dxfId="940" priority="32" operator="greaterThan">
      <formula>0</formula>
    </cfRule>
    <cfRule type="cellIs" dxfId="939" priority="33" operator="equal">
      <formula>0</formula>
    </cfRule>
  </conditionalFormatting>
  <conditionalFormatting sqref="C9">
    <cfRule type="cellIs" dxfId="938" priority="31" operator="equal">
      <formula>0</formula>
    </cfRule>
  </conditionalFormatting>
  <conditionalFormatting sqref="C9">
    <cfRule type="cellIs" dxfId="937" priority="29" operator="greaterThan">
      <formula>0</formula>
    </cfRule>
    <cfRule type="cellIs" dxfId="936" priority="30" operator="equal">
      <formula>0</formula>
    </cfRule>
  </conditionalFormatting>
  <conditionalFormatting sqref="D9">
    <cfRule type="cellIs" dxfId="935" priority="28" operator="equal">
      <formula>0</formula>
    </cfRule>
  </conditionalFormatting>
  <conditionalFormatting sqref="D9">
    <cfRule type="cellIs" dxfId="934" priority="26" operator="greaterThan">
      <formula>0</formula>
    </cfRule>
    <cfRule type="cellIs" dxfId="933" priority="27" operator="equal">
      <formula>0</formula>
    </cfRule>
  </conditionalFormatting>
  <conditionalFormatting sqref="E9">
    <cfRule type="cellIs" dxfId="932" priority="25" operator="equal">
      <formula>0</formula>
    </cfRule>
  </conditionalFormatting>
  <conditionalFormatting sqref="E9">
    <cfRule type="cellIs" dxfId="931" priority="23" operator="greaterThan">
      <formula>0</formula>
    </cfRule>
    <cfRule type="cellIs" dxfId="930" priority="24" operator="equal">
      <formula>0</formula>
    </cfRule>
  </conditionalFormatting>
  <conditionalFormatting sqref="C3">
    <cfRule type="cellIs" dxfId="929" priority="22" operator="equal">
      <formula>0</formula>
    </cfRule>
  </conditionalFormatting>
  <conditionalFormatting sqref="C3">
    <cfRule type="cellIs" dxfId="928" priority="20" operator="lessThan">
      <formula>0</formula>
    </cfRule>
    <cfRule type="cellIs" dxfId="927" priority="21" operator="equal">
      <formula>0</formula>
    </cfRule>
  </conditionalFormatting>
  <conditionalFormatting sqref="D3">
    <cfRule type="cellIs" dxfId="926" priority="19" operator="equal">
      <formula>0</formula>
    </cfRule>
  </conditionalFormatting>
  <conditionalFormatting sqref="D3">
    <cfRule type="cellIs" dxfId="925" priority="17" operator="greaterThan">
      <formula>0</formula>
    </cfRule>
    <cfRule type="cellIs" dxfId="924" priority="18" operator="equal">
      <formula>0</formula>
    </cfRule>
  </conditionalFormatting>
  <conditionalFormatting sqref="E3">
    <cfRule type="cellIs" dxfId="923" priority="16" operator="equal">
      <formula>0</formula>
    </cfRule>
  </conditionalFormatting>
  <conditionalFormatting sqref="E3">
    <cfRule type="cellIs" dxfId="922" priority="14" operator="greaterThan">
      <formula>0</formula>
    </cfRule>
    <cfRule type="cellIs" dxfId="921" priority="15" operator="equal">
      <formula>0</formula>
    </cfRule>
  </conditionalFormatting>
  <conditionalFormatting sqref="B7">
    <cfRule type="cellIs" dxfId="920" priority="13" operator="equal">
      <formula>0</formula>
    </cfRule>
  </conditionalFormatting>
  <conditionalFormatting sqref="B7">
    <cfRule type="cellIs" dxfId="919" priority="12" operator="greaterThan">
      <formula>0</formula>
    </cfRule>
  </conditionalFormatting>
  <conditionalFormatting sqref="C7">
    <cfRule type="cellIs" dxfId="918" priority="11" operator="equal">
      <formula>0</formula>
    </cfRule>
  </conditionalFormatting>
  <conditionalFormatting sqref="C7">
    <cfRule type="cellIs" dxfId="917" priority="10" operator="greaterThan">
      <formula>0</formula>
    </cfRule>
  </conditionalFormatting>
  <conditionalFormatting sqref="D7">
    <cfRule type="cellIs" dxfId="916" priority="9" operator="equal">
      <formula>0</formula>
    </cfRule>
  </conditionalFormatting>
  <conditionalFormatting sqref="D7">
    <cfRule type="cellIs" dxfId="915" priority="8" operator="greaterThan">
      <formula>0</formula>
    </cfRule>
  </conditionalFormatting>
  <conditionalFormatting sqref="B3">
    <cfRule type="cellIs" dxfId="914" priority="2" operator="equal">
      <formula>0</formula>
    </cfRule>
  </conditionalFormatting>
  <conditionalFormatting sqref="B3">
    <cfRule type="cellIs" dxfId="913" priority="1" operator="greaterThan">
      <formula>0</formula>
    </cfRule>
  </conditionalFormatting>
  <dataValidations disablePrompts="1" count="10">
    <dataValidation type="list" allowBlank="1" showInputMessage="1" showErrorMessage="1" sqref="L27:L32" xr:uid="{00000000-0002-0000-0100-000000000000}">
      <formula1>Matériaux</formula1>
    </dataValidation>
    <dataValidation type="list" allowBlank="1" showInputMessage="1" showErrorMessage="1" sqref="B27:B32 B15:B20" xr:uid="{00000000-0002-0000-0100-000001000000}">
      <formula1>INDIRECT(#REF!)</formula1>
    </dataValidation>
    <dataValidation type="list" allowBlank="1" showInputMessage="1" showErrorMessage="1" sqref="M27" xr:uid="{00000000-0002-0000-0100-000008000000}">
      <formula1>INDIRECT($L$27)</formula1>
    </dataValidation>
    <dataValidation type="list" allowBlank="1" showInputMessage="1" showErrorMessage="1" sqref="M28" xr:uid="{00000000-0002-0000-0100-000009000000}">
      <formula1>INDIRECT($L$28)</formula1>
    </dataValidation>
    <dataValidation type="list" allowBlank="1" showInputMessage="1" showErrorMessage="1" sqref="M29" xr:uid="{00000000-0002-0000-0100-00000A000000}">
      <formula1>INDIRECT($L$29)</formula1>
    </dataValidation>
    <dataValidation type="list" allowBlank="1" showInputMessage="1" showErrorMessage="1" sqref="M30" xr:uid="{00000000-0002-0000-0100-00000B000000}">
      <formula1>INDIRECT($L$30)</formula1>
    </dataValidation>
    <dataValidation type="list" allowBlank="1" showInputMessage="1" showErrorMessage="1" sqref="M31" xr:uid="{00000000-0002-0000-0100-00000C000000}">
      <formula1>INDIRECT($L$31)</formula1>
    </dataValidation>
    <dataValidation type="list" allowBlank="1" showInputMessage="1" showErrorMessage="1" sqref="M32" xr:uid="{00000000-0002-0000-0100-00000D000000}">
      <formula1>INDIRECT($L$32)</formula1>
    </dataValidation>
    <dataValidation type="list" allowBlank="1" showInputMessage="1" showErrorMessage="1" sqref="L15:L20" xr:uid="{E216774F-A41A-4964-B732-6FA859D0DBCC}">
      <formula1>Matière</formula1>
    </dataValidation>
    <dataValidation type="list" allowBlank="1" showInputMessage="1" showErrorMessage="1" sqref="M15:M20" xr:uid="{06B84FE4-DC59-4DEF-8694-B255B29862D7}">
      <formula1>Typevitrage</formula1>
    </dataValidation>
  </dataValidations>
  <pageMargins left="0.7" right="0.7" top="0.75" bottom="0.75" header="0.3" footer="0.3"/>
  <pageSetup paperSize="9" orientation="portrait" r:id="rId1"/>
  <ignoredErrors>
    <ignoredError sqref="D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37" r:id="rId4" name="Check Box 165">
              <controlPr defaultSize="0" autoFill="0" autoLine="0" autoPict="0">
                <anchor moveWithCells="1">
                  <from>
                    <xdr:col>1</xdr:col>
                    <xdr:colOff>3079750</xdr:colOff>
                    <xdr:row>43</xdr:row>
                    <xdr:rowOff>19050</xdr:rowOff>
                  </from>
                  <to>
                    <xdr:col>2</xdr:col>
                    <xdr:colOff>1181100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5" name="Check Box 166">
              <controlPr defaultSize="0" autoFill="0" autoLine="0" autoPict="0">
                <anchor moveWithCells="1">
                  <from>
                    <xdr:col>1</xdr:col>
                    <xdr:colOff>3073400</xdr:colOff>
                    <xdr:row>44</xdr:row>
                    <xdr:rowOff>0</xdr:rowOff>
                  </from>
                  <to>
                    <xdr:col>2</xdr:col>
                    <xdr:colOff>1181100</xdr:colOff>
                    <xdr:row>45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6" name="Check Box 167">
              <controlPr defaultSize="0" autoFill="0" autoLine="0" autoPict="0">
                <anchor moveWithCells="1">
                  <from>
                    <xdr:col>1</xdr:col>
                    <xdr:colOff>3079750</xdr:colOff>
                    <xdr:row>45</xdr:row>
                    <xdr:rowOff>12700</xdr:rowOff>
                  </from>
                  <to>
                    <xdr:col>2</xdr:col>
                    <xdr:colOff>1174750</xdr:colOff>
                    <xdr:row>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7" name="Check Box 168">
              <controlPr defaultSize="0" autoFill="0" autoLine="0" autoPict="0">
                <anchor moveWithCells="1">
                  <from>
                    <xdr:col>1</xdr:col>
                    <xdr:colOff>3079750</xdr:colOff>
                    <xdr:row>45</xdr:row>
                    <xdr:rowOff>177800</xdr:rowOff>
                  </from>
                  <to>
                    <xdr:col>2</xdr:col>
                    <xdr:colOff>1174750</xdr:colOff>
                    <xdr:row>47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8" name="Check Box 169">
              <controlPr defaultSize="0" autoFill="0" autoLine="0" autoPict="0">
                <anchor moveWithCells="1">
                  <from>
                    <xdr:col>1</xdr:col>
                    <xdr:colOff>3086100</xdr:colOff>
                    <xdr:row>47</xdr:row>
                    <xdr:rowOff>19050</xdr:rowOff>
                  </from>
                  <to>
                    <xdr:col>2</xdr:col>
                    <xdr:colOff>1187450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9" name="Check Box 170">
              <controlPr defaultSize="0" autoFill="0" autoLine="0" autoPict="0">
                <anchor moveWithCells="1">
                  <from>
                    <xdr:col>1</xdr:col>
                    <xdr:colOff>3079750</xdr:colOff>
                    <xdr:row>48</xdr:row>
                    <xdr:rowOff>0</xdr:rowOff>
                  </from>
                  <to>
                    <xdr:col>2</xdr:col>
                    <xdr:colOff>1187450</xdr:colOff>
                    <xdr:row>49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0" name="Check Box 171">
              <controlPr defaultSize="0" autoFill="0" autoLine="0" autoPict="0">
                <anchor moveWithCells="1">
                  <from>
                    <xdr:col>1</xdr:col>
                    <xdr:colOff>3086100</xdr:colOff>
                    <xdr:row>49</xdr:row>
                    <xdr:rowOff>12700</xdr:rowOff>
                  </from>
                  <to>
                    <xdr:col>2</xdr:col>
                    <xdr:colOff>1181100</xdr:colOff>
                    <xdr:row>50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1" name="Check Box 172">
              <controlPr defaultSize="0" autoFill="0" autoLine="0" autoPict="0">
                <anchor moveWithCells="1">
                  <from>
                    <xdr:col>1</xdr:col>
                    <xdr:colOff>3086100</xdr:colOff>
                    <xdr:row>49</xdr:row>
                    <xdr:rowOff>177800</xdr:rowOff>
                  </from>
                  <to>
                    <xdr:col>2</xdr:col>
                    <xdr:colOff>1181100</xdr:colOff>
                    <xdr:row>51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2" name="Check Box 173">
              <controlPr defaultSize="0" autoFill="0" autoLine="0" autoPict="0">
                <anchor moveWithCells="1">
                  <from>
                    <xdr:col>1</xdr:col>
                    <xdr:colOff>3092450</xdr:colOff>
                    <xdr:row>51</xdr:row>
                    <xdr:rowOff>19050</xdr:rowOff>
                  </from>
                  <to>
                    <xdr:col>2</xdr:col>
                    <xdr:colOff>1193800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3" name="Check Box 174">
              <controlPr defaultSize="0" autoFill="0" autoLine="0" autoPict="0">
                <anchor moveWithCells="1">
                  <from>
                    <xdr:col>1</xdr:col>
                    <xdr:colOff>3086100</xdr:colOff>
                    <xdr:row>52</xdr:row>
                    <xdr:rowOff>0</xdr:rowOff>
                  </from>
                  <to>
                    <xdr:col>2</xdr:col>
                    <xdr:colOff>1193800</xdr:colOff>
                    <xdr:row>53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14" name="Check Box 175">
              <controlPr defaultSize="0" autoFill="0" autoLine="0" autoPict="0">
                <anchor moveWithCells="1">
                  <from>
                    <xdr:col>1</xdr:col>
                    <xdr:colOff>3092450</xdr:colOff>
                    <xdr:row>53</xdr:row>
                    <xdr:rowOff>12700</xdr:rowOff>
                  </from>
                  <to>
                    <xdr:col>2</xdr:col>
                    <xdr:colOff>1187450</xdr:colOff>
                    <xdr:row>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5" name="Check Box 176">
              <controlPr defaultSize="0" autoFill="0" autoLine="0" autoPict="0">
                <anchor moveWithCells="1">
                  <from>
                    <xdr:col>1</xdr:col>
                    <xdr:colOff>3073400</xdr:colOff>
                    <xdr:row>40</xdr:row>
                    <xdr:rowOff>19050</xdr:rowOff>
                  </from>
                  <to>
                    <xdr:col>2</xdr:col>
                    <xdr:colOff>1174750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16" name="Check Box 177">
              <controlPr defaultSize="0" autoFill="0" autoLine="0" autoPict="0">
                <anchor moveWithCells="1">
                  <from>
                    <xdr:col>1</xdr:col>
                    <xdr:colOff>3073400</xdr:colOff>
                    <xdr:row>40</xdr:row>
                    <xdr:rowOff>177800</xdr:rowOff>
                  </from>
                  <to>
                    <xdr:col>2</xdr:col>
                    <xdr:colOff>1174750</xdr:colOff>
                    <xdr:row>42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7" name="Check Box 178">
              <controlPr defaultSize="0" autoFill="0" autoLine="0" autoPict="0">
                <anchor moveWithCells="1">
                  <from>
                    <xdr:col>1</xdr:col>
                    <xdr:colOff>3073400</xdr:colOff>
                    <xdr:row>42</xdr:row>
                    <xdr:rowOff>12700</xdr:rowOff>
                  </from>
                  <to>
                    <xdr:col>2</xdr:col>
                    <xdr:colOff>1174750</xdr:colOff>
                    <xdr:row>43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0">
        <x14:dataValidation type="list" allowBlank="1" showInputMessage="1" showErrorMessage="1" xr:uid="{00000000-0002-0000-0100-000015000000}">
          <x14:formula1>
            <xm:f>INDIRECT('Données '!$E$212)</xm:f>
          </x14:formula1>
          <xm:sqref>O29</xm:sqref>
        </x14:dataValidation>
        <x14:dataValidation type="list" allowBlank="1" showInputMessage="1" showErrorMessage="1" xr:uid="{00000000-0002-0000-0100-000016000000}">
          <x14:formula1>
            <xm:f>INDIRECT('Données '!$E$13)</xm:f>
          </x14:formula1>
          <xm:sqref>D20</xm:sqref>
        </x14:dataValidation>
        <x14:dataValidation type="list" allowBlank="1" showInputMessage="1" showErrorMessage="1" xr:uid="{00000000-0002-0000-0100-000017000000}">
          <x14:formula1>
            <xm:f>INDIRECT('Données '!$E$8)</xm:f>
          </x14:formula1>
          <xm:sqref>D15</xm:sqref>
        </x14:dataValidation>
        <x14:dataValidation type="list" allowBlank="1" showInputMessage="1" showErrorMessage="1" xr:uid="{00000000-0002-0000-0100-000018000000}">
          <x14:formula1>
            <xm:f>INDIRECT('Données '!$E$9)</xm:f>
          </x14:formula1>
          <xm:sqref>D16</xm:sqref>
        </x14:dataValidation>
        <x14:dataValidation type="list" allowBlank="1" showInputMessage="1" showErrorMessage="1" xr:uid="{00000000-0002-0000-0100-000019000000}">
          <x14:formula1>
            <xm:f>INDIRECT('Données '!$E$10)</xm:f>
          </x14:formula1>
          <xm:sqref>D17</xm:sqref>
        </x14:dataValidation>
        <x14:dataValidation type="list" allowBlank="1" showInputMessage="1" showErrorMessage="1" xr:uid="{00000000-0002-0000-0100-00001A000000}">
          <x14:formula1>
            <xm:f>INDIRECT('Données '!$E$11)</xm:f>
          </x14:formula1>
          <xm:sqref>D18</xm:sqref>
        </x14:dataValidation>
        <x14:dataValidation type="list" allowBlank="1" showInputMessage="1" showErrorMessage="1" xr:uid="{00000000-0002-0000-0100-00001B000000}">
          <x14:formula1>
            <xm:f>INDIRECT('Données '!$E$12)</xm:f>
          </x14:formula1>
          <xm:sqref>D19</xm:sqref>
        </x14:dataValidation>
        <x14:dataValidation type="list" allowBlank="1" showInputMessage="1" showErrorMessage="1" xr:uid="{00000000-0002-0000-0100-00001C000000}">
          <x14:formula1>
            <xm:f>INDIRECT('Données '!$E$14)</xm:f>
          </x14:formula1>
          <xm:sqref>D27</xm:sqref>
        </x14:dataValidation>
        <x14:dataValidation type="list" allowBlank="1" showInputMessage="1" showErrorMessage="1" xr:uid="{00000000-0002-0000-0100-00001D000000}">
          <x14:formula1>
            <xm:f>INDIRECT('Données '!$E$15)</xm:f>
          </x14:formula1>
          <xm:sqref>D28</xm:sqref>
        </x14:dataValidation>
        <x14:dataValidation type="list" allowBlank="1" showInputMessage="1" showErrorMessage="1" xr:uid="{00000000-0002-0000-0100-00001E000000}">
          <x14:formula1>
            <xm:f>INDIRECT('Données '!$E$16)</xm:f>
          </x14:formula1>
          <xm:sqref>D29</xm:sqref>
        </x14:dataValidation>
        <x14:dataValidation type="list" allowBlank="1" showInputMessage="1" showErrorMessage="1" xr:uid="{00000000-0002-0000-0100-00001F000000}">
          <x14:formula1>
            <xm:f>INDIRECT('Données '!$E$17)</xm:f>
          </x14:formula1>
          <xm:sqref>D30</xm:sqref>
        </x14:dataValidation>
        <x14:dataValidation type="list" allowBlank="1" showInputMessage="1" showErrorMessage="1" xr:uid="{00000000-0002-0000-0100-000020000000}">
          <x14:formula1>
            <xm:f>INDIRECT('Données '!$E$18)</xm:f>
          </x14:formula1>
          <xm:sqref>D31</xm:sqref>
        </x14:dataValidation>
        <x14:dataValidation type="list" allowBlank="1" showInputMessage="1" showErrorMessage="1" xr:uid="{00000000-0002-0000-0100-000021000000}">
          <x14:formula1>
            <xm:f>INDIRECT('Données '!$E$19)</xm:f>
          </x14:formula1>
          <xm:sqref>D32</xm:sqref>
        </x14:dataValidation>
        <x14:dataValidation type="list" allowBlank="1" showInputMessage="1" showErrorMessage="1" xr:uid="{00000000-0002-0000-0100-000022000000}">
          <x14:formula1>
            <xm:f>INDIRECT('Données '!$E$20)</xm:f>
          </x14:formula1>
          <xm:sqref>O27</xm:sqref>
        </x14:dataValidation>
        <x14:dataValidation type="list" allowBlank="1" showInputMessage="1" showErrorMessage="1" xr:uid="{00000000-0002-0000-0100-000023000000}">
          <x14:formula1>
            <xm:f>INDIRECT('Données '!$E$21)</xm:f>
          </x14:formula1>
          <xm:sqref>O28</xm:sqref>
        </x14:dataValidation>
        <x14:dataValidation type="list" allowBlank="1" showInputMessage="1" showErrorMessage="1" xr:uid="{00000000-0002-0000-0100-000024000000}">
          <x14:formula1>
            <xm:f>INDIRECT('Données '!$E$23)</xm:f>
          </x14:formula1>
          <xm:sqref>O30</xm:sqref>
        </x14:dataValidation>
        <x14:dataValidation type="list" allowBlank="1" showInputMessage="1" showErrorMessage="1" xr:uid="{00000000-0002-0000-0100-000025000000}">
          <x14:formula1>
            <xm:f>INDIRECT('Données '!$E$24)</xm:f>
          </x14:formula1>
          <xm:sqref>O31</xm:sqref>
        </x14:dataValidation>
        <x14:dataValidation type="list" allowBlank="1" showInputMessage="1" showErrorMessage="1" xr:uid="{00000000-0002-0000-0100-000026000000}">
          <x14:formula1>
            <xm:f>INDIRECT('Données '!$E$25)</xm:f>
          </x14:formula1>
          <xm:sqref>O32</xm:sqref>
        </x14:dataValidation>
        <x14:dataValidation type="list" allowBlank="1" showInputMessage="1" showErrorMessage="1" xr:uid="{942578EC-817C-401A-AD91-620D0CCD0814}">
          <x14:formula1>
            <xm:f>'Données '!$Z$2:$Z$7</xm:f>
          </x14:formula1>
          <xm:sqref>N15</xm:sqref>
        </x14:dataValidation>
        <x14:dataValidation type="list" allowBlank="1" showInputMessage="1" showErrorMessage="1" xr:uid="{00000000-0002-0000-0100-000013000000}">
          <x14:formula1>
            <xm:f>'Données '!$M$3:$M$30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BE811-0AFE-4CF9-B53F-95D5CD7D9507}">
  <sheetPr codeName="Feuil4">
    <tabColor theme="5" tint="0.39997558519241921"/>
  </sheetPr>
  <dimension ref="B1:V39"/>
  <sheetViews>
    <sheetView tabSelected="1" topLeftCell="A15" zoomScale="70" zoomScaleNormal="70" workbookViewId="0">
      <selection activeCell="C19" sqref="C19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x14ac:dyDescent="0.35">
      <c r="B7" s="10" t="s">
        <v>164</v>
      </c>
      <c r="C7" s="62">
        <v>0</v>
      </c>
      <c r="D7" s="71">
        <f>Acceuil!B7</f>
        <v>0</v>
      </c>
      <c r="E7" s="30">
        <f>IF(C7=0,0,C7)</f>
        <v>0</v>
      </c>
      <c r="F7" s="71">
        <f>Acceuil!C7</f>
        <v>0</v>
      </c>
      <c r="G7" s="30">
        <f>IF(E7=0,0,E7)</f>
        <v>0</v>
      </c>
      <c r="H7" s="63">
        <f>Acceuil!D7</f>
        <v>0</v>
      </c>
    </row>
    <row r="8" spans="2:19" x14ac:dyDescent="0.35">
      <c r="B8" s="9"/>
      <c r="C8" s="10" t="s">
        <v>196</v>
      </c>
      <c r="D8" s="79" t="s">
        <v>166</v>
      </c>
      <c r="E8" s="80" t="s">
        <v>167</v>
      </c>
      <c r="F8" s="79" t="s">
        <v>166</v>
      </c>
    </row>
    <row r="9" spans="2:19" x14ac:dyDescent="0.35">
      <c r="B9" s="10" t="s">
        <v>164</v>
      </c>
      <c r="C9" s="30">
        <f>IF(G7=0,0,G7)</f>
        <v>0</v>
      </c>
      <c r="D9" s="9">
        <f>IF((AND(D7=0,F7=0,H7=0)),0,(D7*H7*2)+(F7*H7*2))</f>
        <v>0</v>
      </c>
      <c r="E9" s="30">
        <f>IF(C9=0,0,C9)</f>
        <v>0</v>
      </c>
      <c r="F9" s="9">
        <f>IF((AND(D7=0,F7=0)),0,F7*D7)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19" t="s">
        <v>1</v>
      </c>
      <c r="N11" s="120"/>
      <c r="O11" s="120"/>
      <c r="P11" s="120"/>
      <c r="Q11" s="120"/>
      <c r="R11" s="120"/>
      <c r="S11" s="120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24" t="s">
        <v>1</v>
      </c>
      <c r="N12" s="124"/>
      <c r="O12" s="77" t="s">
        <v>172</v>
      </c>
      <c r="P12" s="77" t="s">
        <v>175</v>
      </c>
      <c r="Q12" s="77" t="s">
        <v>241</v>
      </c>
      <c r="R12" s="77" t="s">
        <v>176</v>
      </c>
      <c r="S12" s="7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7" t="s">
        <v>177</v>
      </c>
      <c r="N13" s="77" t="s">
        <v>178</v>
      </c>
      <c r="O13" s="77"/>
      <c r="P13" s="77" t="s">
        <v>181</v>
      </c>
      <c r="Q13" s="77" t="s">
        <v>182</v>
      </c>
      <c r="R13" s="77" t="s">
        <v>183</v>
      </c>
      <c r="S13" s="7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7"/>
      <c r="N14" s="77" t="s">
        <v>184</v>
      </c>
      <c r="O14" s="77" t="s">
        <v>186</v>
      </c>
      <c r="P14" s="77"/>
      <c r="Q14" s="77" t="s">
        <v>188</v>
      </c>
      <c r="R14" s="77" t="s">
        <v>189</v>
      </c>
      <c r="S14" s="77" t="s">
        <v>190</v>
      </c>
    </row>
    <row r="15" spans="2:19" ht="29.5" customHeight="1" x14ac:dyDescent="0.35">
      <c r="B15" s="58"/>
      <c r="C15" s="58">
        <v>0</v>
      </c>
      <c r="D15" s="65">
        <f>VLOOKUP(C15,'Données '!C4:D136,2,FALSE)</f>
        <v>0</v>
      </c>
      <c r="E15" s="61">
        <v>0</v>
      </c>
      <c r="F15" s="65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78"/>
      <c r="N15" s="78"/>
      <c r="O15" s="78"/>
      <c r="P15" s="125">
        <f>IF(N15=0,0,VLOOKUP(N15,'Données '!X2:Y5,2,FALSE))</f>
        <v>0</v>
      </c>
      <c r="Q15" s="118" t="e">
        <f>#REF!</f>
        <v>#REF!</v>
      </c>
      <c r="R15" s="118" t="e">
        <f>IF(AND(Q15=0,P15=0,F3=0),0,F3*P15*Q15)</f>
        <v>#REF!</v>
      </c>
      <c r="S15" s="118" t="e">
        <f>SUM(R15/1000)</f>
        <v>#REF!</v>
      </c>
    </row>
    <row r="16" spans="2:19" ht="29.5" customHeight="1" x14ac:dyDescent="0.35">
      <c r="B16" s="58"/>
      <c r="C16" s="1"/>
      <c r="D16" s="65">
        <f>VLOOKUP(C16,'Données '!C4:D120,2,FALSE)</f>
        <v>0</v>
      </c>
      <c r="E16" s="61">
        <v>0</v>
      </c>
      <c r="F16" s="65">
        <f>IF(AND(E16=0,D16=0),0,E16/D16)</f>
        <v>0</v>
      </c>
      <c r="G16" s="103"/>
      <c r="H16" s="103"/>
      <c r="I16" s="103"/>
      <c r="J16" s="103"/>
      <c r="K16" s="103"/>
      <c r="M16" s="78"/>
      <c r="N16" s="78"/>
      <c r="O16" s="78"/>
      <c r="P16" s="126"/>
      <c r="Q16" s="118"/>
      <c r="R16" s="118"/>
      <c r="S16" s="118"/>
    </row>
    <row r="17" spans="2:22" ht="29.5" customHeight="1" x14ac:dyDescent="0.35">
      <c r="B17" s="58"/>
      <c r="C17" s="1"/>
      <c r="D17" s="65">
        <f>VLOOKUP(C17,'Données '!C4:D120,2,FALSE)</f>
        <v>0</v>
      </c>
      <c r="E17" s="61">
        <v>0</v>
      </c>
      <c r="F17" s="65">
        <f t="shared" ref="F17:F20" si="0">IF(AND(E17=0,D17=0),0,E17/D17)</f>
        <v>0</v>
      </c>
      <c r="G17" s="103"/>
      <c r="H17" s="103"/>
      <c r="I17" s="103"/>
      <c r="J17" s="103"/>
      <c r="K17" s="103"/>
      <c r="M17" s="78"/>
      <c r="N17" s="78"/>
      <c r="O17" s="78"/>
      <c r="P17" s="126"/>
      <c r="Q17" s="118"/>
      <c r="R17" s="118"/>
      <c r="S17" s="118"/>
    </row>
    <row r="18" spans="2:22" ht="29.5" customHeight="1" x14ac:dyDescent="0.35">
      <c r="B18" s="58"/>
      <c r="C18" s="1"/>
      <c r="D18" s="65">
        <f>VLOOKUP(C18,'Données '!C4:D120,2,FALSE)</f>
        <v>0</v>
      </c>
      <c r="E18" s="61">
        <v>0</v>
      </c>
      <c r="F18" s="65">
        <f>IF(AND(E18=0,D18=0),0,E18/D18)</f>
        <v>0</v>
      </c>
      <c r="G18" s="103"/>
      <c r="H18" s="103"/>
      <c r="I18" s="103"/>
      <c r="J18" s="103"/>
      <c r="K18" s="103"/>
      <c r="M18" s="78"/>
      <c r="N18" s="78"/>
      <c r="O18" s="78"/>
      <c r="P18" s="126"/>
      <c r="Q18" s="118"/>
      <c r="R18" s="118"/>
      <c r="S18" s="118"/>
    </row>
    <row r="19" spans="2:22" ht="29.5" customHeight="1" x14ac:dyDescent="0.35">
      <c r="B19" s="58"/>
      <c r="C19" s="1"/>
      <c r="D19" s="65">
        <f>VLOOKUP(C19,'Données '!C4:D120,2,FALSE)</f>
        <v>0</v>
      </c>
      <c r="E19" s="61"/>
      <c r="F19" s="65">
        <f t="shared" si="0"/>
        <v>0</v>
      </c>
      <c r="G19" s="103"/>
      <c r="H19" s="103"/>
      <c r="I19" s="103"/>
      <c r="J19" s="103"/>
      <c r="K19" s="103"/>
      <c r="M19" s="78"/>
      <c r="N19" s="78"/>
      <c r="O19" s="78"/>
      <c r="P19" s="126"/>
      <c r="Q19" s="118"/>
      <c r="R19" s="118"/>
      <c r="S19" s="118"/>
    </row>
    <row r="20" spans="2:22" ht="29.5" customHeight="1" x14ac:dyDescent="0.35">
      <c r="B20" s="58"/>
      <c r="C20" s="1"/>
      <c r="D20" s="65">
        <f>VLOOKUP(C20,'Données '!C4:D120,2,FALSE)</f>
        <v>0</v>
      </c>
      <c r="E20" s="61"/>
      <c r="F20" s="65">
        <f t="shared" si="0"/>
        <v>0</v>
      </c>
      <c r="G20" s="104"/>
      <c r="H20" s="104"/>
      <c r="I20" s="104"/>
      <c r="J20" s="104"/>
      <c r="K20" s="104"/>
      <c r="M20" s="78"/>
      <c r="N20" s="78"/>
      <c r="O20" s="78"/>
      <c r="P20" s="127"/>
      <c r="Q20" s="118"/>
      <c r="R20" s="118"/>
      <c r="S20" s="11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19" t="s">
        <v>192</v>
      </c>
      <c r="N23" s="120"/>
      <c r="O23" s="120"/>
      <c r="P23" s="120"/>
      <c r="Q23" s="120"/>
      <c r="R23" s="120"/>
      <c r="S23" s="120"/>
      <c r="T23" s="120"/>
      <c r="U23" s="120"/>
      <c r="V23" s="12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ht="28" customHeight="1" x14ac:dyDescent="0.35">
      <c r="B27" s="58"/>
      <c r="C27" s="59">
        <v>0</v>
      </c>
      <c r="D27" s="83">
        <f>VLOOKUP(C27,'Données '!C4:D120,2,FALSE)</f>
        <v>0</v>
      </c>
      <c r="E27" s="59">
        <v>0</v>
      </c>
      <c r="F27" s="65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ht="28" customHeight="1" x14ac:dyDescent="0.35">
      <c r="B28" s="59"/>
      <c r="C28" s="59">
        <v>0</v>
      </c>
      <c r="D28" s="83">
        <f>VLOOKUP(C28,'Données '!C4:D120,2,FALSE)</f>
        <v>0</v>
      </c>
      <c r="E28" s="59">
        <v>0</v>
      </c>
      <c r="F28" s="65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ht="28" customHeight="1" x14ac:dyDescent="0.35">
      <c r="B29" s="59"/>
      <c r="C29" s="59"/>
      <c r="D29" s="83">
        <f>VLOOKUP(C29,'Données '!C4:D120,2,FALSE)</f>
        <v>0</v>
      </c>
      <c r="E29" s="59"/>
      <c r="F29" s="65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ht="28" customHeight="1" x14ac:dyDescent="0.35">
      <c r="B30" s="59"/>
      <c r="C30" s="59"/>
      <c r="D30" s="83">
        <f>VLOOKUP(C30,'Données '!C4:D120,2,FALSE)</f>
        <v>0</v>
      </c>
      <c r="E30" s="59"/>
      <c r="F30" s="65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ht="28" customHeight="1" x14ac:dyDescent="0.35">
      <c r="B31" s="59"/>
      <c r="C31" s="59"/>
      <c r="D31" s="83">
        <f>VLOOKUP(C31,'Données '!C4:D120,2,FALSE)</f>
        <v>0</v>
      </c>
      <c r="E31" s="59"/>
      <c r="F31" s="65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ht="28" customHeight="1" x14ac:dyDescent="0.35">
      <c r="B32" s="59"/>
      <c r="C32" s="59">
        <v>0</v>
      </c>
      <c r="D32" s="83">
        <f>VLOOKUP(C32,'Données '!C4:D120,2,FALSE)</f>
        <v>0</v>
      </c>
      <c r="E32" s="59">
        <v>0</v>
      </c>
      <c r="F32" s="65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254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A33:XFD35 L27:L32 I40:XFD46 A37:E47 F37:H46 F47:XFD47 A11:B11 A12:L14 L11 A24:L26 A23 L23 L15:L20 W23:XFD32 A10:S10 T10:XFD20 A1:XFD9 A15:F20 A27:F32">
    <cfRule type="cellIs" dxfId="912" priority="81" operator="equal">
      <formula>0</formula>
    </cfRule>
  </conditionalFormatting>
  <conditionalFormatting sqref="C7 E7 C9 E9 G7:G9">
    <cfRule type="containsText" dxfId="911" priority="80" operator="containsText" text="R ; T ">
      <formula>NOT(ISERROR(SEARCH("R ; T ",C7)))</formula>
    </cfRule>
  </conditionalFormatting>
  <conditionalFormatting sqref="C7 E7 E9 C9 G7:G9">
    <cfRule type="containsText" dxfId="910" priority="79" operator="containsText" text="r">
      <formula>NOT(ISERROR(SEARCH("r",C7)))</formula>
    </cfRule>
  </conditionalFormatting>
  <conditionalFormatting sqref="D7 H7 F7">
    <cfRule type="cellIs" dxfId="909" priority="78" operator="greaterThan">
      <formula>0</formula>
    </cfRule>
  </conditionalFormatting>
  <conditionalFormatting sqref="C3">
    <cfRule type="containsText" dxfId="908" priority="77" operator="containsText" text="abcdefghijklmonopqrstuvwxyz">
      <formula>NOT(ISERROR(SEARCH("abcdefghijklmonopqrstuvwxyz",C3)))</formula>
    </cfRule>
  </conditionalFormatting>
  <conditionalFormatting sqref="D15:D20">
    <cfRule type="cellIs" dxfId="907" priority="73" operator="greaterThan">
      <formula>0</formula>
    </cfRule>
    <cfRule type="cellIs" dxfId="906" priority="76" operator="equal">
      <formula>0</formula>
    </cfRule>
  </conditionalFormatting>
  <conditionalFormatting sqref="D27:D32">
    <cfRule type="cellIs" dxfId="905" priority="75" operator="equal">
      <formula>0</formula>
    </cfRule>
  </conditionalFormatting>
  <conditionalFormatting sqref="F15:F20">
    <cfRule type="cellIs" dxfId="904" priority="71" operator="greaterThan">
      <formula>0</formula>
    </cfRule>
    <cfRule type="cellIs" dxfId="903" priority="72" operator="equal">
      <formula>0</formula>
    </cfRule>
  </conditionalFormatting>
  <conditionalFormatting sqref="F27:F32">
    <cfRule type="cellIs" dxfId="902" priority="69" operator="greaterThan">
      <formula>0</formula>
    </cfRule>
    <cfRule type="cellIs" dxfId="901" priority="70" operator="equal">
      <formula>0</formula>
    </cfRule>
  </conditionalFormatting>
  <conditionalFormatting sqref="G15">
    <cfRule type="cellIs" dxfId="900" priority="45" operator="equal">
      <formula>0</formula>
    </cfRule>
  </conditionalFormatting>
  <conditionalFormatting sqref="G15">
    <cfRule type="cellIs" dxfId="899" priority="43" operator="greaterThan">
      <formula>0</formula>
    </cfRule>
    <cfRule type="cellIs" dxfId="898" priority="44" operator="equal">
      <formula>0</formula>
    </cfRule>
  </conditionalFormatting>
  <conditionalFormatting sqref="I15">
    <cfRule type="cellIs" dxfId="897" priority="42" operator="equal">
      <formula>0</formula>
    </cfRule>
  </conditionalFormatting>
  <conditionalFormatting sqref="I15">
    <cfRule type="cellIs" dxfId="896" priority="40" operator="greaterThan">
      <formula>0</formula>
    </cfRule>
    <cfRule type="cellIs" dxfId="895" priority="41" operator="equal">
      <formula>0</formula>
    </cfRule>
  </conditionalFormatting>
  <conditionalFormatting sqref="J15">
    <cfRule type="cellIs" dxfId="894" priority="39" operator="equal">
      <formula>0</formula>
    </cfRule>
  </conditionalFormatting>
  <conditionalFormatting sqref="J15">
    <cfRule type="cellIs" dxfId="893" priority="37" operator="greaterThan">
      <formula>0</formula>
    </cfRule>
    <cfRule type="cellIs" dxfId="892" priority="38" operator="equal">
      <formula>0</formula>
    </cfRule>
  </conditionalFormatting>
  <conditionalFormatting sqref="K15">
    <cfRule type="cellIs" dxfId="891" priority="36" operator="equal">
      <formula>0</formula>
    </cfRule>
  </conditionalFormatting>
  <conditionalFormatting sqref="K15">
    <cfRule type="cellIs" dxfId="890" priority="34" operator="greaterThan">
      <formula>0</formula>
    </cfRule>
    <cfRule type="cellIs" dxfId="889" priority="35" operator="equal">
      <formula>0</formula>
    </cfRule>
  </conditionalFormatting>
  <conditionalFormatting sqref="G27">
    <cfRule type="cellIs" dxfId="888" priority="33" operator="equal">
      <formula>0</formula>
    </cfRule>
  </conditionalFormatting>
  <conditionalFormatting sqref="G27">
    <cfRule type="cellIs" dxfId="887" priority="31" operator="greaterThan">
      <formula>0</formula>
    </cfRule>
    <cfRule type="cellIs" dxfId="886" priority="32" operator="equal">
      <formula>0</formula>
    </cfRule>
  </conditionalFormatting>
  <conditionalFormatting sqref="I27">
    <cfRule type="cellIs" dxfId="885" priority="30" operator="equal">
      <formula>0</formula>
    </cfRule>
  </conditionalFormatting>
  <conditionalFormatting sqref="I27">
    <cfRule type="cellIs" dxfId="884" priority="28" operator="greaterThan">
      <formula>0</formula>
    </cfRule>
    <cfRule type="cellIs" dxfId="883" priority="29" operator="equal">
      <formula>0</formula>
    </cfRule>
  </conditionalFormatting>
  <conditionalFormatting sqref="J27">
    <cfRule type="cellIs" dxfId="882" priority="27" operator="equal">
      <formula>0</formula>
    </cfRule>
  </conditionalFormatting>
  <conditionalFormatting sqref="J27">
    <cfRule type="cellIs" dxfId="881" priority="25" operator="greaterThan">
      <formula>0</formula>
    </cfRule>
    <cfRule type="cellIs" dxfId="880" priority="26" operator="equal">
      <formula>0</formula>
    </cfRule>
  </conditionalFormatting>
  <conditionalFormatting sqref="K27">
    <cfRule type="cellIs" dxfId="879" priority="24" operator="equal">
      <formula>0</formula>
    </cfRule>
  </conditionalFormatting>
  <conditionalFormatting sqref="K27">
    <cfRule type="cellIs" dxfId="878" priority="22" operator="greaterThan">
      <formula>0</formula>
    </cfRule>
    <cfRule type="cellIs" dxfId="877" priority="23" operator="equal">
      <formula>0</formula>
    </cfRule>
  </conditionalFormatting>
  <conditionalFormatting sqref="H15:H20">
    <cfRule type="cellIs" dxfId="876" priority="19" operator="equal">
      <formula>0</formula>
    </cfRule>
    <cfRule type="cellIs" dxfId="875" priority="20" operator="greaterThanOrEqual">
      <formula>0.21</formula>
    </cfRule>
    <cfRule type="cellIs" dxfId="874" priority="21" operator="lessThanOrEqual">
      <formula>0.2</formula>
    </cfRule>
  </conditionalFormatting>
  <conditionalFormatting sqref="B23">
    <cfRule type="cellIs" dxfId="873" priority="18" operator="equal">
      <formula>0</formula>
    </cfRule>
  </conditionalFormatting>
  <conditionalFormatting sqref="H27:H32">
    <cfRule type="cellIs" dxfId="872" priority="15" operator="equal">
      <formula>0</formula>
    </cfRule>
    <cfRule type="cellIs" dxfId="871" priority="16" operator="greaterThanOrEqual">
      <formula>0.21</formula>
    </cfRule>
    <cfRule type="cellIs" dxfId="870" priority="17" operator="lessThanOrEqual">
      <formula>0.2</formula>
    </cfRule>
  </conditionalFormatting>
  <conditionalFormatting sqref="I38:O39">
    <cfRule type="cellIs" dxfId="869" priority="8" operator="greaterThan">
      <formula>0</formula>
    </cfRule>
  </conditionalFormatting>
  <conditionalFormatting sqref="P15:S20">
    <cfRule type="cellIs" dxfId="868" priority="7" operator="equal">
      <formula>0</formula>
    </cfRule>
  </conditionalFormatting>
  <conditionalFormatting sqref="D27">
    <cfRule type="cellIs" dxfId="867" priority="5" operator="greaterThan">
      <formula>0</formula>
    </cfRule>
    <cfRule type="cellIs" dxfId="866" priority="6" operator="equal">
      <formula>0</formula>
    </cfRule>
  </conditionalFormatting>
  <conditionalFormatting sqref="D28:D32">
    <cfRule type="cellIs" dxfId="865" priority="3" operator="greaterThan">
      <formula>0</formula>
    </cfRule>
    <cfRule type="cellIs" dxfId="864" priority="4" operator="equal">
      <formula>0</formula>
    </cfRule>
  </conditionalFormatting>
  <conditionalFormatting sqref="D32">
    <cfRule type="cellIs" dxfId="863" priority="1" operator="greaterThan">
      <formula>0</formula>
    </cfRule>
    <cfRule type="cellIs" dxfId="862" priority="2" operator="equal">
      <formula>0</formula>
    </cfRule>
  </conditionalFormatting>
  <dataValidations count="15">
    <dataValidation type="list" allowBlank="1" showInputMessage="1" showErrorMessage="1" sqref="N16:N20" xr:uid="{3434210E-F7C3-4825-8B15-69AF4656D978}">
      <formula1>Typevitrage</formula1>
    </dataValidation>
    <dataValidation type="list" allowBlank="1" showInputMessage="1" showErrorMessage="1" sqref="M15:M20 N15:O15" xr:uid="{C492BA22-AAD4-41A3-93A5-FE841B05BF1E}">
      <formula1>Matière</formula1>
    </dataValidation>
    <dataValidation type="list" allowBlank="1" showInputMessage="1" showErrorMessage="1" sqref="C32" xr:uid="{CA6251B4-481D-4353-9C54-F05479263DC5}">
      <formula1>INDIRECT($B$32)</formula1>
    </dataValidation>
    <dataValidation type="list" allowBlank="1" showInputMessage="1" showErrorMessage="1" sqref="C31" xr:uid="{AA0EF38F-9B26-4A08-B011-58519E7EFF1E}">
      <formula1>INDIRECT($B$31)</formula1>
    </dataValidation>
    <dataValidation type="list" allowBlank="1" showInputMessage="1" showErrorMessage="1" sqref="C30" xr:uid="{080F5725-793E-491E-9CCB-5A7851A89355}">
      <formula1>INDIRECT($B$30)</formula1>
    </dataValidation>
    <dataValidation type="list" allowBlank="1" showInputMessage="1" showErrorMessage="1" sqref="C29" xr:uid="{4521F031-CE5D-470F-A0B2-AB64B37D8120}">
      <formula1>INDIRECT($B$29)</formula1>
    </dataValidation>
    <dataValidation type="list" allowBlank="1" showInputMessage="1" showErrorMessage="1" sqref="C28" xr:uid="{2CB4F5EE-A76F-4410-827F-88CDB0A4CE1C}">
      <formula1>INDIRECT($B$28)</formula1>
    </dataValidation>
    <dataValidation type="list" allowBlank="1" showInputMessage="1" showErrorMessage="1" sqref="C27" xr:uid="{E50B4A79-2358-408A-BA48-A8D0B939494E}">
      <formula1>INDIRECT($B$27)</formula1>
    </dataValidation>
    <dataValidation type="list" allowBlank="1" showInputMessage="1" showErrorMessage="1" sqref="C20" xr:uid="{E1AC540A-8022-46BD-B605-500D499A051A}">
      <formula1>INDIRECT($B$20)</formula1>
    </dataValidation>
    <dataValidation type="list" allowBlank="1" showInputMessage="1" showErrorMessage="1" sqref="C19" xr:uid="{74249BF8-7C65-4D9E-B928-B09A32584183}">
      <formula1>INDIRECT($B$19)</formula1>
    </dataValidation>
    <dataValidation type="list" allowBlank="1" showInputMessage="1" showErrorMessage="1" sqref="C18" xr:uid="{6A278E15-1654-4708-B629-EB2589984BA7}">
      <formula1>INDIRECT($B$18)</formula1>
    </dataValidation>
    <dataValidation type="list" allowBlank="1" showInputMessage="1" showErrorMessage="1" sqref="C17" xr:uid="{D7814662-2CEC-4D68-8196-D67C57270875}">
      <formula1>INDIRECT($B$17)</formula1>
    </dataValidation>
    <dataValidation type="list" allowBlank="1" showInputMessage="1" showErrorMessage="1" sqref="C16" xr:uid="{93D0E00D-B5EB-4217-886B-F4DEE229841A}">
      <formula1>INDIRECT($B$16)</formula1>
    </dataValidation>
    <dataValidation type="list" allowBlank="1" showInputMessage="1" showErrorMessage="1" sqref="C15" xr:uid="{2857F70F-0F99-4EFD-88D3-8D497AB676FA}">
      <formula1>INDIRECT($B$15)</formula1>
    </dataValidation>
    <dataValidation type="list" allowBlank="1" showInputMessage="1" showErrorMessage="1" sqref="M27:N32 B27:B32 B15:B20" xr:uid="{32334F23-A2D7-4F05-B1BA-3FBC951A64EC}">
      <formula1>Matériaux</formula1>
    </dataValidation>
  </dataValidations>
  <pageMargins left="0.7" right="0.7" top="0.75" bottom="0.75" header="0.3" footer="0.3"/>
  <pageSetup paperSize="9" orientation="portrait" r:id="rId1"/>
  <ignoredErrors>
    <ignoredError sqref="F7" formula="1"/>
  </ignoredErrors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 xr:uid="{689856F0-3559-47EB-BB33-9BD903A928DA}">
          <x14:formula1>
            <xm:f>INDIRECT('Données '!$G$46)</xm:f>
          </x14:formula1>
          <xm:sqref>E32</xm:sqref>
        </x14:dataValidation>
        <x14:dataValidation type="list" allowBlank="1" showInputMessage="1" showErrorMessage="1" xr:uid="{2857DBC4-03E2-454A-898E-9B5B19376331}">
          <x14:formula1>
            <xm:f>INDIRECT('Données '!$G$45)</xm:f>
          </x14:formula1>
          <xm:sqref>E31</xm:sqref>
        </x14:dataValidation>
        <x14:dataValidation type="list" allowBlank="1" showInputMessage="1" showErrorMessage="1" xr:uid="{F18E54A7-1EE3-4313-B2F1-E8C4126B9DF1}">
          <x14:formula1>
            <xm:f>INDIRECT('Données '!$G$44)</xm:f>
          </x14:formula1>
          <xm:sqref>E30</xm:sqref>
        </x14:dataValidation>
        <x14:dataValidation type="list" allowBlank="1" showInputMessage="1" showErrorMessage="1" xr:uid="{42187F77-D94C-4F47-A9DF-C31F6F75FBFC}">
          <x14:formula1>
            <xm:f>INDIRECT('Données '!$G$43)</xm:f>
          </x14:formula1>
          <xm:sqref>E29</xm:sqref>
        </x14:dataValidation>
        <x14:dataValidation type="list" allowBlank="1" showInputMessage="1" showErrorMessage="1" xr:uid="{5094EE4B-615A-4D49-ADA7-574A801E08B2}">
          <x14:formula1>
            <xm:f>INDIRECT('Données '!$G$42)</xm:f>
          </x14:formula1>
          <xm:sqref>E28</xm:sqref>
        </x14:dataValidation>
        <x14:dataValidation type="list" allowBlank="1" showInputMessage="1" showErrorMessage="1" xr:uid="{49FD474D-4318-4A48-8453-4FE236AB1F17}">
          <x14:formula1>
            <xm:f>INDIRECT('Données '!$G$41)</xm:f>
          </x14:formula1>
          <xm:sqref>E27</xm:sqref>
        </x14:dataValidation>
        <x14:dataValidation type="list" allowBlank="1" showInputMessage="1" showErrorMessage="1" xr:uid="{52D718FE-22B0-4791-AE83-539FACAEADCB}">
          <x14:formula1>
            <xm:f>INDIRECT('Données '!$G$39)</xm:f>
          </x14:formula1>
          <xm:sqref>E19</xm:sqref>
        </x14:dataValidation>
        <x14:dataValidation type="list" allowBlank="1" showInputMessage="1" showErrorMessage="1" xr:uid="{E8678476-C206-4F6B-B737-E0AEFD909A83}">
          <x14:formula1>
            <xm:f>INDIRECT('Données '!$G$38)</xm:f>
          </x14:formula1>
          <xm:sqref>E18</xm:sqref>
        </x14:dataValidation>
        <x14:dataValidation type="list" allowBlank="1" showInputMessage="1" showErrorMessage="1" xr:uid="{906A6BF3-8D84-4FF0-BC7C-0BB30FB5241A}">
          <x14:formula1>
            <xm:f>INDIRECT('Données '!$G$37)</xm:f>
          </x14:formula1>
          <xm:sqref>E17</xm:sqref>
        </x14:dataValidation>
        <x14:dataValidation type="list" allowBlank="1" showInputMessage="1" showErrorMessage="1" xr:uid="{16D73A0B-1172-45C7-A05A-97F18E3D5261}">
          <x14:formula1>
            <xm:f>INDIRECT('Données '!$G$36)</xm:f>
          </x14:formula1>
          <xm:sqref>E16</xm:sqref>
        </x14:dataValidation>
        <x14:dataValidation type="list" allowBlank="1" showInputMessage="1" showErrorMessage="1" xr:uid="{EE8CCD4E-B3AC-4F16-86A0-D0B69953C5E0}">
          <x14:formula1>
            <xm:f>INDIRECT('Données '!$G$35)</xm:f>
          </x14:formula1>
          <xm:sqref>E15</xm:sqref>
        </x14:dataValidation>
        <x14:dataValidation type="list" allowBlank="1" showInputMessage="1" showErrorMessage="1" xr:uid="{5C052095-74EB-4B9F-B1F4-5A83A83A3D28}">
          <x14:formula1>
            <xm:f>INDIRECT('Données '!$G$40)</xm:f>
          </x14:formula1>
          <xm:sqref>E20</xm:sqref>
        </x14:dataValidation>
        <x14:dataValidation type="list" allowBlank="1" showInputMessage="1" showErrorMessage="1" xr:uid="{E6B4AB20-DCD9-4904-B4A7-84DF4A433982}">
          <x14:formula1>
            <xm:f>INDIRECT('Données '!$E$212)</xm:f>
          </x14:formula1>
          <xm:sqref>P27:P32</xm:sqref>
        </x14:dataValidation>
        <x14:dataValidation type="list" allowBlank="1" showInputMessage="1" showErrorMessage="1" xr:uid="{9F437C00-15E3-487F-847F-C89EC647E921}">
          <x14:formula1>
            <xm:f>'Données '!$M$3:$M$30</xm:f>
          </x14:formula1>
          <xm:sqref>C3</xm:sqref>
        </x14:dataValidation>
        <x14:dataValidation type="list" allowBlank="1" showInputMessage="1" showErrorMessage="1" xr:uid="{BA6A6B01-6DB1-44D0-A5E9-4950FEE9F220}">
          <x14:formula1>
            <xm:f>'Données '!$A$1:$A$16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816F7-0B46-4E3B-9472-9509866B9C05}">
  <sheetPr codeName="Feuil5">
    <tabColor theme="5" tint="0.39997558519241921"/>
  </sheetPr>
  <dimension ref="B1:V39"/>
  <sheetViews>
    <sheetView topLeftCell="A10" zoomScale="70" zoomScaleNormal="70" workbookViewId="0">
      <selection activeCell="E27" sqref="E27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>
        <v>0</v>
      </c>
      <c r="D7" s="71">
        <f>Acceuil!B7</f>
        <v>0</v>
      </c>
      <c r="E7" s="30">
        <f>IF(C7=0,0,C7)</f>
        <v>0</v>
      </c>
      <c r="F7" s="71">
        <f>Acceuil!C7</f>
        <v>0</v>
      </c>
      <c r="G7" s="30">
        <f>IF(E7=0,0,E7)</f>
        <v>0</v>
      </c>
      <c r="H7" s="63">
        <f>Acceuil!D7</f>
        <v>0</v>
      </c>
    </row>
    <row r="8" spans="2:19" hidden="1" x14ac:dyDescent="0.35">
      <c r="B8" s="9"/>
      <c r="C8" s="10" t="s">
        <v>196</v>
      </c>
      <c r="D8" s="79" t="s">
        <v>166</v>
      </c>
      <c r="E8" s="80" t="s">
        <v>167</v>
      </c>
      <c r="F8" s="79" t="s">
        <v>166</v>
      </c>
    </row>
    <row r="9" spans="2:19" hidden="1" x14ac:dyDescent="0.35">
      <c r="B9" s="10" t="s">
        <v>164</v>
      </c>
      <c r="C9" s="30">
        <f>IF(G7=0,0,G7)</f>
        <v>0</v>
      </c>
      <c r="D9" s="9">
        <f>IF((AND(D7=0,F7=0,H7=0)),0,(D7*H7*2)+(F7*H7*2))</f>
        <v>0</v>
      </c>
      <c r="E9" s="30">
        <f>IF(C9=0,0,C9)</f>
        <v>0</v>
      </c>
      <c r="F9" s="9">
        <f>IF((AND(D7=0,F7=0)),0,F7*D7)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19" t="s">
        <v>1</v>
      </c>
      <c r="N11" s="120"/>
      <c r="O11" s="120"/>
      <c r="P11" s="120"/>
      <c r="Q11" s="120"/>
      <c r="R11" s="120"/>
      <c r="S11" s="120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24" t="s">
        <v>1</v>
      </c>
      <c r="N12" s="124"/>
      <c r="O12" s="77" t="s">
        <v>172</v>
      </c>
      <c r="P12" s="77" t="s">
        <v>175</v>
      </c>
      <c r="Q12" s="77" t="s">
        <v>241</v>
      </c>
      <c r="R12" s="77" t="s">
        <v>176</v>
      </c>
      <c r="S12" s="7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7" t="s">
        <v>177</v>
      </c>
      <c r="N13" s="77" t="s">
        <v>178</v>
      </c>
      <c r="O13" s="77"/>
      <c r="P13" s="77" t="s">
        <v>181</v>
      </c>
      <c r="Q13" s="77" t="s">
        <v>182</v>
      </c>
      <c r="R13" s="77" t="s">
        <v>183</v>
      </c>
      <c r="S13" s="7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7"/>
      <c r="N14" s="77" t="s">
        <v>184</v>
      </c>
      <c r="O14" s="77" t="s">
        <v>186</v>
      </c>
      <c r="P14" s="77"/>
      <c r="Q14" s="77" t="s">
        <v>188</v>
      </c>
      <c r="R14" s="77" t="s">
        <v>189</v>
      </c>
      <c r="S14" s="77" t="s">
        <v>190</v>
      </c>
    </row>
    <row r="15" spans="2:19" ht="29.5" customHeight="1" x14ac:dyDescent="0.35">
      <c r="B15" s="85">
        <f>'Base sou-sol'!B15</f>
        <v>0</v>
      </c>
      <c r="C15" s="85">
        <f>'Base sou-sol'!C15</f>
        <v>0</v>
      </c>
      <c r="D15" s="86">
        <f>VLOOKUP(C15,'Données '!C4:D136,2,FALSE)</f>
        <v>0</v>
      </c>
      <c r="E15" s="1"/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78"/>
      <c r="N15" s="78"/>
      <c r="O15" s="78"/>
      <c r="P15" s="125">
        <f>IF(N15=0,0,VLOOKUP(N15,'Données '!X2:Y5,2,FALSE))</f>
        <v>0</v>
      </c>
      <c r="Q15" s="118" t="e">
        <f>#REF!</f>
        <v>#REF!</v>
      </c>
      <c r="R15" s="118" t="e">
        <f>IF(AND(Q15=0,P15=0,F3=0),0,F3*P15*Q15)</f>
        <v>#REF!</v>
      </c>
      <c r="S15" s="118" t="e">
        <f>SUM(R15/1000)</f>
        <v>#REF!</v>
      </c>
    </row>
    <row r="16" spans="2:19" ht="29.5" customHeight="1" x14ac:dyDescent="0.35">
      <c r="B16" s="85">
        <f>'Base sou-sol'!B16</f>
        <v>0</v>
      </c>
      <c r="C16" s="85">
        <f>'Base sou-sol'!C16</f>
        <v>0</v>
      </c>
      <c r="D16" s="86">
        <f>VLOOKUP(C16,'Données '!C4:D120,2,FALSE)</f>
        <v>0</v>
      </c>
      <c r="E16" s="1"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78"/>
      <c r="N16" s="78"/>
      <c r="O16" s="78"/>
      <c r="P16" s="126"/>
      <c r="Q16" s="118"/>
      <c r="R16" s="118"/>
      <c r="S16" s="118"/>
    </row>
    <row r="17" spans="2:22" ht="29.5" customHeight="1" x14ac:dyDescent="0.35">
      <c r="B17" s="85">
        <f>'Base sou-sol'!B17</f>
        <v>0</v>
      </c>
      <c r="C17" s="85">
        <f>'Base sou-sol'!C17</f>
        <v>0</v>
      </c>
      <c r="D17" s="86">
        <f>VLOOKUP(C17,'Données '!C4:D120,2,FALSE)</f>
        <v>0</v>
      </c>
      <c r="E17" s="1"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78"/>
      <c r="N17" s="78"/>
      <c r="O17" s="78"/>
      <c r="P17" s="126"/>
      <c r="Q17" s="118"/>
      <c r="R17" s="118"/>
      <c r="S17" s="118"/>
    </row>
    <row r="18" spans="2:22" ht="29.5" customHeight="1" x14ac:dyDescent="0.35">
      <c r="B18" s="85">
        <f>'Base sou-sol'!B18</f>
        <v>0</v>
      </c>
      <c r="C18" s="85">
        <f>'Base sou-sol'!C18</f>
        <v>0</v>
      </c>
      <c r="D18" s="86">
        <f>VLOOKUP(C18,'Données '!C4:D120,2,FALSE)</f>
        <v>0</v>
      </c>
      <c r="E18" s="1"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78"/>
      <c r="N18" s="78"/>
      <c r="O18" s="78"/>
      <c r="P18" s="126"/>
      <c r="Q18" s="118"/>
      <c r="R18" s="118"/>
      <c r="S18" s="118"/>
    </row>
    <row r="19" spans="2:22" ht="29.5" customHeight="1" x14ac:dyDescent="0.35">
      <c r="B19" s="85">
        <f>'Base sou-sol'!B19</f>
        <v>0</v>
      </c>
      <c r="C19" s="85">
        <f>'Base sou-sol'!C19</f>
        <v>0</v>
      </c>
      <c r="D19" s="86">
        <f>VLOOKUP(C19,'Données '!C4:D120,2,FALSE)</f>
        <v>0</v>
      </c>
      <c r="E19" s="1"/>
      <c r="F19" s="83">
        <f t="shared" si="0"/>
        <v>0</v>
      </c>
      <c r="G19" s="103"/>
      <c r="H19" s="103"/>
      <c r="I19" s="103"/>
      <c r="J19" s="103"/>
      <c r="K19" s="103"/>
      <c r="M19" s="78"/>
      <c r="N19" s="78"/>
      <c r="O19" s="78"/>
      <c r="P19" s="126"/>
      <c r="Q19" s="118"/>
      <c r="R19" s="118"/>
      <c r="S19" s="118"/>
    </row>
    <row r="20" spans="2:22" ht="29.5" customHeight="1" x14ac:dyDescent="0.35">
      <c r="B20" s="85">
        <f>'Base sou-sol'!B20</f>
        <v>0</v>
      </c>
      <c r="C20" s="85">
        <f>'Base sou-sol'!C20</f>
        <v>0</v>
      </c>
      <c r="D20" s="86">
        <f>VLOOKUP(C20,'Données '!C4:D120,2,FALSE)</f>
        <v>0</v>
      </c>
      <c r="E20" s="1"/>
      <c r="F20" s="83">
        <f t="shared" si="0"/>
        <v>0</v>
      </c>
      <c r="G20" s="104"/>
      <c r="H20" s="104"/>
      <c r="I20" s="104"/>
      <c r="J20" s="104"/>
      <c r="K20" s="104"/>
      <c r="M20" s="78"/>
      <c r="N20" s="78"/>
      <c r="O20" s="78"/>
      <c r="P20" s="127"/>
      <c r="Q20" s="118"/>
      <c r="R20" s="118"/>
      <c r="S20" s="11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19" t="s">
        <v>192</v>
      </c>
      <c r="N23" s="120"/>
      <c r="O23" s="120"/>
      <c r="P23" s="120"/>
      <c r="Q23" s="120"/>
      <c r="R23" s="120"/>
      <c r="S23" s="120"/>
      <c r="T23" s="120"/>
      <c r="U23" s="120"/>
      <c r="V23" s="12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ht="28" customHeight="1" x14ac:dyDescent="0.35">
      <c r="B27" s="85">
        <f>'Base sou-sol'!B27</f>
        <v>0</v>
      </c>
      <c r="C27" s="85">
        <f>'Base sou-sol'!C27</f>
        <v>0</v>
      </c>
      <c r="D27" s="86">
        <f>VLOOKUP(C27,'Données '!C4:D120,2,FALSE)</f>
        <v>0</v>
      </c>
      <c r="E27" s="59"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ht="28" customHeight="1" x14ac:dyDescent="0.35">
      <c r="B28" s="85">
        <f>'Base sou-sol'!B28</f>
        <v>0</v>
      </c>
      <c r="C28" s="85">
        <f>'Base sou-sol'!C28</f>
        <v>0</v>
      </c>
      <c r="D28" s="86">
        <f>VLOOKUP(C28,'Données '!C4:D120,2,FALSE)</f>
        <v>0</v>
      </c>
      <c r="E28" s="59"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ht="28" customHeight="1" x14ac:dyDescent="0.35">
      <c r="B29" s="85">
        <f>'Base sou-sol'!B29</f>
        <v>0</v>
      </c>
      <c r="C29" s="85">
        <f>'Base sou-sol'!C29</f>
        <v>0</v>
      </c>
      <c r="D29" s="86">
        <f>VLOOKUP(C29,'Données '!C4:D120,2,FALSE)</f>
        <v>0</v>
      </c>
      <c r="E29" s="59"/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ht="28" customHeight="1" x14ac:dyDescent="0.35">
      <c r="B30" s="85">
        <f>'Base sou-sol'!B30</f>
        <v>0</v>
      </c>
      <c r="C30" s="85">
        <f>'Base sou-sol'!C30</f>
        <v>0</v>
      </c>
      <c r="D30" s="86">
        <f>VLOOKUP(C30,'Données '!C4:D120,2,FALSE)</f>
        <v>0</v>
      </c>
      <c r="E30" s="59"/>
      <c r="F30" s="83">
        <f>IF(AND(E30=0,D30=0),0,E30/D30)</f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ht="28" customHeight="1" x14ac:dyDescent="0.35">
      <c r="B31" s="85">
        <f>'Base sou-sol'!B31</f>
        <v>0</v>
      </c>
      <c r="C31" s="85">
        <f>'Base sou-sol'!C31</f>
        <v>0</v>
      </c>
      <c r="D31" s="86">
        <f>VLOOKUP(C31,'Données '!C4:D120,2,FALSE)</f>
        <v>0</v>
      </c>
      <c r="E31" s="59"/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ht="28" customHeight="1" x14ac:dyDescent="0.35">
      <c r="B32" s="85">
        <f>'Base sou-sol'!B32</f>
        <v>0</v>
      </c>
      <c r="C32" s="85">
        <f>'Base sou-sol'!C32</f>
        <v>0</v>
      </c>
      <c r="D32" s="86">
        <f>VLOOKUP(C32,'Données '!C4:D120,2,FALSE)</f>
        <v>0</v>
      </c>
      <c r="E32" s="59"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254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A33:XFD35 L27:L32 I40:XFD46 A37:E47 F37:H46 F47:XFD47 A11:B11 A12:L14 L11 A24:L26 A23 L23 L15:L20 W23:XFD32 A10:S10 T10:XFD20 A1:XFD9 A27:F32 A15:D20 F15:F20">
    <cfRule type="cellIs" dxfId="861" priority="54" operator="equal">
      <formula>0</formula>
    </cfRule>
  </conditionalFormatting>
  <conditionalFormatting sqref="C7 E7 C9 E9 G7:G9">
    <cfRule type="containsText" dxfId="860" priority="53" operator="containsText" text="R ; T ">
      <formula>NOT(ISERROR(SEARCH("R ; T ",C7)))</formula>
    </cfRule>
  </conditionalFormatting>
  <conditionalFormatting sqref="C7 E7 E9 C9 G7:G9">
    <cfRule type="containsText" dxfId="859" priority="52" operator="containsText" text="r">
      <formula>NOT(ISERROR(SEARCH("r",C7)))</formula>
    </cfRule>
  </conditionalFormatting>
  <conditionalFormatting sqref="D7 H7 F7">
    <cfRule type="cellIs" dxfId="858" priority="51" operator="greaterThan">
      <formula>0</formula>
    </cfRule>
  </conditionalFormatting>
  <conditionalFormatting sqref="C3">
    <cfRule type="containsText" dxfId="857" priority="50" operator="containsText" text="abcdefghijklmonopqrstuvwxyz">
      <formula>NOT(ISERROR(SEARCH("abcdefghijklmonopqrstuvwxyz",C3)))</formula>
    </cfRule>
  </conditionalFormatting>
  <conditionalFormatting sqref="D15:D20">
    <cfRule type="cellIs" dxfId="856" priority="47" operator="greaterThan">
      <formula>0</formula>
    </cfRule>
    <cfRule type="cellIs" dxfId="855" priority="49" operator="equal">
      <formula>0</formula>
    </cfRule>
  </conditionalFormatting>
  <conditionalFormatting sqref="B27:E32">
    <cfRule type="cellIs" dxfId="854" priority="48" operator="equal">
      <formula>0</formula>
    </cfRule>
  </conditionalFormatting>
  <conditionalFormatting sqref="F15:F20">
    <cfRule type="cellIs" dxfId="853" priority="45" operator="greaterThan">
      <formula>0</formula>
    </cfRule>
    <cfRule type="cellIs" dxfId="852" priority="46" operator="equal">
      <formula>0</formula>
    </cfRule>
  </conditionalFormatting>
  <conditionalFormatting sqref="F27:F32">
    <cfRule type="cellIs" dxfId="851" priority="43" operator="greaterThan">
      <formula>0</formula>
    </cfRule>
    <cfRule type="cellIs" dxfId="850" priority="44" operator="equal">
      <formula>0</formula>
    </cfRule>
  </conditionalFormatting>
  <conditionalFormatting sqref="G15">
    <cfRule type="cellIs" dxfId="849" priority="42" operator="equal">
      <formula>0</formula>
    </cfRule>
  </conditionalFormatting>
  <conditionalFormatting sqref="G15">
    <cfRule type="cellIs" dxfId="848" priority="40" operator="greaterThan">
      <formula>0</formula>
    </cfRule>
    <cfRule type="cellIs" dxfId="847" priority="41" operator="equal">
      <formula>0</formula>
    </cfRule>
  </conditionalFormatting>
  <conditionalFormatting sqref="I15">
    <cfRule type="cellIs" dxfId="846" priority="39" operator="equal">
      <formula>0</formula>
    </cfRule>
  </conditionalFormatting>
  <conditionalFormatting sqref="I15">
    <cfRule type="cellIs" dxfId="845" priority="37" operator="greaterThan">
      <formula>0</formula>
    </cfRule>
    <cfRule type="cellIs" dxfId="844" priority="38" operator="equal">
      <formula>0</formula>
    </cfRule>
  </conditionalFormatting>
  <conditionalFormatting sqref="J15">
    <cfRule type="cellIs" dxfId="843" priority="36" operator="equal">
      <formula>0</formula>
    </cfRule>
  </conditionalFormatting>
  <conditionalFormatting sqref="J15">
    <cfRule type="cellIs" dxfId="842" priority="34" operator="greaterThan">
      <formula>0</formula>
    </cfRule>
    <cfRule type="cellIs" dxfId="841" priority="35" operator="equal">
      <formula>0</formula>
    </cfRule>
  </conditionalFormatting>
  <conditionalFormatting sqref="K15">
    <cfRule type="cellIs" dxfId="840" priority="33" operator="equal">
      <formula>0</formula>
    </cfRule>
  </conditionalFormatting>
  <conditionalFormatting sqref="K15">
    <cfRule type="cellIs" dxfId="839" priority="31" operator="greaterThan">
      <formula>0</formula>
    </cfRule>
    <cfRule type="cellIs" dxfId="838" priority="32" operator="equal">
      <formula>0</formula>
    </cfRule>
  </conditionalFormatting>
  <conditionalFormatting sqref="G27">
    <cfRule type="cellIs" dxfId="837" priority="30" operator="equal">
      <formula>0</formula>
    </cfRule>
  </conditionalFormatting>
  <conditionalFormatting sqref="G27">
    <cfRule type="cellIs" dxfId="836" priority="28" operator="greaterThan">
      <formula>0</formula>
    </cfRule>
    <cfRule type="cellIs" dxfId="835" priority="29" operator="equal">
      <formula>0</formula>
    </cfRule>
  </conditionalFormatting>
  <conditionalFormatting sqref="I27">
    <cfRule type="cellIs" dxfId="834" priority="27" operator="equal">
      <formula>0</formula>
    </cfRule>
  </conditionalFormatting>
  <conditionalFormatting sqref="I27">
    <cfRule type="cellIs" dxfId="833" priority="25" operator="greaterThan">
      <formula>0</formula>
    </cfRule>
    <cfRule type="cellIs" dxfId="832" priority="26" operator="equal">
      <formula>0</formula>
    </cfRule>
  </conditionalFormatting>
  <conditionalFormatting sqref="J27">
    <cfRule type="cellIs" dxfId="831" priority="24" operator="equal">
      <formula>0</formula>
    </cfRule>
  </conditionalFormatting>
  <conditionalFormatting sqref="J27">
    <cfRule type="cellIs" dxfId="830" priority="22" operator="greaterThan">
      <formula>0</formula>
    </cfRule>
    <cfRule type="cellIs" dxfId="829" priority="23" operator="equal">
      <formula>0</formula>
    </cfRule>
  </conditionalFormatting>
  <conditionalFormatting sqref="K27">
    <cfRule type="cellIs" dxfId="828" priority="21" operator="equal">
      <formula>0</formula>
    </cfRule>
  </conditionalFormatting>
  <conditionalFormatting sqref="K27">
    <cfRule type="cellIs" dxfId="827" priority="19" operator="greaterThan">
      <formula>0</formula>
    </cfRule>
    <cfRule type="cellIs" dxfId="826" priority="20" operator="equal">
      <formula>0</formula>
    </cfRule>
  </conditionalFormatting>
  <conditionalFormatting sqref="H15:H20">
    <cfRule type="cellIs" dxfId="825" priority="16" operator="equal">
      <formula>0</formula>
    </cfRule>
    <cfRule type="cellIs" dxfId="824" priority="17" operator="greaterThanOrEqual">
      <formula>0.21</formula>
    </cfRule>
    <cfRule type="cellIs" dxfId="823" priority="18" operator="lessThanOrEqual">
      <formula>0.2</formula>
    </cfRule>
  </conditionalFormatting>
  <conditionalFormatting sqref="B23">
    <cfRule type="cellIs" dxfId="822" priority="15" operator="equal">
      <formula>0</formula>
    </cfRule>
  </conditionalFormatting>
  <conditionalFormatting sqref="H27:H32">
    <cfRule type="cellIs" dxfId="821" priority="12" operator="equal">
      <formula>0</formula>
    </cfRule>
    <cfRule type="cellIs" dxfId="820" priority="13" operator="greaterThanOrEqual">
      <formula>0.21</formula>
    </cfRule>
    <cfRule type="cellIs" dxfId="819" priority="14" operator="lessThanOrEqual">
      <formula>0.2</formula>
    </cfRule>
  </conditionalFormatting>
  <conditionalFormatting sqref="I38:O39">
    <cfRule type="cellIs" dxfId="818" priority="11" operator="greaterThan">
      <formula>0</formula>
    </cfRule>
  </conditionalFormatting>
  <conditionalFormatting sqref="P15:S20">
    <cfRule type="cellIs" dxfId="817" priority="10" operator="equal">
      <formula>0</formula>
    </cfRule>
  </conditionalFormatting>
  <conditionalFormatting sqref="D27">
    <cfRule type="cellIs" dxfId="816" priority="8" operator="greaterThan">
      <formula>0</formula>
    </cfRule>
    <cfRule type="cellIs" dxfId="815" priority="9" operator="equal">
      <formula>0</formula>
    </cfRule>
  </conditionalFormatting>
  <conditionalFormatting sqref="D28:D32">
    <cfRule type="cellIs" dxfId="814" priority="6" operator="greaterThan">
      <formula>0</formula>
    </cfRule>
    <cfRule type="cellIs" dxfId="813" priority="7" operator="equal">
      <formula>0</formula>
    </cfRule>
  </conditionalFormatting>
  <conditionalFormatting sqref="D31">
    <cfRule type="cellIs" dxfId="812" priority="4" operator="greaterThan">
      <formula>0</formula>
    </cfRule>
    <cfRule type="cellIs" dxfId="811" priority="5" operator="equal">
      <formula>0</formula>
    </cfRule>
  </conditionalFormatting>
  <conditionalFormatting sqref="E15:E20">
    <cfRule type="cellIs" dxfId="810" priority="1" operator="equal">
      <formula>0</formula>
    </cfRule>
  </conditionalFormatting>
  <dataValidations count="3">
    <dataValidation type="list" allowBlank="1" showInputMessage="1" showErrorMessage="1" sqref="M27:N32 B15:C20 B27:C32" xr:uid="{7F380E4D-305A-49F7-93EB-477D266E8796}">
      <formula1>Matériaux</formula1>
    </dataValidation>
    <dataValidation type="list" allowBlank="1" showInputMessage="1" showErrorMessage="1" sqref="M15:M20 N15:O15" xr:uid="{E3571A14-1525-4955-AE46-C49B474ACB3E}">
      <formula1>Matière</formula1>
    </dataValidation>
    <dataValidation type="list" allowBlank="1" showInputMessage="1" showErrorMessage="1" sqref="N16:N20" xr:uid="{5B7A731C-AEFD-441D-8008-1C5C657AD72E}">
      <formula1>Typevitrage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 xr:uid="{433E46A6-F326-432B-8C7D-FC102B2EE9E0}">
          <x14:formula1>
            <xm:f>'Données '!$A$1:$A$16</xm:f>
          </x14:formula1>
          <xm:sqref>C7</xm:sqref>
        </x14:dataValidation>
        <x14:dataValidation type="list" allowBlank="1" showInputMessage="1" showErrorMessage="1" xr:uid="{9C3F7A49-9978-48CC-931D-19D2390B925C}">
          <x14:formula1>
            <xm:f>'Données '!$M$3:$M$30</xm:f>
          </x14:formula1>
          <xm:sqref>C3</xm:sqref>
        </x14:dataValidation>
        <x14:dataValidation type="list" allowBlank="1" showInputMessage="1" showErrorMessage="1" xr:uid="{61D27874-2C9A-43E9-BBAC-6DA4DCC7FC5C}">
          <x14:formula1>
            <xm:f>INDIRECT('Données '!$E$212)</xm:f>
          </x14:formula1>
          <xm:sqref>P27:P32</xm:sqref>
        </x14:dataValidation>
        <x14:dataValidation type="list" allowBlank="1" showInputMessage="1" showErrorMessage="1" xr:uid="{67503C04-0118-4131-A470-6246A021529E}">
          <x14:formula1>
            <xm:f>INDIRECT('Données '!$E$13)</xm:f>
          </x14:formula1>
          <xm:sqref>E20</xm:sqref>
        </x14:dataValidation>
        <x14:dataValidation type="list" allowBlank="1" showInputMessage="1" showErrorMessage="1" xr:uid="{8FB98AF8-599B-4203-8FB9-3A390A93117B}">
          <x14:formula1>
            <xm:f>INDIRECT('Données '!$E$8)</xm:f>
          </x14:formula1>
          <xm:sqref>E15</xm:sqref>
        </x14:dataValidation>
        <x14:dataValidation type="list" allowBlank="1" showInputMessage="1" showErrorMessage="1" xr:uid="{681F8D20-0EE2-4057-884D-6BCF5C909305}">
          <x14:formula1>
            <xm:f>INDIRECT('Données '!$E$9)</xm:f>
          </x14:formula1>
          <xm:sqref>E16</xm:sqref>
        </x14:dataValidation>
        <x14:dataValidation type="list" allowBlank="1" showInputMessage="1" showErrorMessage="1" xr:uid="{0BCA9EB5-8F7C-4E81-8D2C-10164F505BF2}">
          <x14:formula1>
            <xm:f>INDIRECT('Données '!$E$10)</xm:f>
          </x14:formula1>
          <xm:sqref>E17</xm:sqref>
        </x14:dataValidation>
        <x14:dataValidation type="list" allowBlank="1" showInputMessage="1" showErrorMessage="1" xr:uid="{47951DBF-8B47-4D4C-AF5F-DFF9C824019A}">
          <x14:formula1>
            <xm:f>INDIRECT('Données '!$E$11)</xm:f>
          </x14:formula1>
          <xm:sqref>E18</xm:sqref>
        </x14:dataValidation>
        <x14:dataValidation type="list" allowBlank="1" showInputMessage="1" showErrorMessage="1" xr:uid="{43BC715C-3E4A-4655-B82A-5FE058B7401A}">
          <x14:formula1>
            <xm:f>INDIRECT('Données '!$E$12)</xm:f>
          </x14:formula1>
          <xm:sqref>E19</xm:sqref>
        </x14:dataValidation>
        <x14:dataValidation type="list" allowBlank="1" showInputMessage="1" showErrorMessage="1" xr:uid="{BCA437B0-9781-494D-AFE5-47D6B6CB2539}">
          <x14:formula1>
            <xm:f>INDIRECT('Données '!$E$14)</xm:f>
          </x14:formula1>
          <xm:sqref>E27</xm:sqref>
        </x14:dataValidation>
        <x14:dataValidation type="list" allowBlank="1" showInputMessage="1" showErrorMessage="1" xr:uid="{681EFAFD-5635-403F-BE76-411CA89736FA}">
          <x14:formula1>
            <xm:f>INDIRECT('Données '!$E$15)</xm:f>
          </x14:formula1>
          <xm:sqref>E28</xm:sqref>
        </x14:dataValidation>
        <x14:dataValidation type="list" allowBlank="1" showInputMessage="1" showErrorMessage="1" xr:uid="{1C0656B3-86A9-4149-8966-347002F2F23B}">
          <x14:formula1>
            <xm:f>INDIRECT('Données '!$E$16)</xm:f>
          </x14:formula1>
          <xm:sqref>E29</xm:sqref>
        </x14:dataValidation>
        <x14:dataValidation type="list" allowBlank="1" showInputMessage="1" showErrorMessage="1" xr:uid="{0B1AD140-2E24-43B1-8E68-6E1B052B8920}">
          <x14:formula1>
            <xm:f>INDIRECT('Données '!$E$17)</xm:f>
          </x14:formula1>
          <xm:sqref>E30</xm:sqref>
        </x14:dataValidation>
        <x14:dataValidation type="list" allowBlank="1" showInputMessage="1" showErrorMessage="1" xr:uid="{7795AA4A-2FFF-491F-9A52-75CD00DC2B3C}">
          <x14:formula1>
            <xm:f>INDIRECT('Données '!$E$18)</xm:f>
          </x14:formula1>
          <xm:sqref>E31</xm:sqref>
        </x14:dataValidation>
        <x14:dataValidation type="list" allowBlank="1" showInputMessage="1" showErrorMessage="1" xr:uid="{353A58B0-6AA5-44BD-B067-B034A368FED5}">
          <x14:formula1>
            <xm:f>INDIRECT('Données '!$E$19)</xm:f>
          </x14:formula1>
          <xm:sqref>E32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461CE-3C5F-4444-A248-198141CBD2C1}">
  <sheetPr codeName="Feuil7">
    <tabColor rgb="FFFF0000"/>
  </sheetPr>
  <dimension ref="B1:V39"/>
  <sheetViews>
    <sheetView topLeftCell="A10" zoomScale="55" zoomScaleNormal="55" workbookViewId="0">
      <selection activeCell="B15" sqref="B15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>
        <v>0</v>
      </c>
      <c r="D7" s="71">
        <f>Acceuil!B7</f>
        <v>0</v>
      </c>
      <c r="E7" s="30">
        <f>IF(C7=0,0,C7)</f>
        <v>0</v>
      </c>
      <c r="F7" s="71">
        <f>Acceuil!C7</f>
        <v>0</v>
      </c>
      <c r="G7" s="30">
        <f>IF(E7=0,0,E7)</f>
        <v>0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>
        <f>IF(G7=0,0,G7)</f>
        <v>0</v>
      </c>
      <c r="D9" s="9">
        <f>IF((AND(D7=0,F7=0,H7=0)),0,(D7*H7*2)+(F7*H7*2)-H9)</f>
        <v>0</v>
      </c>
      <c r="E9" s="30">
        <f>IF(C9=0,0,C9)</f>
        <v>0</v>
      </c>
      <c r="F9" s="9">
        <f>IF((AND(D7=0,F7=0)),0,F7*D7)</f>
        <v>0</v>
      </c>
      <c r="G9" s="30">
        <f>E9</f>
        <v>0</v>
      </c>
      <c r="H9" s="40">
        <f>IF(F9=0,0,F9/6)</f>
        <v>0</v>
      </c>
      <c r="I9" s="1">
        <f>G9</f>
        <v>0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ht="29.5" customHeight="1" x14ac:dyDescent="0.35">
      <c r="B15" s="71"/>
      <c r="C15" s="71">
        <v>0</v>
      </c>
      <c r="D15" s="65">
        <f>VLOOKUP(C15,'Données '!C4:D136,2,FALSE)</f>
        <v>0</v>
      </c>
      <c r="E15" s="61">
        <v>0</v>
      </c>
      <c r="F15" s="65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60">
        <v>0</v>
      </c>
      <c r="N15" s="64">
        <v>0</v>
      </c>
      <c r="O15" s="60"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ht="29.5" customHeight="1" x14ac:dyDescent="0.35">
      <c r="B16" s="71"/>
      <c r="C16" s="71">
        <v>0</v>
      </c>
      <c r="D16" s="65">
        <f>VLOOKUP(C16,'Données '!C4:D120,2,FALSE)</f>
        <v>0</v>
      </c>
      <c r="E16" s="61">
        <v>0</v>
      </c>
      <c r="F16" s="65">
        <f>IF(AND(E16=0,D16=0),0,E16/D16)</f>
        <v>0</v>
      </c>
      <c r="G16" s="103"/>
      <c r="H16" s="103"/>
      <c r="I16" s="103"/>
      <c r="J16" s="103"/>
      <c r="K16" s="103"/>
      <c r="M16" s="60">
        <v>0</v>
      </c>
      <c r="N16" s="60"/>
      <c r="O16" s="60"/>
      <c r="P16" s="103"/>
      <c r="Q16" s="108"/>
      <c r="R16" s="108"/>
      <c r="S16" s="108"/>
    </row>
    <row r="17" spans="2:22" ht="29.5" customHeight="1" x14ac:dyDescent="0.35">
      <c r="B17" s="71"/>
      <c r="C17" s="71">
        <f>Acceuil!B17</f>
        <v>0</v>
      </c>
      <c r="D17" s="65">
        <f>VLOOKUP(C17,'Données '!C4:D120,2,FALSE)</f>
        <v>0</v>
      </c>
      <c r="E17" s="61">
        <v>0</v>
      </c>
      <c r="F17" s="65">
        <f t="shared" ref="F17:F20" si="0">IF(AND(E17=0,D17=0),0,E17/D17)</f>
        <v>0</v>
      </c>
      <c r="G17" s="103"/>
      <c r="H17" s="103"/>
      <c r="I17" s="103"/>
      <c r="J17" s="103"/>
      <c r="K17" s="103"/>
      <c r="M17" s="60">
        <v>0</v>
      </c>
      <c r="N17" s="60"/>
      <c r="O17" s="60"/>
      <c r="P17" s="103"/>
      <c r="Q17" s="108"/>
      <c r="R17" s="108"/>
      <c r="S17" s="108"/>
    </row>
    <row r="18" spans="2:22" ht="29.5" customHeight="1" x14ac:dyDescent="0.35">
      <c r="B18" s="71"/>
      <c r="C18" s="71">
        <f>Acceuil!B18</f>
        <v>0</v>
      </c>
      <c r="D18" s="65">
        <f>VLOOKUP(C18,'Données '!C4:D120,2,FALSE)</f>
        <v>0</v>
      </c>
      <c r="E18" s="61">
        <v>0</v>
      </c>
      <c r="F18" s="65">
        <f>IF(AND(E18=0,D18=0),0,E18/D18)</f>
        <v>0</v>
      </c>
      <c r="G18" s="103"/>
      <c r="H18" s="103"/>
      <c r="I18" s="103"/>
      <c r="J18" s="103"/>
      <c r="K18" s="103"/>
      <c r="M18" s="60">
        <v>0</v>
      </c>
      <c r="N18" s="60"/>
      <c r="O18" s="60"/>
      <c r="P18" s="103"/>
      <c r="Q18" s="108"/>
      <c r="R18" s="108"/>
      <c r="S18" s="108"/>
    </row>
    <row r="19" spans="2:22" ht="29.5" customHeight="1" x14ac:dyDescent="0.35">
      <c r="B19" s="71"/>
      <c r="C19" s="71">
        <f>Acceuil!B19</f>
        <v>0</v>
      </c>
      <c r="D19" s="65">
        <f>VLOOKUP(C19,'Données '!C4:D120,2,FALSE)</f>
        <v>0</v>
      </c>
      <c r="E19" s="61"/>
      <c r="F19" s="65">
        <f t="shared" si="0"/>
        <v>0</v>
      </c>
      <c r="G19" s="103"/>
      <c r="H19" s="103"/>
      <c r="I19" s="103"/>
      <c r="J19" s="103"/>
      <c r="K19" s="103"/>
      <c r="M19" s="60"/>
      <c r="N19" s="60"/>
      <c r="O19" s="60"/>
      <c r="P19" s="103"/>
      <c r="Q19" s="108"/>
      <c r="R19" s="108"/>
      <c r="S19" s="108"/>
    </row>
    <row r="20" spans="2:22" ht="29.5" customHeight="1" x14ac:dyDescent="0.35">
      <c r="B20" s="71"/>
      <c r="C20" s="71">
        <f>Acceuil!B20</f>
        <v>0</v>
      </c>
      <c r="D20" s="65">
        <f>VLOOKUP(C20,'Données '!C4:D120,2,FALSE)</f>
        <v>0</v>
      </c>
      <c r="E20" s="61"/>
      <c r="F20" s="65">
        <f t="shared" si="0"/>
        <v>0</v>
      </c>
      <c r="G20" s="104"/>
      <c r="H20" s="104"/>
      <c r="I20" s="104"/>
      <c r="J20" s="104"/>
      <c r="K20" s="104"/>
      <c r="M20" s="60"/>
      <c r="N20" s="60"/>
      <c r="O20" s="60"/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ht="28" customHeight="1" x14ac:dyDescent="0.35">
      <c r="B27" s="71"/>
      <c r="C27" s="71">
        <f>Acceuil!B27</f>
        <v>0</v>
      </c>
      <c r="D27" s="65">
        <f>VLOOKUP(C27,'Données '!C4:D120,2,FALSE)</f>
        <v>0</v>
      </c>
      <c r="E27" s="59">
        <v>0</v>
      </c>
      <c r="F27" s="65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ht="28" customHeight="1" x14ac:dyDescent="0.35">
      <c r="B28" s="71"/>
      <c r="C28" s="71">
        <f>Acceuil!B28</f>
        <v>0</v>
      </c>
      <c r="D28" s="65">
        <f>VLOOKUP(C28,'Données '!C4:D120,2,FALSE)</f>
        <v>0</v>
      </c>
      <c r="E28" s="59">
        <v>0</v>
      </c>
      <c r="F28" s="65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ht="28" customHeight="1" x14ac:dyDescent="0.35">
      <c r="B29" s="71"/>
      <c r="C29" s="71">
        <f>Acceuil!B29</f>
        <v>0</v>
      </c>
      <c r="D29" s="65">
        <f>VLOOKUP(C29,'Données '!C4:D120,2,FALSE)</f>
        <v>0</v>
      </c>
      <c r="E29" s="59"/>
      <c r="F29" s="65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ht="28" customHeight="1" x14ac:dyDescent="0.35">
      <c r="B30" s="71"/>
      <c r="C30" s="71">
        <f>Acceuil!B30</f>
        <v>0</v>
      </c>
      <c r="D30" s="65">
        <f>VLOOKUP(C30,'Données '!C4:D120,2,FALSE)</f>
        <v>0</v>
      </c>
      <c r="E30" s="59"/>
      <c r="F30" s="65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ht="28" customHeight="1" x14ac:dyDescent="0.35">
      <c r="B31" s="71"/>
      <c r="C31" s="71">
        <f>Acceuil!B31</f>
        <v>0</v>
      </c>
      <c r="D31" s="65">
        <f>VLOOKUP(C31,'Données '!C4:D120,2,FALSE)</f>
        <v>0</v>
      </c>
      <c r="E31" s="59"/>
      <c r="F31" s="65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ht="28" customHeight="1" x14ac:dyDescent="0.35">
      <c r="B32" s="71"/>
      <c r="C32" s="71">
        <f>Acceuil!B32</f>
        <v>0</v>
      </c>
      <c r="D32" s="65">
        <f>VLOOKUP(C32,'Données '!C4:D120,2,FALSE)</f>
        <v>0</v>
      </c>
      <c r="E32" s="59">
        <v>0</v>
      </c>
      <c r="F32" s="65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L15:O20 A1:XFD8 A15:D20 A27:F32 F15:F20 A24:L26 W24:XFD32">
    <cfRule type="cellIs" dxfId="809" priority="76" operator="equal">
      <formula>0</formula>
    </cfRule>
  </conditionalFormatting>
  <conditionalFormatting sqref="C7 E7 G7 G9 I9 C9 E9">
    <cfRule type="containsText" dxfId="808" priority="75" operator="containsText" text="R ; T ">
      <formula>NOT(ISERROR(SEARCH("R ; T ",C7)))</formula>
    </cfRule>
  </conditionalFormatting>
  <conditionalFormatting sqref="C7 E7 G7 G9 I9 E9 C9">
    <cfRule type="containsText" dxfId="807" priority="74" operator="containsText" text="r">
      <formula>NOT(ISERROR(SEARCH("r",C7)))</formula>
    </cfRule>
  </conditionalFormatting>
  <conditionalFormatting sqref="D7 H7 F7">
    <cfRule type="cellIs" dxfId="806" priority="73" operator="greaterThan">
      <formula>0</formula>
    </cfRule>
  </conditionalFormatting>
  <conditionalFormatting sqref="C3">
    <cfRule type="containsText" dxfId="805" priority="72" operator="containsText" text="abcdefghijklmonopqrstuvwxyz">
      <formula>NOT(ISERROR(SEARCH("abcdefghijklmonopqrstuvwxyz",C3)))</formula>
    </cfRule>
  </conditionalFormatting>
  <conditionalFormatting sqref="D15:D20">
    <cfRule type="cellIs" dxfId="804" priority="68" operator="greaterThan">
      <formula>0</formula>
    </cfRule>
    <cfRule type="cellIs" dxfId="803" priority="71" operator="equal">
      <formula>0</formula>
    </cfRule>
  </conditionalFormatting>
  <conditionalFormatting sqref="D27:D32">
    <cfRule type="cellIs" dxfId="802" priority="70" operator="equal">
      <formula>0</formula>
    </cfRule>
  </conditionalFormatting>
  <conditionalFormatting sqref="F15:F20">
    <cfRule type="cellIs" dxfId="801" priority="66" operator="greaterThan">
      <formula>0</formula>
    </cfRule>
    <cfRule type="cellIs" dxfId="800" priority="67" operator="equal">
      <formula>0</formula>
    </cfRule>
  </conditionalFormatting>
  <conditionalFormatting sqref="F27:F32">
    <cfRule type="cellIs" dxfId="799" priority="64" operator="greaterThan">
      <formula>0</formula>
    </cfRule>
    <cfRule type="cellIs" dxfId="798" priority="65" operator="equal">
      <formula>0</formula>
    </cfRule>
  </conditionalFormatting>
  <conditionalFormatting sqref="Q15">
    <cfRule type="cellIs" dxfId="797" priority="61" operator="equal">
      <formula>0</formula>
    </cfRule>
  </conditionalFormatting>
  <conditionalFormatting sqref="Q15">
    <cfRule type="cellIs" dxfId="796" priority="59" operator="greaterThan">
      <formula>0</formula>
    </cfRule>
    <cfRule type="cellIs" dxfId="795" priority="60" operator="equal">
      <formula>0</formula>
    </cfRule>
  </conditionalFormatting>
  <conditionalFormatting sqref="R15">
    <cfRule type="cellIs" dxfId="794" priority="58" operator="equal">
      <formula>0</formula>
    </cfRule>
  </conditionalFormatting>
  <conditionalFormatting sqref="R15">
    <cfRule type="cellIs" dxfId="793" priority="56" operator="greaterThan">
      <formula>0</formula>
    </cfRule>
    <cfRule type="cellIs" dxfId="792" priority="57" operator="equal">
      <formula>0</formula>
    </cfRule>
  </conditionalFormatting>
  <conditionalFormatting sqref="S15">
    <cfRule type="cellIs" dxfId="791" priority="55" operator="equal">
      <formula>0</formula>
    </cfRule>
  </conditionalFormatting>
  <conditionalFormatting sqref="S15">
    <cfRule type="cellIs" dxfId="790" priority="53" operator="greaterThan">
      <formula>0</formula>
    </cfRule>
    <cfRule type="cellIs" dxfId="789" priority="54" operator="equal">
      <formula>0</formula>
    </cfRule>
  </conditionalFormatting>
  <conditionalFormatting sqref="G15">
    <cfRule type="cellIs" dxfId="788" priority="40" operator="equal">
      <formula>0</formula>
    </cfRule>
  </conditionalFormatting>
  <conditionalFormatting sqref="G15">
    <cfRule type="cellIs" dxfId="787" priority="38" operator="greaterThan">
      <formula>0</formula>
    </cfRule>
    <cfRule type="cellIs" dxfId="786" priority="39" operator="equal">
      <formula>0</formula>
    </cfRule>
  </conditionalFormatting>
  <conditionalFormatting sqref="I15">
    <cfRule type="cellIs" dxfId="785" priority="37" operator="equal">
      <formula>0</formula>
    </cfRule>
  </conditionalFormatting>
  <conditionalFormatting sqref="I15">
    <cfRule type="cellIs" dxfId="784" priority="35" operator="greaterThan">
      <formula>0</formula>
    </cfRule>
    <cfRule type="cellIs" dxfId="783" priority="36" operator="equal">
      <formula>0</formula>
    </cfRule>
  </conditionalFormatting>
  <conditionalFormatting sqref="J15">
    <cfRule type="cellIs" dxfId="782" priority="34" operator="equal">
      <formula>0</formula>
    </cfRule>
  </conditionalFormatting>
  <conditionalFormatting sqref="J15">
    <cfRule type="cellIs" dxfId="781" priority="32" operator="greaterThan">
      <formula>0</formula>
    </cfRule>
    <cfRule type="cellIs" dxfId="780" priority="33" operator="equal">
      <formula>0</formula>
    </cfRule>
  </conditionalFormatting>
  <conditionalFormatting sqref="K15">
    <cfRule type="cellIs" dxfId="779" priority="31" operator="equal">
      <formula>0</formula>
    </cfRule>
  </conditionalFormatting>
  <conditionalFormatting sqref="K15">
    <cfRule type="cellIs" dxfId="778" priority="29" operator="greaterThan">
      <formula>0</formula>
    </cfRule>
    <cfRule type="cellIs" dxfId="777" priority="30" operator="equal">
      <formula>0</formula>
    </cfRule>
  </conditionalFormatting>
  <conditionalFormatting sqref="G27">
    <cfRule type="cellIs" dxfId="776" priority="28" operator="equal">
      <formula>0</formula>
    </cfRule>
  </conditionalFormatting>
  <conditionalFormatting sqref="G27">
    <cfRule type="cellIs" dxfId="775" priority="26" operator="greaterThan">
      <formula>0</formula>
    </cfRule>
    <cfRule type="cellIs" dxfId="774" priority="27" operator="equal">
      <formula>0</formula>
    </cfRule>
  </conditionalFormatting>
  <conditionalFormatting sqref="I27">
    <cfRule type="cellIs" dxfId="773" priority="25" operator="equal">
      <formula>0</formula>
    </cfRule>
  </conditionalFormatting>
  <conditionalFormatting sqref="I27">
    <cfRule type="cellIs" dxfId="772" priority="23" operator="greaterThan">
      <formula>0</formula>
    </cfRule>
    <cfRule type="cellIs" dxfId="771" priority="24" operator="equal">
      <formula>0</formula>
    </cfRule>
  </conditionalFormatting>
  <conditionalFormatting sqref="J27">
    <cfRule type="cellIs" dxfId="770" priority="22" operator="equal">
      <formula>0</formula>
    </cfRule>
  </conditionalFormatting>
  <conditionalFormatting sqref="J27">
    <cfRule type="cellIs" dxfId="769" priority="20" operator="greaterThan">
      <formula>0</formula>
    </cfRule>
    <cfRule type="cellIs" dxfId="768" priority="21" operator="equal">
      <formula>0</formula>
    </cfRule>
  </conditionalFormatting>
  <conditionalFormatting sqref="K27">
    <cfRule type="cellIs" dxfId="767" priority="19" operator="equal">
      <formula>0</formula>
    </cfRule>
  </conditionalFormatting>
  <conditionalFormatting sqref="K27">
    <cfRule type="cellIs" dxfId="766" priority="17" operator="greaterThan">
      <formula>0</formula>
    </cfRule>
    <cfRule type="cellIs" dxfId="765" priority="18" operator="equal">
      <formula>0</formula>
    </cfRule>
  </conditionalFormatting>
  <conditionalFormatting sqref="H15:H20">
    <cfRule type="cellIs" dxfId="764" priority="14" operator="equal">
      <formula>0</formula>
    </cfRule>
    <cfRule type="cellIs" dxfId="763" priority="15" operator="greaterThanOrEqual">
      <formula>0.21</formula>
    </cfRule>
    <cfRule type="cellIs" dxfId="762" priority="16" operator="lessThanOrEqual">
      <formula>0.2</formula>
    </cfRule>
  </conditionalFormatting>
  <conditionalFormatting sqref="B23">
    <cfRule type="cellIs" dxfId="761" priority="13" operator="equal">
      <formula>0</formula>
    </cfRule>
  </conditionalFormatting>
  <conditionalFormatting sqref="H27:H32">
    <cfRule type="cellIs" dxfId="760" priority="10" operator="equal">
      <formula>0</formula>
    </cfRule>
    <cfRule type="cellIs" dxfId="759" priority="11" operator="greaterThanOrEqual">
      <formula>0.21</formula>
    </cfRule>
    <cfRule type="cellIs" dxfId="758" priority="12" operator="lessThanOrEqual">
      <formula>0.2</formula>
    </cfRule>
  </conditionalFormatting>
  <conditionalFormatting sqref="P15">
    <cfRule type="cellIs" dxfId="757" priority="6" operator="equal">
      <formula>0</formula>
    </cfRule>
  </conditionalFormatting>
  <conditionalFormatting sqref="P15">
    <cfRule type="cellIs" dxfId="756" priority="4" operator="greaterThan">
      <formula>0</formula>
    </cfRule>
    <cfRule type="cellIs" dxfId="755" priority="5" operator="equal">
      <formula>0</formula>
    </cfRule>
  </conditionalFormatting>
  <conditionalFormatting sqref="I38:O39">
    <cfRule type="cellIs" dxfId="754" priority="3" operator="greaterThan">
      <formula>0</formula>
    </cfRule>
  </conditionalFormatting>
  <conditionalFormatting sqref="E15:E20">
    <cfRule type="cellIs" dxfId="753" priority="1" operator="equal">
      <formula>0</formula>
    </cfRule>
  </conditionalFormatting>
  <dataValidations count="4">
    <dataValidation type="list" allowBlank="1" showInputMessage="1" showErrorMessage="1" sqref="M27:N32 B15:B20 B27:C32" xr:uid="{4DB3BB5E-B25F-479D-B2AB-538ACED7ACCC}">
      <formula1>Matériaux</formula1>
    </dataValidation>
    <dataValidation type="list" allowBlank="1" showInputMessage="1" showErrorMessage="1" sqref="C15:C20" xr:uid="{8FCE4C3F-5C9B-4C1C-8D2E-FF6149AA7B9A}">
      <formula1>INDIRECT($B$15)</formula1>
    </dataValidation>
    <dataValidation type="list" allowBlank="1" showInputMessage="1" showErrorMessage="1" sqref="M16:M20" xr:uid="{265F027C-BDA2-4B49-9EA0-ADB5E780EC04}">
      <formula1>Matière</formula1>
    </dataValidation>
    <dataValidation type="list" allowBlank="1" showInputMessage="1" showErrorMessage="1" sqref="N15:N20" xr:uid="{D04171D3-32CA-463C-A19A-72CC5EC9863C}">
      <formula1>Typevitrage</formula1>
    </dataValidation>
  </dataValidations>
  <pageMargins left="0.7" right="0.7" top="0.75" bottom="0.75" header="0.3" footer="0.3"/>
  <pageSetup paperSize="9" orientation="portrait" r:id="rId1"/>
  <ignoredErrors>
    <ignoredError sqref="H9 F7" formula="1"/>
  </ignoredErrors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AAA23B82-1BEB-4F5A-9445-28C51B612BDE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09D9123C-EE9F-4DDF-A684-57941A1F8DD5}">
          <x14:formula1>
            <xm:f>INDIRECT('Données '!$E$39)</xm:f>
          </x14:formula1>
          <xm:sqref>E27</xm:sqref>
        </x14:dataValidation>
        <x14:dataValidation type="list" allowBlank="1" showInputMessage="1" showErrorMessage="1" xr:uid="{E8D01F6E-3750-4CEE-B966-7A9D0FEB5DB5}">
          <x14:formula1>
            <xm:f>INDIRECT('Données '!$E$40)</xm:f>
          </x14:formula1>
          <xm:sqref>E28</xm:sqref>
        </x14:dataValidation>
        <x14:dataValidation type="list" allowBlank="1" showInputMessage="1" showErrorMessage="1" xr:uid="{1540ACBD-FA03-4FA8-8377-EB20F2CA22BF}">
          <x14:formula1>
            <xm:f>INDIRECT('Données '!$E$41)</xm:f>
          </x14:formula1>
          <xm:sqref>E29</xm:sqref>
        </x14:dataValidation>
        <x14:dataValidation type="list" allowBlank="1" showInputMessage="1" showErrorMessage="1" xr:uid="{B2C19F6D-A254-4AFC-8826-92A9F5AF1D73}">
          <x14:formula1>
            <xm:f>INDIRECT('Données '!$E$42)</xm:f>
          </x14:formula1>
          <xm:sqref>E30</xm:sqref>
        </x14:dataValidation>
        <x14:dataValidation type="list" allowBlank="1" showInputMessage="1" showErrorMessage="1" xr:uid="{3F315700-E2EE-4248-85A5-EA7043681216}">
          <x14:formula1>
            <xm:f>INDIRECT('Données '!$E$43)</xm:f>
          </x14:formula1>
          <xm:sqref>E31</xm:sqref>
        </x14:dataValidation>
        <x14:dataValidation type="list" allowBlank="1" showInputMessage="1" showErrorMessage="1" xr:uid="{482E5DC1-E697-47BB-86C0-DF09866BA87A}">
          <x14:formula1>
            <xm:f>INDIRECT('Données '!$E$44)</xm:f>
          </x14:formula1>
          <xm:sqref>E32</xm:sqref>
        </x14:dataValidation>
        <x14:dataValidation type="list" allowBlank="1" showInputMessage="1" showErrorMessage="1" xr:uid="{E7B2C7E8-9949-4FB3-BCE6-DAE2D7B731BB}">
          <x14:formula1>
            <xm:f>'Données '!$Z$2:$Z$7</xm:f>
          </x14:formula1>
          <xm:sqref>O15</xm:sqref>
        </x14:dataValidation>
        <x14:dataValidation type="list" allowBlank="1" showInputMessage="1" showErrorMessage="1" xr:uid="{9B89C043-7639-4CB0-8E1F-4F3AE00C3FBE}">
          <x14:formula1>
            <xm:f>INDIRECT('Données '!$E$33)</xm:f>
          </x14:formula1>
          <xm:sqref>E15</xm:sqref>
        </x14:dataValidation>
        <x14:dataValidation type="list" allowBlank="1" showInputMessage="1" showErrorMessage="1" xr:uid="{BD708FE2-6A21-44A1-BCEE-ED2B06772F53}">
          <x14:formula1>
            <xm:f>INDIRECT('Données '!$E$37)</xm:f>
          </x14:formula1>
          <xm:sqref>E19</xm:sqref>
        </x14:dataValidation>
        <x14:dataValidation type="list" allowBlank="1" showInputMessage="1" showErrorMessage="1" xr:uid="{32A148B6-94FB-43EA-B612-35930A4AC5F0}">
          <x14:formula1>
            <xm:f>INDIRECT('Données '!$E$36)</xm:f>
          </x14:formula1>
          <xm:sqref>E18</xm:sqref>
        </x14:dataValidation>
        <x14:dataValidation type="list" allowBlank="1" showInputMessage="1" showErrorMessage="1" xr:uid="{3D815C2F-1026-4714-AAB3-CB430C334A8C}">
          <x14:formula1>
            <xm:f>INDIRECT('Données '!$E$35)</xm:f>
          </x14:formula1>
          <xm:sqref>E17</xm:sqref>
        </x14:dataValidation>
        <x14:dataValidation type="list" allowBlank="1" showInputMessage="1" showErrorMessage="1" xr:uid="{8EFDA6BE-B7EA-4E0A-8961-8432EE6DEA3E}">
          <x14:formula1>
            <xm:f>INDIRECT('Données '!$E$34)</xm:f>
          </x14:formula1>
          <xm:sqref>E16</xm:sqref>
        </x14:dataValidation>
        <x14:dataValidation type="list" allowBlank="1" showInputMessage="1" showErrorMessage="1" xr:uid="{A0EE027B-0397-42FB-975A-885056472CEA}">
          <x14:formula1>
            <xm:f>INDIRECT('Données '!$E$38)</xm:f>
          </x14:formula1>
          <xm:sqref>E20</xm:sqref>
        </x14:dataValidation>
        <x14:dataValidation type="list" allowBlank="1" showInputMessage="1" showErrorMessage="1" xr:uid="{E83BEA12-98C2-40D8-93E2-1A18A4DE563D}">
          <x14:formula1>
            <xm:f>'Données '!$M$3:$M$30</xm:f>
          </x14:formula1>
          <xm:sqref>C3</xm:sqref>
        </x14:dataValidation>
        <x14:dataValidation type="list" allowBlank="1" showInputMessage="1" showErrorMessage="1" xr:uid="{07AF55ED-1FDF-4FCA-8BCD-1A39F98E0040}">
          <x14:formula1>
            <xm:f>'Données '!$A$1:$A$16</xm:f>
          </x14:formula1>
          <xm:sqref>C7</xm:sqref>
        </x14:dataValidation>
        <x14:dataValidation type="list" allowBlank="1" showInputMessage="1" showErrorMessage="1" xr:uid="{A8822F98-2942-4C22-8A01-2F5E25089752}">
          <x14:formula1>
            <xm:f>Acceuil!L15</xm:f>
          </x14:formula1>
          <xm:sqref>M15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C1A96-97A3-42EF-8EC4-B621FA763538}">
  <sheetPr codeName="Feuil8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30</v>
      </c>
      <c r="D7" s="71">
        <f>Acceuil!B7</f>
        <v>0</v>
      </c>
      <c r="E7" s="30" t="str">
        <f>IF(C7=0,0,C7)</f>
        <v>RDC</v>
      </c>
      <c r="F7" s="71">
        <f>Acceuil!C7</f>
        <v>0</v>
      </c>
      <c r="G7" s="30" t="str">
        <f>IF(E7=0,0,E7)</f>
        <v>RDC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RDC</v>
      </c>
      <c r="D9" s="9">
        <f>IF((AND(D7=0,F7=0,H7=0)),0,(D7*H7*2)+(F7*H7*2)-H9)</f>
        <v>0</v>
      </c>
      <c r="E9" s="30" t="str">
        <f>IF(C9=0,0,C9)</f>
        <v>RDC</v>
      </c>
      <c r="F9" s="9">
        <f>IF((AND(D7=0,F7=0)),0,F7*D7)</f>
        <v>0</v>
      </c>
      <c r="G9" s="30" t="str">
        <f>E9</f>
        <v>RDC</v>
      </c>
      <c r="H9" s="40">
        <f>IF(F9=0,0,F9/6)</f>
        <v>0</v>
      </c>
      <c r="I9" s="1" t="str">
        <f>G9</f>
        <v>RDC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9">
        <f>'Base étage'!B15</f>
        <v>0</v>
      </c>
      <c r="C15" s="89">
        <f>'Base étage'!C15</f>
        <v>0</v>
      </c>
      <c r="D15" s="88">
        <f>VLOOKUP(C15,'Données '!C4:D136,2,FALSE)</f>
        <v>0</v>
      </c>
      <c r="E15" s="89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9">
        <f>'Base étage'!M15</f>
        <v>0</v>
      </c>
      <c r="N15" s="89">
        <f>'Base étage'!N15</f>
        <v>0</v>
      </c>
      <c r="O15" s="89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9">
        <f>'Base étage'!B16</f>
        <v>0</v>
      </c>
      <c r="C16" s="89">
        <f>'Base étage'!C16</f>
        <v>0</v>
      </c>
      <c r="D16" s="88">
        <f>VLOOKUP(C16,'Données '!C4:D120,2,FALSE)</f>
        <v>0</v>
      </c>
      <c r="E16" s="89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9">
        <f>'Base étage'!M16</f>
        <v>0</v>
      </c>
      <c r="N16" s="89">
        <f>'Base étage'!N16</f>
        <v>0</v>
      </c>
      <c r="O16" s="89">
        <f>'Base étage'!O16</f>
        <v>0</v>
      </c>
      <c r="P16" s="103"/>
      <c r="Q16" s="108"/>
      <c r="R16" s="108"/>
      <c r="S16" s="108"/>
    </row>
    <row r="17" spans="2:22" x14ac:dyDescent="0.35">
      <c r="B17" s="89">
        <f>'Base étage'!B17</f>
        <v>0</v>
      </c>
      <c r="C17" s="89">
        <f>'Base étage'!C17</f>
        <v>0</v>
      </c>
      <c r="D17" s="88">
        <f>VLOOKUP(C17,'Données '!C4:D120,2,FALSE)</f>
        <v>0</v>
      </c>
      <c r="E17" s="89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9">
        <f>'Base étage'!M17</f>
        <v>0</v>
      </c>
      <c r="N17" s="89">
        <f>'Base étage'!N17</f>
        <v>0</v>
      </c>
      <c r="O17" s="89">
        <f>'Base étage'!O17</f>
        <v>0</v>
      </c>
      <c r="P17" s="103"/>
      <c r="Q17" s="108"/>
      <c r="R17" s="108"/>
      <c r="S17" s="108"/>
    </row>
    <row r="18" spans="2:22" x14ac:dyDescent="0.35">
      <c r="B18" s="89">
        <f>'Base étage'!B18</f>
        <v>0</v>
      </c>
      <c r="C18" s="89">
        <f>'Base étage'!C18</f>
        <v>0</v>
      </c>
      <c r="D18" s="88">
        <f>VLOOKUP(C18,'Données '!C4:D120,2,FALSE)</f>
        <v>0</v>
      </c>
      <c r="E18" s="89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9">
        <f>'Base étage'!M18</f>
        <v>0</v>
      </c>
      <c r="N18" s="89">
        <f>'Base étage'!N18</f>
        <v>0</v>
      </c>
      <c r="O18" s="89">
        <f>'Base étage'!O18</f>
        <v>0</v>
      </c>
      <c r="P18" s="103"/>
      <c r="Q18" s="108"/>
      <c r="R18" s="108"/>
      <c r="S18" s="108"/>
    </row>
    <row r="19" spans="2:22" x14ac:dyDescent="0.35">
      <c r="B19" s="89">
        <f>'Base étage'!B19</f>
        <v>0</v>
      </c>
      <c r="C19" s="89">
        <f>'Base étage'!C19</f>
        <v>0</v>
      </c>
      <c r="D19" s="88">
        <f>VLOOKUP(C19,'Données '!C4:D120,2,FALSE)</f>
        <v>0</v>
      </c>
      <c r="E19" s="89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9">
        <f>'Base étage'!M19</f>
        <v>0</v>
      </c>
      <c r="N19" s="89">
        <f>'Base étage'!N19</f>
        <v>0</v>
      </c>
      <c r="O19" s="89">
        <f>'Base étage'!O19</f>
        <v>0</v>
      </c>
      <c r="P19" s="103"/>
      <c r="Q19" s="108"/>
      <c r="R19" s="108"/>
      <c r="S19" s="108"/>
    </row>
    <row r="20" spans="2:22" x14ac:dyDescent="0.35">
      <c r="B20" s="89">
        <f>'Base étage'!B20</f>
        <v>0</v>
      </c>
      <c r="C20" s="89">
        <f>'Base étage'!C20</f>
        <v>0</v>
      </c>
      <c r="D20" s="88">
        <f>VLOOKUP(C20,'Données '!C4:D120,2,FALSE)</f>
        <v>0</v>
      </c>
      <c r="E20" s="89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9">
        <f>'Base étage'!M20</f>
        <v>0</v>
      </c>
      <c r="N20" s="89">
        <f>'Base étage'!N20</f>
        <v>0</v>
      </c>
      <c r="O20" s="89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59">
        <f>'Base étage'!B27</f>
        <v>0</v>
      </c>
      <c r="C27" s="59">
        <f>'Base étage'!C27</f>
        <v>0</v>
      </c>
      <c r="D27" s="89">
        <f>VLOOKUP(C27,'Données '!C4:D120,2,FALSE)</f>
        <v>0</v>
      </c>
      <c r="E27" s="89">
        <f>'Base étage'!E27</f>
        <v>0</v>
      </c>
      <c r="F27" s="89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59">
        <f>'Base étage'!B28</f>
        <v>0</v>
      </c>
      <c r="C28" s="59">
        <f>'Base étage'!C28</f>
        <v>0</v>
      </c>
      <c r="D28" s="89">
        <f>VLOOKUP(C28,'Données '!C4:D120,2,FALSE)</f>
        <v>0</v>
      </c>
      <c r="E28" s="89">
        <f>'Base étage'!E28</f>
        <v>0</v>
      </c>
      <c r="F28" s="89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59">
        <f>'Base étage'!B29</f>
        <v>0</v>
      </c>
      <c r="C29" s="59">
        <f>'Base étage'!C29</f>
        <v>0</v>
      </c>
      <c r="D29" s="89">
        <f>VLOOKUP(C29,'Données '!C4:D120,2,FALSE)</f>
        <v>0</v>
      </c>
      <c r="E29" s="89">
        <f>'Base étage'!E29</f>
        <v>0</v>
      </c>
      <c r="F29" s="89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59">
        <f>'Base étage'!B30</f>
        <v>0</v>
      </c>
      <c r="C30" s="59">
        <f>'Base étage'!C30</f>
        <v>0</v>
      </c>
      <c r="D30" s="89">
        <f>VLOOKUP(C30,'Données '!C4:D120,2,FALSE)</f>
        <v>0</v>
      </c>
      <c r="E30" s="89">
        <f>'Base étage'!E30</f>
        <v>0</v>
      </c>
      <c r="F30" s="89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59">
        <f>'Base étage'!B31</f>
        <v>0</v>
      </c>
      <c r="C31" s="59">
        <f>'Base étage'!C31</f>
        <v>0</v>
      </c>
      <c r="D31" s="89">
        <f>VLOOKUP(C31,'Données '!C4:D120,2,FALSE)</f>
        <v>0</v>
      </c>
      <c r="E31" s="89">
        <f>'Base étage'!E31</f>
        <v>0</v>
      </c>
      <c r="F31" s="89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59">
        <f>'Base étage'!B32</f>
        <v>0</v>
      </c>
      <c r="C32" s="59">
        <f>'Base étage'!C32</f>
        <v>0</v>
      </c>
      <c r="D32" s="89">
        <f>VLOOKUP(C32,'Données '!C4:D120,2,FALSE)</f>
        <v>0</v>
      </c>
      <c r="E32" s="89">
        <f>'Base étage'!E32</f>
        <v>0</v>
      </c>
      <c r="F32" s="89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sheetProtection sheet="1" objects="1" scenarios="1"/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752" priority="73" operator="equal">
      <formula>0</formula>
    </cfRule>
  </conditionalFormatting>
  <conditionalFormatting sqref="C7 E7 G7 G9 I9 C9 E9">
    <cfRule type="containsText" dxfId="751" priority="72" operator="containsText" text="R ; T ">
      <formula>NOT(ISERROR(SEARCH("R ; T ",C7)))</formula>
    </cfRule>
  </conditionalFormatting>
  <conditionalFormatting sqref="C7 E7 G7 G9 I9 E9 C9">
    <cfRule type="containsText" dxfId="750" priority="71" operator="containsText" text="r">
      <formula>NOT(ISERROR(SEARCH("r",C7)))</formula>
    </cfRule>
  </conditionalFormatting>
  <conditionalFormatting sqref="D7 H7 F7">
    <cfRule type="cellIs" dxfId="749" priority="70" operator="greaterThan">
      <formula>0</formula>
    </cfRule>
  </conditionalFormatting>
  <conditionalFormatting sqref="C3">
    <cfRule type="containsText" dxfId="748" priority="69" operator="containsText" text="abcdefghijklmonopqrstuvwxyz">
      <formula>NOT(ISERROR(SEARCH("abcdefghijklmonopqrstuvwxyz",C3)))</formula>
    </cfRule>
  </conditionalFormatting>
  <conditionalFormatting sqref="F15:F20">
    <cfRule type="cellIs" dxfId="747" priority="64" operator="greaterThan">
      <formula>0</formula>
    </cfRule>
    <cfRule type="cellIs" dxfId="746" priority="65" operator="equal">
      <formula>0</formula>
    </cfRule>
  </conditionalFormatting>
  <conditionalFormatting sqref="F27:F32">
    <cfRule type="cellIs" dxfId="745" priority="62" operator="greaterThan">
      <formula>0</formula>
    </cfRule>
    <cfRule type="cellIs" dxfId="744" priority="63" operator="equal">
      <formula>0</formula>
    </cfRule>
  </conditionalFormatting>
  <conditionalFormatting sqref="Q15">
    <cfRule type="cellIs" dxfId="743" priority="61" operator="equal">
      <formula>0</formula>
    </cfRule>
  </conditionalFormatting>
  <conditionalFormatting sqref="Q15">
    <cfRule type="cellIs" dxfId="742" priority="59" operator="greaterThan">
      <formula>0</formula>
    </cfRule>
    <cfRule type="cellIs" dxfId="741" priority="60" operator="equal">
      <formula>0</formula>
    </cfRule>
  </conditionalFormatting>
  <conditionalFormatting sqref="R15">
    <cfRule type="cellIs" dxfId="740" priority="58" operator="equal">
      <formula>0</formula>
    </cfRule>
  </conditionalFormatting>
  <conditionalFormatting sqref="R15">
    <cfRule type="cellIs" dxfId="739" priority="56" operator="greaterThan">
      <formula>0</formula>
    </cfRule>
    <cfRule type="cellIs" dxfId="738" priority="57" operator="equal">
      <formula>0</formula>
    </cfRule>
  </conditionalFormatting>
  <conditionalFormatting sqref="S15">
    <cfRule type="cellIs" dxfId="737" priority="55" operator="equal">
      <formula>0</formula>
    </cfRule>
  </conditionalFormatting>
  <conditionalFormatting sqref="S15">
    <cfRule type="cellIs" dxfId="736" priority="53" operator="greaterThan">
      <formula>0</formula>
    </cfRule>
    <cfRule type="cellIs" dxfId="735" priority="54" operator="equal">
      <formula>0</formula>
    </cfRule>
  </conditionalFormatting>
  <conditionalFormatting sqref="G15">
    <cfRule type="cellIs" dxfId="734" priority="52" operator="equal">
      <formula>0</formula>
    </cfRule>
  </conditionalFormatting>
  <conditionalFormatting sqref="G15">
    <cfRule type="cellIs" dxfId="733" priority="50" operator="greaterThan">
      <formula>0</formula>
    </cfRule>
    <cfRule type="cellIs" dxfId="732" priority="51" operator="equal">
      <formula>0</formula>
    </cfRule>
  </conditionalFormatting>
  <conditionalFormatting sqref="I15">
    <cfRule type="cellIs" dxfId="731" priority="49" operator="equal">
      <formula>0</formula>
    </cfRule>
  </conditionalFormatting>
  <conditionalFormatting sqref="I15">
    <cfRule type="cellIs" dxfId="730" priority="47" operator="greaterThan">
      <formula>0</formula>
    </cfRule>
    <cfRule type="cellIs" dxfId="729" priority="48" operator="equal">
      <formula>0</formula>
    </cfRule>
  </conditionalFormatting>
  <conditionalFormatting sqref="J15">
    <cfRule type="cellIs" dxfId="728" priority="46" operator="equal">
      <formula>0</formula>
    </cfRule>
  </conditionalFormatting>
  <conditionalFormatting sqref="J15">
    <cfRule type="cellIs" dxfId="727" priority="44" operator="greaterThan">
      <formula>0</formula>
    </cfRule>
    <cfRule type="cellIs" dxfId="726" priority="45" operator="equal">
      <formula>0</formula>
    </cfRule>
  </conditionalFormatting>
  <conditionalFormatting sqref="K15">
    <cfRule type="cellIs" dxfId="725" priority="43" operator="equal">
      <formula>0</formula>
    </cfRule>
  </conditionalFormatting>
  <conditionalFormatting sqref="K15">
    <cfRule type="cellIs" dxfId="724" priority="41" operator="greaterThan">
      <formula>0</formula>
    </cfRule>
    <cfRule type="cellIs" dxfId="723" priority="42" operator="equal">
      <formula>0</formula>
    </cfRule>
  </conditionalFormatting>
  <conditionalFormatting sqref="G27">
    <cfRule type="cellIs" dxfId="722" priority="40" operator="equal">
      <formula>0</formula>
    </cfRule>
  </conditionalFormatting>
  <conditionalFormatting sqref="G27">
    <cfRule type="cellIs" dxfId="721" priority="38" operator="greaterThan">
      <formula>0</formula>
    </cfRule>
    <cfRule type="cellIs" dxfId="720" priority="39" operator="equal">
      <formula>0</formula>
    </cfRule>
  </conditionalFormatting>
  <conditionalFormatting sqref="I27">
    <cfRule type="cellIs" dxfId="719" priority="37" operator="equal">
      <formula>0</formula>
    </cfRule>
  </conditionalFormatting>
  <conditionalFormatting sqref="I27">
    <cfRule type="cellIs" dxfId="718" priority="35" operator="greaterThan">
      <formula>0</formula>
    </cfRule>
    <cfRule type="cellIs" dxfId="717" priority="36" operator="equal">
      <formula>0</formula>
    </cfRule>
  </conditionalFormatting>
  <conditionalFormatting sqref="J27">
    <cfRule type="cellIs" dxfId="716" priority="34" operator="equal">
      <formula>0</formula>
    </cfRule>
  </conditionalFormatting>
  <conditionalFormatting sqref="J27">
    <cfRule type="cellIs" dxfId="715" priority="32" operator="greaterThan">
      <formula>0</formula>
    </cfRule>
    <cfRule type="cellIs" dxfId="714" priority="33" operator="equal">
      <formula>0</formula>
    </cfRule>
  </conditionalFormatting>
  <conditionalFormatting sqref="K27">
    <cfRule type="cellIs" dxfId="713" priority="31" operator="equal">
      <formula>0</formula>
    </cfRule>
  </conditionalFormatting>
  <conditionalFormatting sqref="K27">
    <cfRule type="cellIs" dxfId="712" priority="29" operator="greaterThan">
      <formula>0</formula>
    </cfRule>
    <cfRule type="cellIs" dxfId="711" priority="30" operator="equal">
      <formula>0</formula>
    </cfRule>
  </conditionalFormatting>
  <conditionalFormatting sqref="H15:H20">
    <cfRule type="cellIs" dxfId="710" priority="26" operator="equal">
      <formula>0</formula>
    </cfRule>
    <cfRule type="cellIs" dxfId="709" priority="27" operator="greaterThanOrEqual">
      <formula>0.21</formula>
    </cfRule>
    <cfRule type="cellIs" dxfId="708" priority="28" operator="lessThanOrEqual">
      <formula>0.2</formula>
    </cfRule>
  </conditionalFormatting>
  <conditionalFormatting sqref="B23">
    <cfRule type="cellIs" dxfId="707" priority="25" operator="equal">
      <formula>0</formula>
    </cfRule>
  </conditionalFormatting>
  <conditionalFormatting sqref="H27:H32">
    <cfRule type="cellIs" dxfId="706" priority="22" operator="equal">
      <formula>0</formula>
    </cfRule>
    <cfRule type="cellIs" dxfId="705" priority="23" operator="greaterThanOrEqual">
      <formula>0.21</formula>
    </cfRule>
    <cfRule type="cellIs" dxfId="704" priority="24" operator="lessThanOrEqual">
      <formula>0.2</formula>
    </cfRule>
  </conditionalFormatting>
  <conditionalFormatting sqref="P15">
    <cfRule type="cellIs" dxfId="703" priority="21" operator="equal">
      <formula>0</formula>
    </cfRule>
  </conditionalFormatting>
  <conditionalFormatting sqref="P15">
    <cfRule type="cellIs" dxfId="702" priority="19" operator="greaterThan">
      <formula>0</formula>
    </cfRule>
    <cfRule type="cellIs" dxfId="701" priority="20" operator="equal">
      <formula>0</formula>
    </cfRule>
  </conditionalFormatting>
  <conditionalFormatting sqref="I38:O39">
    <cfRule type="cellIs" dxfId="700" priority="18" operator="greaterThan">
      <formula>0</formula>
    </cfRule>
  </conditionalFormatting>
  <conditionalFormatting sqref="B15:C20 E15:E20">
    <cfRule type="cellIs" dxfId="699" priority="15" operator="equal">
      <formula>0</formula>
    </cfRule>
  </conditionalFormatting>
  <conditionalFormatting sqref="B15:C20 E15:E20">
    <cfRule type="cellIs" dxfId="698" priority="14" operator="equal">
      <formula>0</formula>
    </cfRule>
  </conditionalFormatting>
  <conditionalFormatting sqref="B27:F32">
    <cfRule type="cellIs" dxfId="697" priority="13" operator="equal">
      <formula>0</formula>
    </cfRule>
  </conditionalFormatting>
  <conditionalFormatting sqref="B27:F32">
    <cfRule type="cellIs" dxfId="696" priority="12" operator="equal">
      <formula>0</formula>
    </cfRule>
  </conditionalFormatting>
  <conditionalFormatting sqref="D15">
    <cfRule type="cellIs" dxfId="695" priority="11" operator="equal">
      <formula>0</formula>
    </cfRule>
  </conditionalFormatting>
  <conditionalFormatting sqref="D15">
    <cfRule type="cellIs" dxfId="694" priority="9" operator="greaterThan">
      <formula>0</formula>
    </cfRule>
    <cfRule type="cellIs" dxfId="693" priority="10" operator="equal">
      <formula>0</formula>
    </cfRule>
  </conditionalFormatting>
  <conditionalFormatting sqref="D16:D20">
    <cfRule type="cellIs" dxfId="692" priority="8" operator="equal">
      <formula>0</formula>
    </cfRule>
  </conditionalFormatting>
  <conditionalFormatting sqref="D16:D20">
    <cfRule type="cellIs" dxfId="691" priority="6" operator="greaterThan">
      <formula>0</formula>
    </cfRule>
    <cfRule type="cellIs" dxfId="690" priority="7" operator="equal">
      <formula>0</formula>
    </cfRule>
  </conditionalFormatting>
  <conditionalFormatting sqref="D27:D32">
    <cfRule type="cellIs" dxfId="689" priority="5" operator="equal">
      <formula>0</formula>
    </cfRule>
  </conditionalFormatting>
  <conditionalFormatting sqref="D27:D32">
    <cfRule type="cellIs" dxfId="688" priority="3" operator="greaterThan">
      <formula>0</formula>
    </cfRule>
    <cfRule type="cellIs" dxfId="687" priority="4" operator="equal">
      <formula>0</formula>
    </cfRule>
  </conditionalFormatting>
  <conditionalFormatting sqref="M15:O20">
    <cfRule type="cellIs" dxfId="686" priority="2" operator="equal">
      <formula>0</formula>
    </cfRule>
  </conditionalFormatting>
  <conditionalFormatting sqref="M15:O20">
    <cfRule type="cellIs" dxfId="685" priority="1" operator="equal">
      <formula>0</formula>
    </cfRule>
  </conditionalFormatting>
  <dataValidations disablePrompts="1" count="1">
    <dataValidation type="list" allowBlank="1" showInputMessage="1" showErrorMessage="1" sqref="M27:N32 B15:C20 B27:C32" xr:uid="{13E4798D-E849-4251-A67B-ADFD28EDE1F3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8D1B984F-9EEF-4003-B2D2-FE1392E30257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131C29F5-AF2F-4435-9739-ACEBCCE29BE2}">
          <x14:formula1>
            <xm:f>'Données '!$M$3:$M$30</xm:f>
          </x14:formula1>
          <xm:sqref>C3</xm:sqref>
        </x14:dataValidation>
        <x14:dataValidation type="list" allowBlank="1" showInputMessage="1" showErrorMessage="1" xr:uid="{ECB7AEB4-72FA-424D-8A0E-188885B9E561}">
          <x14:formula1>
            <xm:f>'Données '!$A$1:$A$16</xm:f>
          </x14:formula1>
          <xm:sqref>C7</xm:sqref>
        </x14:dataValidation>
        <x14:dataValidation type="list" allowBlank="1" showInputMessage="1" showErrorMessage="1" xr:uid="{0A2A9B81-BC8F-469E-8F34-874CD29941F8}">
          <x14:formula1>
            <xm:f>Acceuil!L15</xm:f>
          </x14:formula1>
          <xm:sqref>M15:O20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A3FB0-F670-41EA-932E-A2DD457292DE}">
  <sheetPr codeName="Feuil9">
    <tabColor rgb="FFC00000"/>
  </sheetPr>
  <dimension ref="B1:V39"/>
  <sheetViews>
    <sheetView topLeftCell="A10" zoomScale="40" zoomScaleNormal="40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34</v>
      </c>
      <c r="D7" s="71">
        <f>Acceuil!B7</f>
        <v>0</v>
      </c>
      <c r="E7" s="30" t="str">
        <f>IF(C7=0,0,C7)</f>
        <v>R+1</v>
      </c>
      <c r="F7" s="71">
        <f>Acceuil!C7</f>
        <v>0</v>
      </c>
      <c r="G7" s="30" t="str">
        <f>IF(E7=0,0,E7)</f>
        <v>R+1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R+1</v>
      </c>
      <c r="D9" s="9">
        <f>IF((AND(D7=0,F7=0,H7=0)),0,(D7*H7*2)+(F7*H7*2)-H9)</f>
        <v>0</v>
      </c>
      <c r="E9" s="30" t="str">
        <f>IF(C9=0,0,C9)</f>
        <v>R+1</v>
      </c>
      <c r="F9" s="9">
        <f>IF((AND(D7=0,F7=0)),0,F7*D7)</f>
        <v>0</v>
      </c>
      <c r="G9" s="30" t="str">
        <f>E9</f>
        <v>R+1</v>
      </c>
      <c r="H9" s="40">
        <f>IF(F9=0,0,F9/6)</f>
        <v>0</v>
      </c>
      <c r="I9" s="1" t="str">
        <f>G9</f>
        <v>R+1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9">
        <f>'Base étage'!B15</f>
        <v>0</v>
      </c>
      <c r="C15" s="89">
        <f>'Base étage'!C15</f>
        <v>0</v>
      </c>
      <c r="D15" s="88">
        <f>VLOOKUP(C15,'Données '!C4:D136,2,FALSE)</f>
        <v>0</v>
      </c>
      <c r="E15" s="89">
        <f>'Base étage'!E15</f>
        <v>0</v>
      </c>
      <c r="F15" s="88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9">
        <f>'Base étage'!M15</f>
        <v>0</v>
      </c>
      <c r="N15" s="89">
        <f>'Base étage'!N15</f>
        <v>0</v>
      </c>
      <c r="O15" s="89">
        <f>'Base étage'!O15</f>
        <v>0</v>
      </c>
      <c r="P15" s="102">
        <f>IF(N15=0,0,VLOOKUP(N15,'Données '!X2:Y5,2,FALSE))</f>
        <v>0</v>
      </c>
      <c r="Q15" s="102">
        <f>H9</f>
        <v>0</v>
      </c>
      <c r="R15" s="102">
        <f>IF(AND(Q15=0,P15=0,F3=0),0,F3*P15*Q15)</f>
        <v>0</v>
      </c>
      <c r="S15" s="102">
        <f>SUM(R15/1000)</f>
        <v>0</v>
      </c>
    </row>
    <row r="16" spans="2:19" x14ac:dyDescent="0.35">
      <c r="B16" s="89">
        <f>'Base étage'!B16</f>
        <v>0</v>
      </c>
      <c r="C16" s="89">
        <f>'Base étage'!C16</f>
        <v>0</v>
      </c>
      <c r="D16" s="88">
        <f>VLOOKUP(C16,'Données '!C4:D120,2,FALSE)</f>
        <v>0</v>
      </c>
      <c r="E16" s="89">
        <f>'Base étage'!E16</f>
        <v>0</v>
      </c>
      <c r="F16" s="88">
        <f>IF(AND(E16=0,D16=0),0,E16/D16)</f>
        <v>0</v>
      </c>
      <c r="G16" s="103"/>
      <c r="H16" s="103"/>
      <c r="I16" s="103"/>
      <c r="J16" s="103"/>
      <c r="K16" s="103"/>
      <c r="M16" s="89">
        <f>'Base étage'!M16</f>
        <v>0</v>
      </c>
      <c r="N16" s="89">
        <f>'Base étage'!N16</f>
        <v>0</v>
      </c>
      <c r="O16" s="89">
        <f>'Base étage'!O16</f>
        <v>0</v>
      </c>
      <c r="P16" s="103"/>
      <c r="Q16" s="103"/>
      <c r="R16" s="103"/>
      <c r="S16" s="103"/>
    </row>
    <row r="17" spans="2:22" x14ac:dyDescent="0.35">
      <c r="B17" s="89">
        <f>'Base étage'!B17</f>
        <v>0</v>
      </c>
      <c r="C17" s="89">
        <f>'Base étage'!C17</f>
        <v>0</v>
      </c>
      <c r="D17" s="88">
        <f>VLOOKUP(C17,'Données '!C4:D120,2,FALSE)</f>
        <v>0</v>
      </c>
      <c r="E17" s="89">
        <f>'Base étage'!E17</f>
        <v>0</v>
      </c>
      <c r="F17" s="88">
        <f t="shared" ref="F17:F20" si="0">IF(AND(E17=0,D17=0),0,E17/D17)</f>
        <v>0</v>
      </c>
      <c r="G17" s="103"/>
      <c r="H17" s="103"/>
      <c r="I17" s="103"/>
      <c r="J17" s="103"/>
      <c r="K17" s="103"/>
      <c r="M17" s="89">
        <f>'Base étage'!M17</f>
        <v>0</v>
      </c>
      <c r="N17" s="89">
        <f>'Base étage'!N17</f>
        <v>0</v>
      </c>
      <c r="O17" s="89">
        <f>'Base étage'!O17</f>
        <v>0</v>
      </c>
      <c r="P17" s="103"/>
      <c r="Q17" s="103"/>
      <c r="R17" s="103"/>
      <c r="S17" s="103"/>
    </row>
    <row r="18" spans="2:22" x14ac:dyDescent="0.35">
      <c r="B18" s="89">
        <f>'Base étage'!B18</f>
        <v>0</v>
      </c>
      <c r="C18" s="89">
        <f>'Base étage'!C18</f>
        <v>0</v>
      </c>
      <c r="D18" s="88">
        <f>VLOOKUP(C18,'Données '!C4:D120,2,FALSE)</f>
        <v>0</v>
      </c>
      <c r="E18" s="89">
        <f>'Base étage'!E18</f>
        <v>0</v>
      </c>
      <c r="F18" s="88">
        <f>IF(AND(E18=0,D18=0),0,E18/D18)</f>
        <v>0</v>
      </c>
      <c r="G18" s="103"/>
      <c r="H18" s="103"/>
      <c r="I18" s="103"/>
      <c r="J18" s="103"/>
      <c r="K18" s="103"/>
      <c r="M18" s="89">
        <f>'Base étage'!M18</f>
        <v>0</v>
      </c>
      <c r="N18" s="89">
        <f>'Base étage'!N18</f>
        <v>0</v>
      </c>
      <c r="O18" s="89">
        <f>'Base étage'!O18</f>
        <v>0</v>
      </c>
      <c r="P18" s="103"/>
      <c r="Q18" s="103"/>
      <c r="R18" s="103"/>
      <c r="S18" s="103"/>
    </row>
    <row r="19" spans="2:22" x14ac:dyDescent="0.35">
      <c r="B19" s="89">
        <f>'Base étage'!B19</f>
        <v>0</v>
      </c>
      <c r="C19" s="89">
        <f>'Base étage'!C19</f>
        <v>0</v>
      </c>
      <c r="D19" s="88">
        <f>VLOOKUP(C19,'Données '!C4:D120,2,FALSE)</f>
        <v>0</v>
      </c>
      <c r="E19" s="89">
        <f>'Base étage'!E19</f>
        <v>0</v>
      </c>
      <c r="F19" s="88">
        <f t="shared" si="0"/>
        <v>0</v>
      </c>
      <c r="G19" s="103"/>
      <c r="H19" s="103"/>
      <c r="I19" s="103"/>
      <c r="J19" s="103"/>
      <c r="K19" s="103"/>
      <c r="M19" s="89">
        <f>'Base étage'!M19</f>
        <v>0</v>
      </c>
      <c r="N19" s="89">
        <f>'Base étage'!N19</f>
        <v>0</v>
      </c>
      <c r="O19" s="89">
        <f>'Base étage'!O19</f>
        <v>0</v>
      </c>
      <c r="P19" s="103"/>
      <c r="Q19" s="103"/>
      <c r="R19" s="103"/>
      <c r="S19" s="103"/>
    </row>
    <row r="20" spans="2:22" x14ac:dyDescent="0.35">
      <c r="B20" s="89">
        <f>'Base étage'!B20</f>
        <v>0</v>
      </c>
      <c r="C20" s="89">
        <f>'Base étage'!C20</f>
        <v>0</v>
      </c>
      <c r="D20" s="88">
        <f>VLOOKUP(C20,'Données '!C4:D120,2,FALSE)</f>
        <v>0</v>
      </c>
      <c r="E20" s="89">
        <f>'Base étage'!E20</f>
        <v>0</v>
      </c>
      <c r="F20" s="88">
        <f t="shared" si="0"/>
        <v>0</v>
      </c>
      <c r="G20" s="104"/>
      <c r="H20" s="104"/>
      <c r="I20" s="104"/>
      <c r="J20" s="104"/>
      <c r="K20" s="104"/>
      <c r="M20" s="89">
        <f>'Base étage'!M20</f>
        <v>0</v>
      </c>
      <c r="N20" s="89">
        <f>'Base étage'!N20</f>
        <v>0</v>
      </c>
      <c r="O20" s="89">
        <f>'Base étage'!O20</f>
        <v>0</v>
      </c>
      <c r="P20" s="104"/>
      <c r="Q20" s="104"/>
      <c r="R20" s="104"/>
      <c r="S20" s="104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59">
        <f>'Base étage'!B27</f>
        <v>0</v>
      </c>
      <c r="C27" s="59">
        <f>'Base étage'!C27</f>
        <v>0</v>
      </c>
      <c r="D27" s="59">
        <f>VLOOKUP(C27,'Données '!C4:D120,2,FALSE)</f>
        <v>0</v>
      </c>
      <c r="E27" s="59">
        <f>'Base étage'!E27</f>
        <v>0</v>
      </c>
      <c r="F27" s="59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59">
        <f>'Base étage'!B28</f>
        <v>0</v>
      </c>
      <c r="C28" s="59">
        <f>'Base étage'!C28</f>
        <v>0</v>
      </c>
      <c r="D28" s="59">
        <f>VLOOKUP(C28,'Données '!C4:D120,2,FALSE)</f>
        <v>0</v>
      </c>
      <c r="E28" s="59">
        <f>'Base étage'!E28</f>
        <v>0</v>
      </c>
      <c r="F28" s="59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59">
        <f>'Base étage'!B29</f>
        <v>0</v>
      </c>
      <c r="C29" s="59">
        <f>'Base étage'!C29</f>
        <v>0</v>
      </c>
      <c r="D29" s="59">
        <f>VLOOKUP(C29,'Données '!C4:D120,2,FALSE)</f>
        <v>0</v>
      </c>
      <c r="E29" s="59">
        <f>'Base étage'!E29</f>
        <v>0</v>
      </c>
      <c r="F29" s="59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59">
        <f>'Base étage'!B30</f>
        <v>0</v>
      </c>
      <c r="C30" s="59">
        <f>'Base étage'!C30</f>
        <v>0</v>
      </c>
      <c r="D30" s="59">
        <f>VLOOKUP(C30,'Données '!C4:D120,2,FALSE)</f>
        <v>0</v>
      </c>
      <c r="E30" s="59">
        <f>'Base étage'!E30</f>
        <v>0</v>
      </c>
      <c r="F30" s="59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59">
        <f>'Base étage'!B31</f>
        <v>0</v>
      </c>
      <c r="C31" s="59">
        <f>'Base étage'!C31</f>
        <v>0</v>
      </c>
      <c r="D31" s="59">
        <f>VLOOKUP(C31,'Données '!C4:D120,2,FALSE)</f>
        <v>0</v>
      </c>
      <c r="E31" s="59">
        <f>'Base étage'!E31</f>
        <v>0</v>
      </c>
      <c r="F31" s="59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59">
        <f>'Base étage'!B32</f>
        <v>0</v>
      </c>
      <c r="C32" s="59">
        <f>'Base étage'!C32</f>
        <v>0</v>
      </c>
      <c r="D32" s="59">
        <f>VLOOKUP(C32,'Données '!C4:D120,2,FALSE)</f>
        <v>0</v>
      </c>
      <c r="E32" s="59">
        <f>'Base étage'!E32</f>
        <v>0</v>
      </c>
      <c r="F32" s="59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A24:L26 W24:XFD32 A15:A20 A27:A32 L15:L20">
    <cfRule type="cellIs" dxfId="684" priority="93" operator="equal">
      <formula>0</formula>
    </cfRule>
  </conditionalFormatting>
  <conditionalFormatting sqref="C7 E7 G7 G9 I9 C9 E9">
    <cfRule type="containsText" dxfId="683" priority="92" operator="containsText" text="R ; T ">
      <formula>NOT(ISERROR(SEARCH("R ; T ",C7)))</formula>
    </cfRule>
  </conditionalFormatting>
  <conditionalFormatting sqref="C7 E7 G7 G9 I9 E9 C9">
    <cfRule type="containsText" dxfId="682" priority="91" operator="containsText" text="r">
      <formula>NOT(ISERROR(SEARCH("r",C7)))</formula>
    </cfRule>
  </conditionalFormatting>
  <conditionalFormatting sqref="D7 H7 F7">
    <cfRule type="cellIs" dxfId="681" priority="90" operator="greaterThan">
      <formula>0</formula>
    </cfRule>
  </conditionalFormatting>
  <conditionalFormatting sqref="C3">
    <cfRule type="containsText" dxfId="680" priority="89" operator="containsText" text="abcdefghijklmonopqrstuvwxyz">
      <formula>NOT(ISERROR(SEARCH("abcdefghijklmonopqrstuvwxyz",C3)))</formula>
    </cfRule>
  </conditionalFormatting>
  <conditionalFormatting sqref="Q15">
    <cfRule type="cellIs" dxfId="679" priority="81" operator="equal">
      <formula>0</formula>
    </cfRule>
  </conditionalFormatting>
  <conditionalFormatting sqref="Q15">
    <cfRule type="cellIs" dxfId="678" priority="79" operator="greaterThan">
      <formula>0</formula>
    </cfRule>
    <cfRule type="cellIs" dxfId="677" priority="80" operator="equal">
      <formula>0</formula>
    </cfRule>
  </conditionalFormatting>
  <conditionalFormatting sqref="R15">
    <cfRule type="cellIs" dxfId="676" priority="78" operator="equal">
      <formula>0</formula>
    </cfRule>
  </conditionalFormatting>
  <conditionalFormatting sqref="R15">
    <cfRule type="cellIs" dxfId="675" priority="76" operator="greaterThan">
      <formula>0</formula>
    </cfRule>
    <cfRule type="cellIs" dxfId="674" priority="77" operator="equal">
      <formula>0</formula>
    </cfRule>
  </conditionalFormatting>
  <conditionalFormatting sqref="S15">
    <cfRule type="cellIs" dxfId="673" priority="75" operator="equal">
      <formula>0</formula>
    </cfRule>
  </conditionalFormatting>
  <conditionalFormatting sqref="S15">
    <cfRule type="cellIs" dxfId="672" priority="73" operator="greaterThan">
      <formula>0</formula>
    </cfRule>
    <cfRule type="cellIs" dxfId="671" priority="74" operator="equal">
      <formula>0</formula>
    </cfRule>
  </conditionalFormatting>
  <conditionalFormatting sqref="P15">
    <cfRule type="cellIs" dxfId="670" priority="41" operator="equal">
      <formula>0</formula>
    </cfRule>
  </conditionalFormatting>
  <conditionalFormatting sqref="P15">
    <cfRule type="cellIs" dxfId="669" priority="39" operator="greaterThan">
      <formula>0</formula>
    </cfRule>
    <cfRule type="cellIs" dxfId="668" priority="40" operator="equal">
      <formula>0</formula>
    </cfRule>
  </conditionalFormatting>
  <conditionalFormatting sqref="G27">
    <cfRule type="cellIs" dxfId="667" priority="60" operator="equal">
      <formula>0</formula>
    </cfRule>
  </conditionalFormatting>
  <conditionalFormatting sqref="G27">
    <cfRule type="cellIs" dxfId="666" priority="58" operator="greaterThan">
      <formula>0</formula>
    </cfRule>
    <cfRule type="cellIs" dxfId="665" priority="59" operator="equal">
      <formula>0</formula>
    </cfRule>
  </conditionalFormatting>
  <conditionalFormatting sqref="I27">
    <cfRule type="cellIs" dxfId="664" priority="57" operator="equal">
      <formula>0</formula>
    </cfRule>
  </conditionalFormatting>
  <conditionalFormatting sqref="I27">
    <cfRule type="cellIs" dxfId="663" priority="55" operator="greaterThan">
      <formula>0</formula>
    </cfRule>
    <cfRule type="cellIs" dxfId="662" priority="56" operator="equal">
      <formula>0</formula>
    </cfRule>
  </conditionalFormatting>
  <conditionalFormatting sqref="J27">
    <cfRule type="cellIs" dxfId="661" priority="54" operator="equal">
      <formula>0</formula>
    </cfRule>
  </conditionalFormatting>
  <conditionalFormatting sqref="J27">
    <cfRule type="cellIs" dxfId="660" priority="52" operator="greaterThan">
      <formula>0</formula>
    </cfRule>
    <cfRule type="cellIs" dxfId="659" priority="53" operator="equal">
      <formula>0</formula>
    </cfRule>
  </conditionalFormatting>
  <conditionalFormatting sqref="K27">
    <cfRule type="cellIs" dxfId="658" priority="51" operator="equal">
      <formula>0</formula>
    </cfRule>
  </conditionalFormatting>
  <conditionalFormatting sqref="K27">
    <cfRule type="cellIs" dxfId="657" priority="49" operator="greaterThan">
      <formula>0</formula>
    </cfRule>
    <cfRule type="cellIs" dxfId="656" priority="50" operator="equal">
      <formula>0</formula>
    </cfRule>
  </conditionalFormatting>
  <conditionalFormatting sqref="B23">
    <cfRule type="cellIs" dxfId="655" priority="45" operator="equal">
      <formula>0</formula>
    </cfRule>
  </conditionalFormatting>
  <conditionalFormatting sqref="H27:H32">
    <cfRule type="cellIs" dxfId="654" priority="42" operator="equal">
      <formula>0</formula>
    </cfRule>
    <cfRule type="cellIs" dxfId="653" priority="43" operator="greaterThanOrEqual">
      <formula>0.21</formula>
    </cfRule>
    <cfRule type="cellIs" dxfId="652" priority="44" operator="lessThanOrEqual">
      <formula>0.2</formula>
    </cfRule>
  </conditionalFormatting>
  <conditionalFormatting sqref="I38:O39">
    <cfRule type="cellIs" dxfId="651" priority="38" operator="greaterThan">
      <formula>0</formula>
    </cfRule>
  </conditionalFormatting>
  <conditionalFormatting sqref="F27:F32">
    <cfRule type="cellIs" dxfId="650" priority="36" operator="equal">
      <formula>0</formula>
    </cfRule>
  </conditionalFormatting>
  <conditionalFormatting sqref="F27:F32">
    <cfRule type="cellIs" dxfId="649" priority="34" operator="greaterThan">
      <formula>0</formula>
    </cfRule>
    <cfRule type="cellIs" dxfId="648" priority="35" operator="equal">
      <formula>0</formula>
    </cfRule>
  </conditionalFormatting>
  <conditionalFormatting sqref="B27:F32">
    <cfRule type="cellIs" dxfId="647" priority="33" operator="equal">
      <formula>0</formula>
    </cfRule>
  </conditionalFormatting>
  <conditionalFormatting sqref="B27:F32">
    <cfRule type="cellIs" dxfId="646" priority="32" operator="equal">
      <formula>0</formula>
    </cfRule>
  </conditionalFormatting>
  <conditionalFormatting sqref="D27:D32">
    <cfRule type="cellIs" dxfId="645" priority="31" operator="equal">
      <formula>0</formula>
    </cfRule>
  </conditionalFormatting>
  <conditionalFormatting sqref="D27:D32">
    <cfRule type="cellIs" dxfId="644" priority="29" operator="greaterThan">
      <formula>0</formula>
    </cfRule>
    <cfRule type="cellIs" dxfId="643" priority="30" operator="equal">
      <formula>0</formula>
    </cfRule>
  </conditionalFormatting>
  <conditionalFormatting sqref="F15:F20">
    <cfRule type="cellIs" dxfId="642" priority="28" operator="equal">
      <formula>0</formula>
    </cfRule>
  </conditionalFormatting>
  <conditionalFormatting sqref="F15:F20">
    <cfRule type="cellIs" dxfId="641" priority="26" operator="greaterThan">
      <formula>0</formula>
    </cfRule>
    <cfRule type="cellIs" dxfId="640" priority="27" operator="equal">
      <formula>0</formula>
    </cfRule>
  </conditionalFormatting>
  <conditionalFormatting sqref="G15">
    <cfRule type="cellIs" dxfId="639" priority="25" operator="equal">
      <formula>0</formula>
    </cfRule>
  </conditionalFormatting>
  <conditionalFormatting sqref="G15">
    <cfRule type="cellIs" dxfId="638" priority="23" operator="greaterThan">
      <formula>0</formula>
    </cfRule>
    <cfRule type="cellIs" dxfId="637" priority="24" operator="equal">
      <formula>0</formula>
    </cfRule>
  </conditionalFormatting>
  <conditionalFormatting sqref="I15">
    <cfRule type="cellIs" dxfId="636" priority="22" operator="equal">
      <formula>0</formula>
    </cfRule>
  </conditionalFormatting>
  <conditionalFormatting sqref="I15">
    <cfRule type="cellIs" dxfId="635" priority="20" operator="greaterThan">
      <formula>0</formula>
    </cfRule>
    <cfRule type="cellIs" dxfId="634" priority="21" operator="equal">
      <formula>0</formula>
    </cfRule>
  </conditionalFormatting>
  <conditionalFormatting sqref="J15">
    <cfRule type="cellIs" dxfId="633" priority="19" operator="equal">
      <formula>0</formula>
    </cfRule>
  </conditionalFormatting>
  <conditionalFormatting sqref="J15">
    <cfRule type="cellIs" dxfId="632" priority="17" operator="greaterThan">
      <formula>0</formula>
    </cfRule>
    <cfRule type="cellIs" dxfId="631" priority="18" operator="equal">
      <formula>0</formula>
    </cfRule>
  </conditionalFormatting>
  <conditionalFormatting sqref="K15">
    <cfRule type="cellIs" dxfId="630" priority="16" operator="equal">
      <formula>0</formula>
    </cfRule>
  </conditionalFormatting>
  <conditionalFormatting sqref="K15">
    <cfRule type="cellIs" dxfId="629" priority="14" operator="greaterThan">
      <formula>0</formula>
    </cfRule>
    <cfRule type="cellIs" dxfId="628" priority="15" operator="equal">
      <formula>0</formula>
    </cfRule>
  </conditionalFormatting>
  <conditionalFormatting sqref="H15:H20">
    <cfRule type="cellIs" dxfId="627" priority="11" operator="equal">
      <formula>0</formula>
    </cfRule>
    <cfRule type="cellIs" dxfId="626" priority="12" operator="greaterThanOrEqual">
      <formula>0.21</formula>
    </cfRule>
    <cfRule type="cellIs" dxfId="625" priority="13" operator="lessThanOrEqual">
      <formula>0.2</formula>
    </cfRule>
  </conditionalFormatting>
  <conditionalFormatting sqref="B15:C20 E15:E20">
    <cfRule type="cellIs" dxfId="624" priority="10" operator="equal">
      <formula>0</formula>
    </cfRule>
  </conditionalFormatting>
  <conditionalFormatting sqref="B15:C20 E15:E20">
    <cfRule type="cellIs" dxfId="623" priority="9" operator="equal">
      <formula>0</formula>
    </cfRule>
  </conditionalFormatting>
  <conditionalFormatting sqref="D15">
    <cfRule type="cellIs" dxfId="622" priority="8" operator="equal">
      <formula>0</formula>
    </cfRule>
  </conditionalFormatting>
  <conditionalFormatting sqref="D15">
    <cfRule type="cellIs" dxfId="621" priority="6" operator="greaterThan">
      <formula>0</formula>
    </cfRule>
    <cfRule type="cellIs" dxfId="620" priority="7" operator="equal">
      <formula>0</formula>
    </cfRule>
  </conditionalFormatting>
  <conditionalFormatting sqref="D16:D20">
    <cfRule type="cellIs" dxfId="619" priority="5" operator="equal">
      <formula>0</formula>
    </cfRule>
  </conditionalFormatting>
  <conditionalFormatting sqref="D16:D20">
    <cfRule type="cellIs" dxfId="618" priority="3" operator="greaterThan">
      <formula>0</formula>
    </cfRule>
    <cfRule type="cellIs" dxfId="617" priority="4" operator="equal">
      <formula>0</formula>
    </cfRule>
  </conditionalFormatting>
  <conditionalFormatting sqref="M15:O20">
    <cfRule type="cellIs" dxfId="616" priority="1" operator="equal">
      <formula>0</formula>
    </cfRule>
  </conditionalFormatting>
  <conditionalFormatting sqref="M15:O20">
    <cfRule type="cellIs" dxfId="615" priority="2" operator="equal">
      <formula>0</formula>
    </cfRule>
  </conditionalFormatting>
  <dataValidations count="1">
    <dataValidation type="list" allowBlank="1" showInputMessage="1" showErrorMessage="1" sqref="M27:N32 B15:C20 B27:C32" xr:uid="{B63C36F7-448A-42CF-B577-41C0BD344106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9AF4A6-2401-41D8-B417-3B93CEE9957C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6B78FF93-E18C-47EF-A26B-3F760E6E5255}">
          <x14:formula1>
            <xm:f>'Données '!$M$3:$M$30</xm:f>
          </x14:formula1>
          <xm:sqref>C3</xm:sqref>
        </x14:dataValidation>
        <x14:dataValidation type="list" allowBlank="1" showInputMessage="1" showErrorMessage="1" xr:uid="{802E1A48-74C3-448D-ACD6-D4A050E2A39A}">
          <x14:formula1>
            <xm:f>'Données '!$A$1:$A$16</xm:f>
          </x14:formula1>
          <xm:sqref>C7</xm:sqref>
        </x14:dataValidation>
        <x14:dataValidation type="list" allowBlank="1" showInputMessage="1" showErrorMessage="1" xr:uid="{E404CEF5-ABAD-4D1E-8F58-C6335894DC7D}">
          <x14:formula1>
            <xm:f>Acceuil!L15</xm:f>
          </x14:formula1>
          <xm:sqref>M15:O20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F1985-2679-4CD6-92CD-8B12C77656FA}">
  <sheetPr codeName="Feuil10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38</v>
      </c>
      <c r="D7" s="71">
        <f>Acceuil!B7</f>
        <v>0</v>
      </c>
      <c r="E7" s="30" t="str">
        <f>IF(C7=0,0,C7)</f>
        <v>R+2</v>
      </c>
      <c r="F7" s="71">
        <f>Acceuil!C7</f>
        <v>0</v>
      </c>
      <c r="G7" s="30" t="str">
        <f>IF(E7=0,0,E7)</f>
        <v>R+2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R+2</v>
      </c>
      <c r="D9" s="9">
        <f>IF((AND(D7=0,F7=0,H7=0)),0,(D7*H7*2)+(F7*H7*2)-H9)</f>
        <v>0</v>
      </c>
      <c r="E9" s="30" t="str">
        <f>IF(C9=0,0,C9)</f>
        <v>R+2</v>
      </c>
      <c r="F9" s="9">
        <f>IF((AND(D7=0,F7=0)),0,F7*D7)</f>
        <v>0</v>
      </c>
      <c r="G9" s="30" t="str">
        <f>E9</f>
        <v>R+2</v>
      </c>
      <c r="H9" s="40">
        <f>IF(F9=0,0,F9/6)</f>
        <v>0</v>
      </c>
      <c r="I9" s="1" t="str">
        <f>G9</f>
        <v>R+2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9">
        <f>'Base étage'!B15</f>
        <v>0</v>
      </c>
      <c r="C15" s="89">
        <f>'Base étage'!C15</f>
        <v>0</v>
      </c>
      <c r="D15" s="89">
        <f>VLOOKUP(C15,'Données '!C4:D136,2,FALSE)</f>
        <v>0</v>
      </c>
      <c r="E15" s="89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9">
        <f>'Base étage'!M15</f>
        <v>0</v>
      </c>
      <c r="N15" s="89">
        <f>'Base étage'!N15</f>
        <v>0</v>
      </c>
      <c r="O15" s="89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9">
        <f>'Base étage'!B16</f>
        <v>0</v>
      </c>
      <c r="C16" s="89">
        <f>'Base étage'!C16</f>
        <v>0</v>
      </c>
      <c r="D16" s="89">
        <f>VLOOKUP(C16,'Données '!C4:D120,2,FALSE)</f>
        <v>0</v>
      </c>
      <c r="E16" s="89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9">
        <f>'Base étage'!M16</f>
        <v>0</v>
      </c>
      <c r="N16" s="89">
        <f>'Base étage'!N16</f>
        <v>0</v>
      </c>
      <c r="O16" s="89">
        <f>'Base étage'!O16</f>
        <v>0</v>
      </c>
      <c r="P16" s="103"/>
      <c r="Q16" s="108"/>
      <c r="R16" s="108"/>
      <c r="S16" s="108"/>
    </row>
    <row r="17" spans="2:22" x14ac:dyDescent="0.35">
      <c r="B17" s="89">
        <f>'Base étage'!B17</f>
        <v>0</v>
      </c>
      <c r="C17" s="89">
        <f>'Base étage'!C17</f>
        <v>0</v>
      </c>
      <c r="D17" s="89">
        <f>VLOOKUP(C17,'Données '!C4:D120,2,FALSE)</f>
        <v>0</v>
      </c>
      <c r="E17" s="89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9">
        <f>'Base étage'!M17</f>
        <v>0</v>
      </c>
      <c r="N17" s="89">
        <f>'Base étage'!N17</f>
        <v>0</v>
      </c>
      <c r="O17" s="89">
        <f>'Base étage'!O17</f>
        <v>0</v>
      </c>
      <c r="P17" s="103"/>
      <c r="Q17" s="108"/>
      <c r="R17" s="108"/>
      <c r="S17" s="108"/>
    </row>
    <row r="18" spans="2:22" x14ac:dyDescent="0.35">
      <c r="B18" s="89">
        <f>'Base étage'!B18</f>
        <v>0</v>
      </c>
      <c r="C18" s="89">
        <f>'Base étage'!C18</f>
        <v>0</v>
      </c>
      <c r="D18" s="89">
        <f>VLOOKUP(C18,'Données '!C4:D120,2,FALSE)</f>
        <v>0</v>
      </c>
      <c r="E18" s="89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9">
        <f>'Base étage'!M18</f>
        <v>0</v>
      </c>
      <c r="N18" s="89">
        <f>'Base étage'!N18</f>
        <v>0</v>
      </c>
      <c r="O18" s="89">
        <f>'Base étage'!O18</f>
        <v>0</v>
      </c>
      <c r="P18" s="103"/>
      <c r="Q18" s="108"/>
      <c r="R18" s="108"/>
      <c r="S18" s="108"/>
    </row>
    <row r="19" spans="2:22" x14ac:dyDescent="0.35">
      <c r="B19" s="89">
        <f>'Base étage'!B19</f>
        <v>0</v>
      </c>
      <c r="C19" s="89">
        <f>'Base étage'!C19</f>
        <v>0</v>
      </c>
      <c r="D19" s="89">
        <f>VLOOKUP(C19,'Données '!C4:D120,2,FALSE)</f>
        <v>0</v>
      </c>
      <c r="E19" s="89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9">
        <f>'Base étage'!M19</f>
        <v>0</v>
      </c>
      <c r="N19" s="89">
        <f>'Base étage'!N19</f>
        <v>0</v>
      </c>
      <c r="O19" s="89">
        <f>'Base étage'!O19</f>
        <v>0</v>
      </c>
      <c r="P19" s="103"/>
      <c r="Q19" s="108"/>
      <c r="R19" s="108"/>
      <c r="S19" s="108"/>
    </row>
    <row r="20" spans="2:22" x14ac:dyDescent="0.35">
      <c r="B20" s="89">
        <f>'Base étage'!B20</f>
        <v>0</v>
      </c>
      <c r="C20" s="89">
        <f>'Base étage'!C20</f>
        <v>0</v>
      </c>
      <c r="D20" s="89">
        <f>VLOOKUP(C20,'Données '!C4:D120,2,FALSE)</f>
        <v>0</v>
      </c>
      <c r="E20" s="89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9">
        <f>'Base étage'!M20</f>
        <v>0</v>
      </c>
      <c r="N20" s="89">
        <f>'Base étage'!N20</f>
        <v>0</v>
      </c>
      <c r="O20" s="89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9">
        <f>'Base étage'!B27</f>
        <v>0</v>
      </c>
      <c r="C27" s="89">
        <f>'Base étage'!C27</f>
        <v>0</v>
      </c>
      <c r="D27" s="89">
        <f>VLOOKUP(C27,'Données '!C4:D120,2,FALSE)</f>
        <v>0</v>
      </c>
      <c r="E27" s="89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9">
        <f>'Base étage'!B28</f>
        <v>0</v>
      </c>
      <c r="C28" s="89">
        <f>'Base étage'!C28</f>
        <v>0</v>
      </c>
      <c r="D28" s="89">
        <f>VLOOKUP(C28,'Données '!C4:D120,2,FALSE)</f>
        <v>0</v>
      </c>
      <c r="E28" s="89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9">
        <f>'Base étage'!B29</f>
        <v>0</v>
      </c>
      <c r="C29" s="89">
        <f>'Base étage'!C29</f>
        <v>0</v>
      </c>
      <c r="D29" s="89">
        <f>VLOOKUP(C29,'Données '!C4:D120,2,FALSE)</f>
        <v>0</v>
      </c>
      <c r="E29" s="89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9">
        <f>'Base étage'!B30</f>
        <v>0</v>
      </c>
      <c r="C30" s="89">
        <f>'Base étage'!C30</f>
        <v>0</v>
      </c>
      <c r="D30" s="89">
        <f>VLOOKUP(C30,'Données '!C4:D120,2,FALSE)</f>
        <v>0</v>
      </c>
      <c r="E30" s="89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9">
        <f>'Base étage'!B31</f>
        <v>0</v>
      </c>
      <c r="C31" s="89">
        <f>'Base étage'!C31</f>
        <v>0</v>
      </c>
      <c r="D31" s="89">
        <f>VLOOKUP(C31,'Données '!C4:D120,2,FALSE)</f>
        <v>0</v>
      </c>
      <c r="E31" s="89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9">
        <f>'Base étage'!B32</f>
        <v>0</v>
      </c>
      <c r="C32" s="89">
        <f>'Base étage'!C32</f>
        <v>0</v>
      </c>
      <c r="D32" s="89">
        <f>VLOOKUP(C32,'Données '!C4:D120,2,FALSE)</f>
        <v>0</v>
      </c>
      <c r="E32" s="89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27:A32 L15:L20 A15:A20 F27:F32">
    <cfRule type="cellIs" dxfId="614" priority="65" operator="equal">
      <formula>0</formula>
    </cfRule>
  </conditionalFormatting>
  <conditionalFormatting sqref="C7 E7 G7 G9 I9 C9 E9">
    <cfRule type="containsText" dxfId="613" priority="64" operator="containsText" text="R ; T ">
      <formula>NOT(ISERROR(SEARCH("R ; T ",C7)))</formula>
    </cfRule>
  </conditionalFormatting>
  <conditionalFormatting sqref="C7 E7 G7 G9 I9 E9 C9">
    <cfRule type="containsText" dxfId="612" priority="63" operator="containsText" text="r">
      <formula>NOT(ISERROR(SEARCH("r",C7)))</formula>
    </cfRule>
  </conditionalFormatting>
  <conditionalFormatting sqref="D7 H7 F7">
    <cfRule type="cellIs" dxfId="611" priority="62" operator="greaterThan">
      <formula>0</formula>
    </cfRule>
  </conditionalFormatting>
  <conditionalFormatting sqref="C3">
    <cfRule type="containsText" dxfId="610" priority="61" operator="containsText" text="abcdefghijklmonopqrstuvwxyz">
      <formula>NOT(ISERROR(SEARCH("abcdefghijklmonopqrstuvwxyz",C3)))</formula>
    </cfRule>
  </conditionalFormatting>
  <conditionalFormatting sqref="F15:F20">
    <cfRule type="cellIs" dxfId="609" priority="56" operator="greaterThan">
      <formula>0</formula>
    </cfRule>
    <cfRule type="cellIs" dxfId="608" priority="57" operator="equal">
      <formula>0</formula>
    </cfRule>
  </conditionalFormatting>
  <conditionalFormatting sqref="F27:F32">
    <cfRule type="cellIs" dxfId="607" priority="54" operator="greaterThan">
      <formula>0</formula>
    </cfRule>
    <cfRule type="cellIs" dxfId="606" priority="55" operator="equal">
      <formula>0</formula>
    </cfRule>
  </conditionalFormatting>
  <conditionalFormatting sqref="Q15">
    <cfRule type="cellIs" dxfId="605" priority="53" operator="equal">
      <formula>0</formula>
    </cfRule>
  </conditionalFormatting>
  <conditionalFormatting sqref="Q15">
    <cfRule type="cellIs" dxfId="604" priority="51" operator="greaterThan">
      <formula>0</formula>
    </cfRule>
    <cfRule type="cellIs" dxfId="603" priority="52" operator="equal">
      <formula>0</formula>
    </cfRule>
  </conditionalFormatting>
  <conditionalFormatting sqref="R15">
    <cfRule type="cellIs" dxfId="602" priority="50" operator="equal">
      <formula>0</formula>
    </cfRule>
  </conditionalFormatting>
  <conditionalFormatting sqref="R15">
    <cfRule type="cellIs" dxfId="601" priority="48" operator="greaterThan">
      <formula>0</formula>
    </cfRule>
    <cfRule type="cellIs" dxfId="600" priority="49" operator="equal">
      <formula>0</formula>
    </cfRule>
  </conditionalFormatting>
  <conditionalFormatting sqref="S15">
    <cfRule type="cellIs" dxfId="599" priority="47" operator="equal">
      <formula>0</formula>
    </cfRule>
  </conditionalFormatting>
  <conditionalFormatting sqref="S15">
    <cfRule type="cellIs" dxfId="598" priority="45" operator="greaterThan">
      <formula>0</formula>
    </cfRule>
    <cfRule type="cellIs" dxfId="597" priority="46" operator="equal">
      <formula>0</formula>
    </cfRule>
  </conditionalFormatting>
  <conditionalFormatting sqref="G15">
    <cfRule type="cellIs" dxfId="596" priority="44" operator="equal">
      <formula>0</formula>
    </cfRule>
  </conditionalFormatting>
  <conditionalFormatting sqref="G15">
    <cfRule type="cellIs" dxfId="595" priority="42" operator="greaterThan">
      <formula>0</formula>
    </cfRule>
    <cfRule type="cellIs" dxfId="594" priority="43" operator="equal">
      <formula>0</formula>
    </cfRule>
  </conditionalFormatting>
  <conditionalFormatting sqref="I15">
    <cfRule type="cellIs" dxfId="593" priority="41" operator="equal">
      <formula>0</formula>
    </cfRule>
  </conditionalFormatting>
  <conditionalFormatting sqref="I15">
    <cfRule type="cellIs" dxfId="592" priority="39" operator="greaterThan">
      <formula>0</formula>
    </cfRule>
    <cfRule type="cellIs" dxfId="591" priority="40" operator="equal">
      <formula>0</formula>
    </cfRule>
  </conditionalFormatting>
  <conditionalFormatting sqref="J15">
    <cfRule type="cellIs" dxfId="590" priority="38" operator="equal">
      <formula>0</formula>
    </cfRule>
  </conditionalFormatting>
  <conditionalFormatting sqref="J15">
    <cfRule type="cellIs" dxfId="589" priority="36" operator="greaterThan">
      <formula>0</formula>
    </cfRule>
    <cfRule type="cellIs" dxfId="588" priority="37" operator="equal">
      <formula>0</formula>
    </cfRule>
  </conditionalFormatting>
  <conditionalFormatting sqref="K15">
    <cfRule type="cellIs" dxfId="587" priority="35" operator="equal">
      <formula>0</formula>
    </cfRule>
  </conditionalFormatting>
  <conditionalFormatting sqref="K15">
    <cfRule type="cellIs" dxfId="586" priority="33" operator="greaterThan">
      <formula>0</formula>
    </cfRule>
    <cfRule type="cellIs" dxfId="585" priority="34" operator="equal">
      <formula>0</formula>
    </cfRule>
  </conditionalFormatting>
  <conditionalFormatting sqref="G27">
    <cfRule type="cellIs" dxfId="584" priority="32" operator="equal">
      <formula>0</formula>
    </cfRule>
  </conditionalFormatting>
  <conditionalFormatting sqref="G27">
    <cfRule type="cellIs" dxfId="583" priority="30" operator="greaterThan">
      <formula>0</formula>
    </cfRule>
    <cfRule type="cellIs" dxfId="582" priority="31" operator="equal">
      <formula>0</formula>
    </cfRule>
  </conditionalFormatting>
  <conditionalFormatting sqref="I27">
    <cfRule type="cellIs" dxfId="581" priority="29" operator="equal">
      <formula>0</formula>
    </cfRule>
  </conditionalFormatting>
  <conditionalFormatting sqref="I27">
    <cfRule type="cellIs" dxfId="580" priority="27" operator="greaterThan">
      <formula>0</formula>
    </cfRule>
    <cfRule type="cellIs" dxfId="579" priority="28" operator="equal">
      <formula>0</formula>
    </cfRule>
  </conditionalFormatting>
  <conditionalFormatting sqref="J27">
    <cfRule type="cellIs" dxfId="578" priority="26" operator="equal">
      <formula>0</formula>
    </cfRule>
  </conditionalFormatting>
  <conditionalFormatting sqref="J27">
    <cfRule type="cellIs" dxfId="577" priority="24" operator="greaterThan">
      <formula>0</formula>
    </cfRule>
    <cfRule type="cellIs" dxfId="576" priority="25" operator="equal">
      <formula>0</formula>
    </cfRule>
  </conditionalFormatting>
  <conditionalFormatting sqref="K27">
    <cfRule type="cellIs" dxfId="575" priority="23" operator="equal">
      <formula>0</formula>
    </cfRule>
  </conditionalFormatting>
  <conditionalFormatting sqref="K27">
    <cfRule type="cellIs" dxfId="574" priority="21" operator="greaterThan">
      <formula>0</formula>
    </cfRule>
    <cfRule type="cellIs" dxfId="573" priority="22" operator="equal">
      <formula>0</formula>
    </cfRule>
  </conditionalFormatting>
  <conditionalFormatting sqref="H15:H20">
    <cfRule type="cellIs" dxfId="572" priority="18" operator="equal">
      <formula>0</formula>
    </cfRule>
    <cfRule type="cellIs" dxfId="571" priority="19" operator="greaterThanOrEqual">
      <formula>0.21</formula>
    </cfRule>
    <cfRule type="cellIs" dxfId="570" priority="20" operator="lessThanOrEqual">
      <formula>0.2</formula>
    </cfRule>
  </conditionalFormatting>
  <conditionalFormatting sqref="B23">
    <cfRule type="cellIs" dxfId="569" priority="17" operator="equal">
      <formula>0</formula>
    </cfRule>
  </conditionalFormatting>
  <conditionalFormatting sqref="H27:H32">
    <cfRule type="cellIs" dxfId="568" priority="14" operator="equal">
      <formula>0</formula>
    </cfRule>
    <cfRule type="cellIs" dxfId="567" priority="15" operator="greaterThanOrEqual">
      <formula>0.21</formula>
    </cfRule>
    <cfRule type="cellIs" dxfId="566" priority="16" operator="lessThanOrEqual">
      <formula>0.2</formula>
    </cfRule>
  </conditionalFormatting>
  <conditionalFormatting sqref="P15">
    <cfRule type="cellIs" dxfId="565" priority="13" operator="equal">
      <formula>0</formula>
    </cfRule>
  </conditionalFormatting>
  <conditionalFormatting sqref="P15">
    <cfRule type="cellIs" dxfId="564" priority="11" operator="greaterThan">
      <formula>0</formula>
    </cfRule>
    <cfRule type="cellIs" dxfId="563" priority="12" operator="equal">
      <formula>0</formula>
    </cfRule>
  </conditionalFormatting>
  <conditionalFormatting sqref="I38:O39">
    <cfRule type="cellIs" dxfId="562" priority="10" operator="greaterThan">
      <formula>0</formula>
    </cfRule>
  </conditionalFormatting>
  <conditionalFormatting sqref="B15:E18">
    <cfRule type="cellIs" dxfId="561" priority="8" operator="equal">
      <formula>0</formula>
    </cfRule>
  </conditionalFormatting>
  <conditionalFormatting sqref="B15:E18">
    <cfRule type="cellIs" dxfId="560" priority="7" operator="equal">
      <formula>0</formula>
    </cfRule>
  </conditionalFormatting>
  <conditionalFormatting sqref="B19:E20">
    <cfRule type="cellIs" dxfId="559" priority="6" operator="equal">
      <formula>0</formula>
    </cfRule>
  </conditionalFormatting>
  <conditionalFormatting sqref="B19:E20">
    <cfRule type="cellIs" dxfId="558" priority="5" operator="equal">
      <formula>0</formula>
    </cfRule>
  </conditionalFormatting>
  <conditionalFormatting sqref="B27:E32">
    <cfRule type="cellIs" dxfId="557" priority="4" operator="equal">
      <formula>0</formula>
    </cfRule>
  </conditionalFormatting>
  <conditionalFormatting sqref="B27:E32">
    <cfRule type="cellIs" dxfId="556" priority="3" operator="equal">
      <formula>0</formula>
    </cfRule>
  </conditionalFormatting>
  <conditionalFormatting sqref="M15:O20">
    <cfRule type="cellIs" dxfId="555" priority="2" operator="equal">
      <formula>0</formula>
    </cfRule>
  </conditionalFormatting>
  <conditionalFormatting sqref="M15:O20">
    <cfRule type="cellIs" dxfId="554" priority="1" operator="equal">
      <formula>0</formula>
    </cfRule>
  </conditionalFormatting>
  <dataValidations count="1">
    <dataValidation type="list" allowBlank="1" showInputMessage="1" showErrorMessage="1" sqref="M27:N32 B15:C20 B27:C32" xr:uid="{A594330E-55D6-4063-9098-CE186C7A2383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81739C5-1F28-48D5-B93E-6FC46186E8DA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5CDDAB1B-AD0D-4CDD-A977-4DB54C0344F9}">
          <x14:formula1>
            <xm:f>'Données '!$M$3:$M$30</xm:f>
          </x14:formula1>
          <xm:sqref>C3</xm:sqref>
        </x14:dataValidation>
        <x14:dataValidation type="list" allowBlank="1" showInputMessage="1" showErrorMessage="1" xr:uid="{0B2166C4-29F0-4B7A-B686-79360F89181E}">
          <x14:formula1>
            <xm:f>'Données '!$A$1:$A$16</xm:f>
          </x14:formula1>
          <xm:sqref>C7</xm:sqref>
        </x14:dataValidation>
        <x14:dataValidation type="list" allowBlank="1" showInputMessage="1" showErrorMessage="1" xr:uid="{FF16C22C-9A35-4AED-A3A3-F09C201DB301}">
          <x14:formula1>
            <xm:f>Acceuil!L15</xm:f>
          </x14:formula1>
          <xm:sqref>M15:O20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982EA-8248-4ED5-821C-7386020A3110}">
  <sheetPr codeName="Feuil11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41</v>
      </c>
      <c r="D7" s="71">
        <f>Acceuil!B7</f>
        <v>0</v>
      </c>
      <c r="E7" s="30" t="str">
        <f>IF(C7=0,0,C7)</f>
        <v>R+3</v>
      </c>
      <c r="F7" s="71">
        <f>Acceuil!C7</f>
        <v>0</v>
      </c>
      <c r="G7" s="30" t="str">
        <f>IF(E7=0,0,E7)</f>
        <v>R+3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R+3</v>
      </c>
      <c r="D9" s="9">
        <f>IF((AND(D7=0,F7=0,H7=0)),0,(D7*H7*2)+(F7*H7*2)-H9)</f>
        <v>0</v>
      </c>
      <c r="E9" s="30" t="str">
        <f>IF(C9=0,0,C9)</f>
        <v>R+3</v>
      </c>
      <c r="F9" s="9">
        <f>IF((AND(D7=0,F7=0)),0,F7*D7)</f>
        <v>0</v>
      </c>
      <c r="G9" s="30" t="str">
        <f>E9</f>
        <v>R+3</v>
      </c>
      <c r="H9" s="40">
        <f>IF(F9=0,0,F9/6)</f>
        <v>0</v>
      </c>
      <c r="I9" s="1" t="str">
        <f>G9</f>
        <v>R+3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9">
        <f>'Base étage'!B15</f>
        <v>0</v>
      </c>
      <c r="C15" s="89">
        <f>'Base étage'!C15</f>
        <v>0</v>
      </c>
      <c r="D15" s="89">
        <f>VLOOKUP(C15,'Données '!C4:D136,2,FALSE)</f>
        <v>0</v>
      </c>
      <c r="E15" s="89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9">
        <f>'Base étage'!M15</f>
        <v>0</v>
      </c>
      <c r="N15" s="89">
        <f>'Base étage'!N15</f>
        <v>0</v>
      </c>
      <c r="O15" s="89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9">
        <f>'Base étage'!B16</f>
        <v>0</v>
      </c>
      <c r="C16" s="89">
        <f>'Base étage'!C16</f>
        <v>0</v>
      </c>
      <c r="D16" s="89">
        <f>VLOOKUP(C16,'Données '!C4:D120,2,FALSE)</f>
        <v>0</v>
      </c>
      <c r="E16" s="89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9">
        <f>'Base étage'!M16</f>
        <v>0</v>
      </c>
      <c r="N16" s="89">
        <f>'Base étage'!N16</f>
        <v>0</v>
      </c>
      <c r="O16" s="89">
        <f>'Base étage'!O16</f>
        <v>0</v>
      </c>
      <c r="P16" s="103"/>
      <c r="Q16" s="108"/>
      <c r="R16" s="108"/>
      <c r="S16" s="108"/>
    </row>
    <row r="17" spans="2:22" x14ac:dyDescent="0.35">
      <c r="B17" s="89">
        <f>'Base étage'!B17</f>
        <v>0</v>
      </c>
      <c r="C17" s="89">
        <f>'Base étage'!C17</f>
        <v>0</v>
      </c>
      <c r="D17" s="89">
        <f>VLOOKUP(C17,'Données '!C4:D120,2,FALSE)</f>
        <v>0</v>
      </c>
      <c r="E17" s="89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9">
        <f>'Base étage'!M17</f>
        <v>0</v>
      </c>
      <c r="N17" s="89">
        <f>'Base étage'!N17</f>
        <v>0</v>
      </c>
      <c r="O17" s="89">
        <f>'Base étage'!O17</f>
        <v>0</v>
      </c>
      <c r="P17" s="103"/>
      <c r="Q17" s="108"/>
      <c r="R17" s="108"/>
      <c r="S17" s="108"/>
    </row>
    <row r="18" spans="2:22" x14ac:dyDescent="0.35">
      <c r="B18" s="89">
        <f>'Base étage'!B18</f>
        <v>0</v>
      </c>
      <c r="C18" s="89">
        <f>'Base étage'!C18</f>
        <v>0</v>
      </c>
      <c r="D18" s="89">
        <f>VLOOKUP(C18,'Données '!C4:D120,2,FALSE)</f>
        <v>0</v>
      </c>
      <c r="E18" s="89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9">
        <f>'Base étage'!M18</f>
        <v>0</v>
      </c>
      <c r="N18" s="89">
        <f>'Base étage'!N18</f>
        <v>0</v>
      </c>
      <c r="O18" s="89">
        <f>'Base étage'!O18</f>
        <v>0</v>
      </c>
      <c r="P18" s="103"/>
      <c r="Q18" s="108"/>
      <c r="R18" s="108"/>
      <c r="S18" s="108"/>
    </row>
    <row r="19" spans="2:22" x14ac:dyDescent="0.35">
      <c r="B19" s="89">
        <f>'Base étage'!B19</f>
        <v>0</v>
      </c>
      <c r="C19" s="89">
        <f>'Base étage'!C19</f>
        <v>0</v>
      </c>
      <c r="D19" s="89">
        <f>VLOOKUP(C19,'Données '!C4:D120,2,FALSE)</f>
        <v>0</v>
      </c>
      <c r="E19" s="89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9">
        <f>'Base étage'!M19</f>
        <v>0</v>
      </c>
      <c r="N19" s="89">
        <f>'Base étage'!N19</f>
        <v>0</v>
      </c>
      <c r="O19" s="89">
        <f>'Base étage'!O19</f>
        <v>0</v>
      </c>
      <c r="P19" s="103"/>
      <c r="Q19" s="108"/>
      <c r="R19" s="108"/>
      <c r="S19" s="108"/>
    </row>
    <row r="20" spans="2:22" x14ac:dyDescent="0.35">
      <c r="B20" s="89">
        <f>'Base étage'!B20</f>
        <v>0</v>
      </c>
      <c r="C20" s="89">
        <f>'Base étage'!C20</f>
        <v>0</v>
      </c>
      <c r="D20" s="89">
        <f>VLOOKUP(C20,'Données '!C4:D120,2,FALSE)</f>
        <v>0</v>
      </c>
      <c r="E20" s="89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9">
        <f>'Base étage'!M20</f>
        <v>0</v>
      </c>
      <c r="N20" s="89">
        <f>'Base étage'!N20</f>
        <v>0</v>
      </c>
      <c r="O20" s="89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9">
        <f>'Base étage'!B27</f>
        <v>0</v>
      </c>
      <c r="C27" s="89">
        <f>'Base étage'!C27</f>
        <v>0</v>
      </c>
      <c r="D27" s="89">
        <f>VLOOKUP(C27,'Données '!C4:D120,2,FALSE)</f>
        <v>0</v>
      </c>
      <c r="E27" s="89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9">
        <f>'Base étage'!B28</f>
        <v>0</v>
      </c>
      <c r="C28" s="89">
        <f>'Base étage'!C28</f>
        <v>0</v>
      </c>
      <c r="D28" s="89">
        <f>VLOOKUP(C28,'Données '!C4:D120,2,FALSE)</f>
        <v>0</v>
      </c>
      <c r="E28" s="89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9">
        <f>'Base étage'!B29</f>
        <v>0</v>
      </c>
      <c r="C29" s="89">
        <f>'Base étage'!C29</f>
        <v>0</v>
      </c>
      <c r="D29" s="89">
        <f>VLOOKUP(C29,'Données '!C4:D120,2,FALSE)</f>
        <v>0</v>
      </c>
      <c r="E29" s="89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9">
        <f>'Base étage'!B30</f>
        <v>0</v>
      </c>
      <c r="C30" s="89">
        <f>'Base étage'!C30</f>
        <v>0</v>
      </c>
      <c r="D30" s="89">
        <f>VLOOKUP(C30,'Données '!C4:D120,2,FALSE)</f>
        <v>0</v>
      </c>
      <c r="E30" s="89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9">
        <f>'Base étage'!B31</f>
        <v>0</v>
      </c>
      <c r="C31" s="89">
        <f>'Base étage'!C31</f>
        <v>0</v>
      </c>
      <c r="D31" s="89">
        <f>VLOOKUP(C31,'Données '!C4:D120,2,FALSE)</f>
        <v>0</v>
      </c>
      <c r="E31" s="89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9">
        <f>'Base étage'!B32</f>
        <v>0</v>
      </c>
      <c r="C32" s="89">
        <f>'Base étage'!C32</f>
        <v>0</v>
      </c>
      <c r="D32" s="89">
        <f>VLOOKUP(C32,'Données '!C4:D120,2,FALSE)</f>
        <v>0</v>
      </c>
      <c r="E32" s="89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553" priority="67" operator="equal">
      <formula>0</formula>
    </cfRule>
  </conditionalFormatting>
  <conditionalFormatting sqref="C7 E7 G7 G9 I9 C9 E9">
    <cfRule type="containsText" dxfId="552" priority="66" operator="containsText" text="R ; T ">
      <formula>NOT(ISERROR(SEARCH("R ; T ",C7)))</formula>
    </cfRule>
  </conditionalFormatting>
  <conditionalFormatting sqref="C7 E7 G7 G9 I9 E9 C9">
    <cfRule type="containsText" dxfId="551" priority="65" operator="containsText" text="r">
      <formula>NOT(ISERROR(SEARCH("r",C7)))</formula>
    </cfRule>
  </conditionalFormatting>
  <conditionalFormatting sqref="D7 H7 F7">
    <cfRule type="cellIs" dxfId="550" priority="64" operator="greaterThan">
      <formula>0</formula>
    </cfRule>
  </conditionalFormatting>
  <conditionalFormatting sqref="C3">
    <cfRule type="containsText" dxfId="549" priority="63" operator="containsText" text="abcdefghijklmonopqrstuvwxyz">
      <formula>NOT(ISERROR(SEARCH("abcdefghijklmonopqrstuvwxyz",C3)))</formula>
    </cfRule>
  </conditionalFormatting>
  <conditionalFormatting sqref="F15:F20">
    <cfRule type="cellIs" dxfId="548" priority="58" operator="greaterThan">
      <formula>0</formula>
    </cfRule>
    <cfRule type="cellIs" dxfId="547" priority="59" operator="equal">
      <formula>0</formula>
    </cfRule>
  </conditionalFormatting>
  <conditionalFormatting sqref="F27:F32">
    <cfRule type="cellIs" dxfId="546" priority="56" operator="greaterThan">
      <formula>0</formula>
    </cfRule>
    <cfRule type="cellIs" dxfId="545" priority="57" operator="equal">
      <formula>0</formula>
    </cfRule>
  </conditionalFormatting>
  <conditionalFormatting sqref="Q15">
    <cfRule type="cellIs" dxfId="544" priority="55" operator="equal">
      <formula>0</formula>
    </cfRule>
  </conditionalFormatting>
  <conditionalFormatting sqref="Q15">
    <cfRule type="cellIs" dxfId="543" priority="53" operator="greaterThan">
      <formula>0</formula>
    </cfRule>
    <cfRule type="cellIs" dxfId="542" priority="54" operator="equal">
      <formula>0</formula>
    </cfRule>
  </conditionalFormatting>
  <conditionalFormatting sqref="R15">
    <cfRule type="cellIs" dxfId="541" priority="52" operator="equal">
      <formula>0</formula>
    </cfRule>
  </conditionalFormatting>
  <conditionalFormatting sqref="R15">
    <cfRule type="cellIs" dxfId="540" priority="50" operator="greaterThan">
      <formula>0</formula>
    </cfRule>
    <cfRule type="cellIs" dxfId="539" priority="51" operator="equal">
      <formula>0</formula>
    </cfRule>
  </conditionalFormatting>
  <conditionalFormatting sqref="S15">
    <cfRule type="cellIs" dxfId="538" priority="49" operator="equal">
      <formula>0</formula>
    </cfRule>
  </conditionalFormatting>
  <conditionalFormatting sqref="S15">
    <cfRule type="cellIs" dxfId="537" priority="47" operator="greaterThan">
      <formula>0</formula>
    </cfRule>
    <cfRule type="cellIs" dxfId="536" priority="48" operator="equal">
      <formula>0</formula>
    </cfRule>
  </conditionalFormatting>
  <conditionalFormatting sqref="G15">
    <cfRule type="cellIs" dxfId="535" priority="46" operator="equal">
      <formula>0</formula>
    </cfRule>
  </conditionalFormatting>
  <conditionalFormatting sqref="G15">
    <cfRule type="cellIs" dxfId="534" priority="44" operator="greaterThan">
      <formula>0</formula>
    </cfRule>
    <cfRule type="cellIs" dxfId="533" priority="45" operator="equal">
      <formula>0</formula>
    </cfRule>
  </conditionalFormatting>
  <conditionalFormatting sqref="I15">
    <cfRule type="cellIs" dxfId="532" priority="43" operator="equal">
      <formula>0</formula>
    </cfRule>
  </conditionalFormatting>
  <conditionalFormatting sqref="I15">
    <cfRule type="cellIs" dxfId="531" priority="41" operator="greaterThan">
      <formula>0</formula>
    </cfRule>
    <cfRule type="cellIs" dxfId="530" priority="42" operator="equal">
      <formula>0</formula>
    </cfRule>
  </conditionalFormatting>
  <conditionalFormatting sqref="J15">
    <cfRule type="cellIs" dxfId="529" priority="40" operator="equal">
      <formula>0</formula>
    </cfRule>
  </conditionalFormatting>
  <conditionalFormatting sqref="J15">
    <cfRule type="cellIs" dxfId="528" priority="38" operator="greaterThan">
      <formula>0</formula>
    </cfRule>
    <cfRule type="cellIs" dxfId="527" priority="39" operator="equal">
      <formula>0</formula>
    </cfRule>
  </conditionalFormatting>
  <conditionalFormatting sqref="K15">
    <cfRule type="cellIs" dxfId="526" priority="37" operator="equal">
      <formula>0</formula>
    </cfRule>
  </conditionalFormatting>
  <conditionalFormatting sqref="K15">
    <cfRule type="cellIs" dxfId="525" priority="35" operator="greaterThan">
      <formula>0</formula>
    </cfRule>
    <cfRule type="cellIs" dxfId="524" priority="36" operator="equal">
      <formula>0</formula>
    </cfRule>
  </conditionalFormatting>
  <conditionalFormatting sqref="G27">
    <cfRule type="cellIs" dxfId="523" priority="34" operator="equal">
      <formula>0</formula>
    </cfRule>
  </conditionalFormatting>
  <conditionalFormatting sqref="G27">
    <cfRule type="cellIs" dxfId="522" priority="32" operator="greaterThan">
      <formula>0</formula>
    </cfRule>
    <cfRule type="cellIs" dxfId="521" priority="33" operator="equal">
      <formula>0</formula>
    </cfRule>
  </conditionalFormatting>
  <conditionalFormatting sqref="I27">
    <cfRule type="cellIs" dxfId="520" priority="31" operator="equal">
      <formula>0</formula>
    </cfRule>
  </conditionalFormatting>
  <conditionalFormatting sqref="I27">
    <cfRule type="cellIs" dxfId="519" priority="29" operator="greaterThan">
      <formula>0</formula>
    </cfRule>
    <cfRule type="cellIs" dxfId="518" priority="30" operator="equal">
      <formula>0</formula>
    </cfRule>
  </conditionalFormatting>
  <conditionalFormatting sqref="J27">
    <cfRule type="cellIs" dxfId="517" priority="28" operator="equal">
      <formula>0</formula>
    </cfRule>
  </conditionalFormatting>
  <conditionalFormatting sqref="J27">
    <cfRule type="cellIs" dxfId="516" priority="26" operator="greaterThan">
      <formula>0</formula>
    </cfRule>
    <cfRule type="cellIs" dxfId="515" priority="27" operator="equal">
      <formula>0</formula>
    </cfRule>
  </conditionalFormatting>
  <conditionalFormatting sqref="K27">
    <cfRule type="cellIs" dxfId="514" priority="25" operator="equal">
      <formula>0</formula>
    </cfRule>
  </conditionalFormatting>
  <conditionalFormatting sqref="K27">
    <cfRule type="cellIs" dxfId="513" priority="23" operator="greaterThan">
      <formula>0</formula>
    </cfRule>
    <cfRule type="cellIs" dxfId="512" priority="24" operator="equal">
      <formula>0</formula>
    </cfRule>
  </conditionalFormatting>
  <conditionalFormatting sqref="H15:H20">
    <cfRule type="cellIs" dxfId="511" priority="20" operator="equal">
      <formula>0</formula>
    </cfRule>
    <cfRule type="cellIs" dxfId="510" priority="21" operator="greaterThanOrEqual">
      <formula>0.21</formula>
    </cfRule>
    <cfRule type="cellIs" dxfId="509" priority="22" operator="lessThanOrEqual">
      <formula>0.2</formula>
    </cfRule>
  </conditionalFormatting>
  <conditionalFormatting sqref="B23">
    <cfRule type="cellIs" dxfId="508" priority="19" operator="equal">
      <formula>0</formula>
    </cfRule>
  </conditionalFormatting>
  <conditionalFormatting sqref="H27:H32">
    <cfRule type="cellIs" dxfId="507" priority="16" operator="equal">
      <formula>0</formula>
    </cfRule>
    <cfRule type="cellIs" dxfId="506" priority="17" operator="greaterThanOrEqual">
      <formula>0.21</formula>
    </cfRule>
    <cfRule type="cellIs" dxfId="505" priority="18" operator="lessThanOrEqual">
      <formula>0.2</formula>
    </cfRule>
  </conditionalFormatting>
  <conditionalFormatting sqref="P15">
    <cfRule type="cellIs" dxfId="504" priority="15" operator="equal">
      <formula>0</formula>
    </cfRule>
  </conditionalFormatting>
  <conditionalFormatting sqref="P15">
    <cfRule type="cellIs" dxfId="503" priority="13" operator="greaterThan">
      <formula>0</formula>
    </cfRule>
    <cfRule type="cellIs" dxfId="502" priority="14" operator="equal">
      <formula>0</formula>
    </cfRule>
  </conditionalFormatting>
  <conditionalFormatting sqref="I38:O39">
    <cfRule type="cellIs" dxfId="501" priority="12" operator="greaterThan">
      <formula>0</formula>
    </cfRule>
  </conditionalFormatting>
  <conditionalFormatting sqref="M15:O20">
    <cfRule type="cellIs" dxfId="500" priority="2" operator="equal">
      <formula>0</formula>
    </cfRule>
  </conditionalFormatting>
  <conditionalFormatting sqref="M15:O20">
    <cfRule type="cellIs" dxfId="499" priority="1" operator="equal">
      <formula>0</formula>
    </cfRule>
  </conditionalFormatting>
  <conditionalFormatting sqref="B15:B20">
    <cfRule type="cellIs" dxfId="498" priority="8" operator="equal">
      <formula>0</formula>
    </cfRule>
  </conditionalFormatting>
  <conditionalFormatting sqref="B15:B20">
    <cfRule type="cellIs" dxfId="497" priority="7" operator="equal">
      <formula>0</formula>
    </cfRule>
  </conditionalFormatting>
  <conditionalFormatting sqref="B27:E32">
    <cfRule type="cellIs" dxfId="496" priority="6" operator="equal">
      <formula>0</formula>
    </cfRule>
  </conditionalFormatting>
  <conditionalFormatting sqref="B27:E32">
    <cfRule type="cellIs" dxfId="495" priority="5" operator="equal">
      <formula>0</formula>
    </cfRule>
  </conditionalFormatting>
  <conditionalFormatting sqref="C15:E20">
    <cfRule type="cellIs" dxfId="494" priority="4" operator="equal">
      <formula>0</formula>
    </cfRule>
  </conditionalFormatting>
  <conditionalFormatting sqref="C15:E20">
    <cfRule type="cellIs" dxfId="493" priority="3" operator="equal">
      <formula>0</formula>
    </cfRule>
  </conditionalFormatting>
  <dataValidations count="1">
    <dataValidation type="list" allowBlank="1" showInputMessage="1" showErrorMessage="1" sqref="M27:N32 B15:C20 B27:C32" xr:uid="{67728B25-14C0-4B3B-BBCD-E950CF80A962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BD0ACC1-3D2C-4475-9665-0A53B7E2ECC3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F0E3BD9B-532D-472B-B3E2-67BE02EE0F69}">
          <x14:formula1>
            <xm:f>'Données '!$M$3:$M$30</xm:f>
          </x14:formula1>
          <xm:sqref>C3</xm:sqref>
        </x14:dataValidation>
        <x14:dataValidation type="list" allowBlank="1" showInputMessage="1" showErrorMessage="1" xr:uid="{E0DED589-3FB6-4252-8CD9-D58F39746649}">
          <x14:formula1>
            <xm:f>'Données '!$A$1:$A$16</xm:f>
          </x14:formula1>
          <xm:sqref>C7</xm:sqref>
        </x14:dataValidation>
        <x14:dataValidation type="list" allowBlank="1" showInputMessage="1" showErrorMessage="1" xr:uid="{C72066BC-913B-40EF-9E7F-DD99CF639ECF}">
          <x14:formula1>
            <xm:f>Acceuil!L15</xm:f>
          </x14:formula1>
          <xm:sqref>M15:O20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0845B-BEAF-4F18-A7D1-C950ED17F230}">
  <sheetPr codeName="Feuil12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44</v>
      </c>
      <c r="D7" s="71">
        <f>Acceuil!B7</f>
        <v>0</v>
      </c>
      <c r="E7" s="30" t="str">
        <f>IF(C7=0,0,C7)</f>
        <v>R+4</v>
      </c>
      <c r="F7" s="71">
        <f>Acceuil!C7</f>
        <v>0</v>
      </c>
      <c r="G7" s="30" t="str">
        <f>IF(E7=0,0,E7)</f>
        <v>R+4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R+4</v>
      </c>
      <c r="D9" s="9">
        <f>IF((AND(D7=0,F7=0,H7=0)),0,(D7*H7*2)+(F7*H7*2)-H9)</f>
        <v>0</v>
      </c>
      <c r="E9" s="30" t="str">
        <f>IF(C9=0,0,C9)</f>
        <v>R+4</v>
      </c>
      <c r="F9" s="9">
        <f>IF((AND(D7=0,F7=0)),0,F7*D7)</f>
        <v>0</v>
      </c>
      <c r="G9" s="30" t="str">
        <f>E9</f>
        <v>R+4</v>
      </c>
      <c r="H9" s="40">
        <f>IF(F9=0,0,F9/6)</f>
        <v>0</v>
      </c>
      <c r="I9" s="1" t="str">
        <f>G9</f>
        <v>R+4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9">
        <f>'Base étage'!B15</f>
        <v>0</v>
      </c>
      <c r="C15" s="89">
        <f>'Base étage'!C15</f>
        <v>0</v>
      </c>
      <c r="D15" s="89">
        <f>VLOOKUP(C15,'Données '!C4:D136,2,FALSE)</f>
        <v>0</v>
      </c>
      <c r="E15" s="89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9">
        <f>'Base étage'!M15</f>
        <v>0</v>
      </c>
      <c r="N15" s="89">
        <f>'Base étage'!N15</f>
        <v>0</v>
      </c>
      <c r="O15" s="89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9">
        <f>'Base étage'!B16</f>
        <v>0</v>
      </c>
      <c r="C16" s="89">
        <f>'Base étage'!C16</f>
        <v>0</v>
      </c>
      <c r="D16" s="89">
        <f>VLOOKUP(C16,'Données '!C4:D120,2,FALSE)</f>
        <v>0</v>
      </c>
      <c r="E16" s="89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9">
        <f>'Base étage'!M16</f>
        <v>0</v>
      </c>
      <c r="N16" s="89">
        <f>'Base étage'!N16</f>
        <v>0</v>
      </c>
      <c r="O16" s="89">
        <f>'Base étage'!O16</f>
        <v>0</v>
      </c>
      <c r="P16" s="103"/>
      <c r="Q16" s="108"/>
      <c r="R16" s="108"/>
      <c r="S16" s="108"/>
    </row>
    <row r="17" spans="2:22" x14ac:dyDescent="0.35">
      <c r="B17" s="89">
        <f>'Base étage'!B17</f>
        <v>0</v>
      </c>
      <c r="C17" s="89">
        <f>'Base étage'!C17</f>
        <v>0</v>
      </c>
      <c r="D17" s="89">
        <f>VLOOKUP(C17,'Données '!C4:D120,2,FALSE)</f>
        <v>0</v>
      </c>
      <c r="E17" s="89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9">
        <f>'Base étage'!M17</f>
        <v>0</v>
      </c>
      <c r="N17" s="89">
        <f>'Base étage'!N17</f>
        <v>0</v>
      </c>
      <c r="O17" s="89">
        <f>'Base étage'!O17</f>
        <v>0</v>
      </c>
      <c r="P17" s="103"/>
      <c r="Q17" s="108"/>
      <c r="R17" s="108"/>
      <c r="S17" s="108"/>
    </row>
    <row r="18" spans="2:22" x14ac:dyDescent="0.35">
      <c r="B18" s="89">
        <f>'Base étage'!B18</f>
        <v>0</v>
      </c>
      <c r="C18" s="89">
        <f>'Base étage'!C18</f>
        <v>0</v>
      </c>
      <c r="D18" s="89">
        <f>VLOOKUP(C18,'Données '!C4:D120,2,FALSE)</f>
        <v>0</v>
      </c>
      <c r="E18" s="89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9">
        <f>'Base étage'!M18</f>
        <v>0</v>
      </c>
      <c r="N18" s="89">
        <f>'Base étage'!N18</f>
        <v>0</v>
      </c>
      <c r="O18" s="89">
        <f>'Base étage'!O18</f>
        <v>0</v>
      </c>
      <c r="P18" s="103"/>
      <c r="Q18" s="108"/>
      <c r="R18" s="108"/>
      <c r="S18" s="108"/>
    </row>
    <row r="19" spans="2:22" x14ac:dyDescent="0.35">
      <c r="B19" s="89">
        <f>'Base étage'!B19</f>
        <v>0</v>
      </c>
      <c r="C19" s="89">
        <f>'Base étage'!C19</f>
        <v>0</v>
      </c>
      <c r="D19" s="89">
        <f>VLOOKUP(C19,'Données '!C4:D120,2,FALSE)</f>
        <v>0</v>
      </c>
      <c r="E19" s="89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9">
        <f>'Base étage'!M19</f>
        <v>0</v>
      </c>
      <c r="N19" s="89">
        <f>'Base étage'!N19</f>
        <v>0</v>
      </c>
      <c r="O19" s="89">
        <f>'Base étage'!O19</f>
        <v>0</v>
      </c>
      <c r="P19" s="103"/>
      <c r="Q19" s="108"/>
      <c r="R19" s="108"/>
      <c r="S19" s="108"/>
    </row>
    <row r="20" spans="2:22" x14ac:dyDescent="0.35">
      <c r="B20" s="89">
        <f>'Base étage'!B20</f>
        <v>0</v>
      </c>
      <c r="C20" s="89">
        <f>'Base étage'!C20</f>
        <v>0</v>
      </c>
      <c r="D20" s="89">
        <f>VLOOKUP(C20,'Données '!C4:D120,2,FALSE)</f>
        <v>0</v>
      </c>
      <c r="E20" s="89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9">
        <f>'Base étage'!M20</f>
        <v>0</v>
      </c>
      <c r="N20" s="89">
        <f>'Base étage'!N20</f>
        <v>0</v>
      </c>
      <c r="O20" s="89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9">
        <f>'Base étage'!B27</f>
        <v>0</v>
      </c>
      <c r="C27" s="89">
        <f>'Base étage'!C27</f>
        <v>0</v>
      </c>
      <c r="D27" s="89">
        <f>VLOOKUP(C27,'Données '!C4:D120,2,FALSE)</f>
        <v>0</v>
      </c>
      <c r="E27" s="89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9">
        <f>'Base étage'!B28</f>
        <v>0</v>
      </c>
      <c r="C28" s="89">
        <f>'Base étage'!C28</f>
        <v>0</v>
      </c>
      <c r="D28" s="89">
        <f>VLOOKUP(C28,'Données '!C4:D120,2,FALSE)</f>
        <v>0</v>
      </c>
      <c r="E28" s="89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9">
        <f>'Base étage'!B29</f>
        <v>0</v>
      </c>
      <c r="C29" s="89">
        <f>'Base étage'!C29</f>
        <v>0</v>
      </c>
      <c r="D29" s="89">
        <f>VLOOKUP(C29,'Données '!C4:D120,2,FALSE)</f>
        <v>0</v>
      </c>
      <c r="E29" s="89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9">
        <f>'Base étage'!B30</f>
        <v>0</v>
      </c>
      <c r="C30" s="89">
        <f>'Base étage'!C30</f>
        <v>0</v>
      </c>
      <c r="D30" s="89">
        <f>VLOOKUP(C30,'Données '!C4:D120,2,FALSE)</f>
        <v>0</v>
      </c>
      <c r="E30" s="89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9">
        <f>'Base étage'!B31</f>
        <v>0</v>
      </c>
      <c r="C31" s="89">
        <f>'Base étage'!C31</f>
        <v>0</v>
      </c>
      <c r="D31" s="89">
        <f>VLOOKUP(C31,'Données '!C4:D120,2,FALSE)</f>
        <v>0</v>
      </c>
      <c r="E31" s="89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9">
        <f>'Base étage'!B32</f>
        <v>0</v>
      </c>
      <c r="C32" s="89">
        <f>'Base étage'!C32</f>
        <v>0</v>
      </c>
      <c r="D32" s="89">
        <f>VLOOKUP(C32,'Données '!C4:D120,2,FALSE)</f>
        <v>0</v>
      </c>
      <c r="E32" s="89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492" priority="63" operator="equal">
      <formula>0</formula>
    </cfRule>
  </conditionalFormatting>
  <conditionalFormatting sqref="C7 E7 G7 G9 I9 C9 E9">
    <cfRule type="containsText" dxfId="491" priority="62" operator="containsText" text="R ; T ">
      <formula>NOT(ISERROR(SEARCH("R ; T ",C7)))</formula>
    </cfRule>
  </conditionalFormatting>
  <conditionalFormatting sqref="C7 E7 G7 G9 I9 E9 C9">
    <cfRule type="containsText" dxfId="490" priority="61" operator="containsText" text="r">
      <formula>NOT(ISERROR(SEARCH("r",C7)))</formula>
    </cfRule>
  </conditionalFormatting>
  <conditionalFormatting sqref="D7 H7 F7">
    <cfRule type="cellIs" dxfId="489" priority="60" operator="greaterThan">
      <formula>0</formula>
    </cfRule>
  </conditionalFormatting>
  <conditionalFormatting sqref="C3">
    <cfRule type="containsText" dxfId="488" priority="59" operator="containsText" text="abcdefghijklmonopqrstuvwxyz">
      <formula>NOT(ISERROR(SEARCH("abcdefghijklmonopqrstuvwxyz",C3)))</formula>
    </cfRule>
  </conditionalFormatting>
  <conditionalFormatting sqref="F15:F20">
    <cfRule type="cellIs" dxfId="487" priority="54" operator="greaterThan">
      <formula>0</formula>
    </cfRule>
    <cfRule type="cellIs" dxfId="486" priority="55" operator="equal">
      <formula>0</formula>
    </cfRule>
  </conditionalFormatting>
  <conditionalFormatting sqref="F27:F32">
    <cfRule type="cellIs" dxfId="485" priority="52" operator="greaterThan">
      <formula>0</formula>
    </cfRule>
    <cfRule type="cellIs" dxfId="484" priority="53" operator="equal">
      <formula>0</formula>
    </cfRule>
  </conditionalFormatting>
  <conditionalFormatting sqref="Q15">
    <cfRule type="cellIs" dxfId="483" priority="51" operator="equal">
      <formula>0</formula>
    </cfRule>
  </conditionalFormatting>
  <conditionalFormatting sqref="Q15">
    <cfRule type="cellIs" dxfId="482" priority="49" operator="greaterThan">
      <formula>0</formula>
    </cfRule>
    <cfRule type="cellIs" dxfId="481" priority="50" operator="equal">
      <formula>0</formula>
    </cfRule>
  </conditionalFormatting>
  <conditionalFormatting sqref="R15">
    <cfRule type="cellIs" dxfId="480" priority="48" operator="equal">
      <formula>0</formula>
    </cfRule>
  </conditionalFormatting>
  <conditionalFormatting sqref="R15">
    <cfRule type="cellIs" dxfId="479" priority="46" operator="greaterThan">
      <formula>0</formula>
    </cfRule>
    <cfRule type="cellIs" dxfId="478" priority="47" operator="equal">
      <formula>0</formula>
    </cfRule>
  </conditionalFormatting>
  <conditionalFormatting sqref="S15">
    <cfRule type="cellIs" dxfId="477" priority="45" operator="equal">
      <formula>0</formula>
    </cfRule>
  </conditionalFormatting>
  <conditionalFormatting sqref="S15">
    <cfRule type="cellIs" dxfId="476" priority="43" operator="greaterThan">
      <formula>0</formula>
    </cfRule>
    <cfRule type="cellIs" dxfId="475" priority="44" operator="equal">
      <formula>0</formula>
    </cfRule>
  </conditionalFormatting>
  <conditionalFormatting sqref="G15">
    <cfRule type="cellIs" dxfId="474" priority="42" operator="equal">
      <formula>0</formula>
    </cfRule>
  </conditionalFormatting>
  <conditionalFormatting sqref="G15">
    <cfRule type="cellIs" dxfId="473" priority="40" operator="greaterThan">
      <formula>0</formula>
    </cfRule>
    <cfRule type="cellIs" dxfId="472" priority="41" operator="equal">
      <formula>0</formula>
    </cfRule>
  </conditionalFormatting>
  <conditionalFormatting sqref="I15">
    <cfRule type="cellIs" dxfId="471" priority="39" operator="equal">
      <formula>0</formula>
    </cfRule>
  </conditionalFormatting>
  <conditionalFormatting sqref="I15">
    <cfRule type="cellIs" dxfId="470" priority="37" operator="greaterThan">
      <formula>0</formula>
    </cfRule>
    <cfRule type="cellIs" dxfId="469" priority="38" operator="equal">
      <formula>0</formula>
    </cfRule>
  </conditionalFormatting>
  <conditionalFormatting sqref="J15">
    <cfRule type="cellIs" dxfId="468" priority="36" operator="equal">
      <formula>0</formula>
    </cfRule>
  </conditionalFormatting>
  <conditionalFormatting sqref="J15">
    <cfRule type="cellIs" dxfId="467" priority="34" operator="greaterThan">
      <formula>0</formula>
    </cfRule>
    <cfRule type="cellIs" dxfId="466" priority="35" operator="equal">
      <formula>0</formula>
    </cfRule>
  </conditionalFormatting>
  <conditionalFormatting sqref="K15">
    <cfRule type="cellIs" dxfId="465" priority="33" operator="equal">
      <formula>0</formula>
    </cfRule>
  </conditionalFormatting>
  <conditionalFormatting sqref="K15">
    <cfRule type="cellIs" dxfId="464" priority="31" operator="greaterThan">
      <formula>0</formula>
    </cfRule>
    <cfRule type="cellIs" dxfId="463" priority="32" operator="equal">
      <formula>0</formula>
    </cfRule>
  </conditionalFormatting>
  <conditionalFormatting sqref="G27">
    <cfRule type="cellIs" dxfId="462" priority="30" operator="equal">
      <formula>0</formula>
    </cfRule>
  </conditionalFormatting>
  <conditionalFormatting sqref="G27">
    <cfRule type="cellIs" dxfId="461" priority="28" operator="greaterThan">
      <formula>0</formula>
    </cfRule>
    <cfRule type="cellIs" dxfId="460" priority="29" operator="equal">
      <formula>0</formula>
    </cfRule>
  </conditionalFormatting>
  <conditionalFormatting sqref="I27">
    <cfRule type="cellIs" dxfId="459" priority="27" operator="equal">
      <formula>0</formula>
    </cfRule>
  </conditionalFormatting>
  <conditionalFormatting sqref="I27">
    <cfRule type="cellIs" dxfId="458" priority="25" operator="greaterThan">
      <formula>0</formula>
    </cfRule>
    <cfRule type="cellIs" dxfId="457" priority="26" operator="equal">
      <formula>0</formula>
    </cfRule>
  </conditionalFormatting>
  <conditionalFormatting sqref="J27">
    <cfRule type="cellIs" dxfId="456" priority="24" operator="equal">
      <formula>0</formula>
    </cfRule>
  </conditionalFormatting>
  <conditionalFormatting sqref="J27">
    <cfRule type="cellIs" dxfId="455" priority="22" operator="greaterThan">
      <formula>0</formula>
    </cfRule>
    <cfRule type="cellIs" dxfId="454" priority="23" operator="equal">
      <formula>0</formula>
    </cfRule>
  </conditionalFormatting>
  <conditionalFormatting sqref="K27">
    <cfRule type="cellIs" dxfId="453" priority="21" operator="equal">
      <formula>0</formula>
    </cfRule>
  </conditionalFormatting>
  <conditionalFormatting sqref="K27">
    <cfRule type="cellIs" dxfId="452" priority="19" operator="greaterThan">
      <formula>0</formula>
    </cfRule>
    <cfRule type="cellIs" dxfId="451" priority="20" operator="equal">
      <formula>0</formula>
    </cfRule>
  </conditionalFormatting>
  <conditionalFormatting sqref="H15:H20">
    <cfRule type="cellIs" dxfId="450" priority="16" operator="equal">
      <formula>0</formula>
    </cfRule>
    <cfRule type="cellIs" dxfId="449" priority="17" operator="greaterThanOrEqual">
      <formula>0.21</formula>
    </cfRule>
    <cfRule type="cellIs" dxfId="448" priority="18" operator="lessThanOrEqual">
      <formula>0.2</formula>
    </cfRule>
  </conditionalFormatting>
  <conditionalFormatting sqref="B23">
    <cfRule type="cellIs" dxfId="447" priority="15" operator="equal">
      <formula>0</formula>
    </cfRule>
  </conditionalFormatting>
  <conditionalFormatting sqref="H27:H32">
    <cfRule type="cellIs" dxfId="446" priority="12" operator="equal">
      <formula>0</formula>
    </cfRule>
    <cfRule type="cellIs" dxfId="445" priority="13" operator="greaterThanOrEqual">
      <formula>0.21</formula>
    </cfRule>
    <cfRule type="cellIs" dxfId="444" priority="14" operator="lessThanOrEqual">
      <formula>0.2</formula>
    </cfRule>
  </conditionalFormatting>
  <conditionalFormatting sqref="P15">
    <cfRule type="cellIs" dxfId="443" priority="11" operator="equal">
      <formula>0</formula>
    </cfRule>
  </conditionalFormatting>
  <conditionalFormatting sqref="P15">
    <cfRule type="cellIs" dxfId="442" priority="9" operator="greaterThan">
      <formula>0</formula>
    </cfRule>
    <cfRule type="cellIs" dxfId="441" priority="10" operator="equal">
      <formula>0</formula>
    </cfRule>
  </conditionalFormatting>
  <conditionalFormatting sqref="I38:O39">
    <cfRule type="cellIs" dxfId="440" priority="8" operator="greaterThan">
      <formula>0</formula>
    </cfRule>
  </conditionalFormatting>
  <conditionalFormatting sqref="B15:E20">
    <cfRule type="cellIs" dxfId="439" priority="6" operator="equal">
      <formula>0</formula>
    </cfRule>
  </conditionalFormatting>
  <conditionalFormatting sqref="B15:E20">
    <cfRule type="cellIs" dxfId="438" priority="5" operator="equal">
      <formula>0</formula>
    </cfRule>
  </conditionalFormatting>
  <conditionalFormatting sqref="B27:E32">
    <cfRule type="cellIs" dxfId="437" priority="4" operator="equal">
      <formula>0</formula>
    </cfRule>
  </conditionalFormatting>
  <conditionalFormatting sqref="B27:E32">
    <cfRule type="cellIs" dxfId="436" priority="3" operator="equal">
      <formula>0</formula>
    </cfRule>
  </conditionalFormatting>
  <conditionalFormatting sqref="M15:O20">
    <cfRule type="cellIs" dxfId="435" priority="2" operator="equal">
      <formula>0</formula>
    </cfRule>
  </conditionalFormatting>
  <conditionalFormatting sqref="M15:O20">
    <cfRule type="cellIs" dxfId="434" priority="1" operator="equal">
      <formula>0</formula>
    </cfRule>
  </conditionalFormatting>
  <dataValidations count="1">
    <dataValidation type="list" allowBlank="1" showInputMessage="1" showErrorMessage="1" sqref="M27:N32 B15:C20 B27:C32" xr:uid="{67A2EFC4-1043-4AF8-BD3E-D787838C7B3E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325CAAA-C082-4127-987D-2327EDED222D}">
          <x14:formula1>
            <xm:f>'Données '!$M$3:$M$30</xm:f>
          </x14:formula1>
          <xm:sqref>C3</xm:sqref>
        </x14:dataValidation>
        <x14:dataValidation type="list" allowBlank="1" showInputMessage="1" showErrorMessage="1" xr:uid="{EA497B19-0ED8-4222-934D-A98F7948E5AA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E7D6BD79-970E-4027-8028-A87A26377710}">
          <x14:formula1>
            <xm:f>'Données '!$A$1:$A$16</xm:f>
          </x14:formula1>
          <xm:sqref>C7</xm:sqref>
        </x14:dataValidation>
        <x14:dataValidation type="list" allowBlank="1" showInputMessage="1" showErrorMessage="1" xr:uid="{F1F265D3-DD79-4FDC-972B-B3B441946641}">
          <x14:formula1>
            <xm:f>Acceuil!L15</xm:f>
          </x14:formula1>
          <xm:sqref>M15:O20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369E8-E831-4FBF-94AA-5E8384022F5B}">
  <sheetPr codeName="Feuil13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47</v>
      </c>
      <c r="D7" s="71">
        <f>Acceuil!B7</f>
        <v>0</v>
      </c>
      <c r="E7" s="30" t="str">
        <f>IF(C7=0,0,C7)</f>
        <v>R+5</v>
      </c>
      <c r="F7" s="71">
        <f>Acceuil!C7</f>
        <v>0</v>
      </c>
      <c r="G7" s="30" t="str">
        <f>IF(E7=0,0,E7)</f>
        <v>R+5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R+5</v>
      </c>
      <c r="D9" s="9">
        <f>IF((AND(D7=0,F7=0,H7=0)),0,(D7*H7*2)+(F7*H7*2)-H9)</f>
        <v>0</v>
      </c>
      <c r="E9" s="30" t="str">
        <f>IF(C9=0,0,C9)</f>
        <v>R+5</v>
      </c>
      <c r="F9" s="9">
        <f>IF((AND(D7=0,F7=0)),0,F7*D7)</f>
        <v>0</v>
      </c>
      <c r="G9" s="30" t="str">
        <f>E9</f>
        <v>R+5</v>
      </c>
      <c r="H9" s="40">
        <f>IF(F9=0,0,F9/6)</f>
        <v>0</v>
      </c>
      <c r="I9" s="1" t="str">
        <f>G9</f>
        <v>R+5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F32 L15:O20">
    <cfRule type="cellIs" dxfId="433" priority="64" operator="equal">
      <formula>0</formula>
    </cfRule>
  </conditionalFormatting>
  <conditionalFormatting sqref="C7 E7 G7 G9 I9 C9 E9">
    <cfRule type="containsText" dxfId="432" priority="63" operator="containsText" text="R ; T ">
      <formula>NOT(ISERROR(SEARCH("R ; T ",C7)))</formula>
    </cfRule>
  </conditionalFormatting>
  <conditionalFormatting sqref="C7 E7 G7 G9 I9 E9 C9">
    <cfRule type="containsText" dxfId="431" priority="62" operator="containsText" text="r">
      <formula>NOT(ISERROR(SEARCH("r",C7)))</formula>
    </cfRule>
  </conditionalFormatting>
  <conditionalFormatting sqref="D7 H7 F7">
    <cfRule type="cellIs" dxfId="430" priority="61" operator="greaterThan">
      <formula>0</formula>
    </cfRule>
  </conditionalFormatting>
  <conditionalFormatting sqref="C3">
    <cfRule type="containsText" dxfId="429" priority="60" operator="containsText" text="abcdefghijklmonopqrstuvwxyz">
      <formula>NOT(ISERROR(SEARCH("abcdefghijklmonopqrstuvwxyz",C3)))</formula>
    </cfRule>
  </conditionalFormatting>
  <conditionalFormatting sqref="D27:D32">
    <cfRule type="cellIs" dxfId="428" priority="58" operator="equal">
      <formula>0</formula>
    </cfRule>
  </conditionalFormatting>
  <conditionalFormatting sqref="F15:F20">
    <cfRule type="cellIs" dxfId="427" priority="55" operator="greaterThan">
      <formula>0</formula>
    </cfRule>
    <cfRule type="cellIs" dxfId="426" priority="56" operator="equal">
      <formula>0</formula>
    </cfRule>
  </conditionalFormatting>
  <conditionalFormatting sqref="F27:F32">
    <cfRule type="cellIs" dxfId="425" priority="53" operator="greaterThan">
      <formula>0</formula>
    </cfRule>
    <cfRule type="cellIs" dxfId="424" priority="54" operator="equal">
      <formula>0</formula>
    </cfRule>
  </conditionalFormatting>
  <conditionalFormatting sqref="Q15">
    <cfRule type="cellIs" dxfId="423" priority="52" operator="equal">
      <formula>0</formula>
    </cfRule>
  </conditionalFormatting>
  <conditionalFormatting sqref="Q15">
    <cfRule type="cellIs" dxfId="422" priority="50" operator="greaterThan">
      <formula>0</formula>
    </cfRule>
    <cfRule type="cellIs" dxfId="421" priority="51" operator="equal">
      <formula>0</formula>
    </cfRule>
  </conditionalFormatting>
  <conditionalFormatting sqref="R15">
    <cfRule type="cellIs" dxfId="420" priority="49" operator="equal">
      <formula>0</formula>
    </cfRule>
  </conditionalFormatting>
  <conditionalFormatting sqref="R15">
    <cfRule type="cellIs" dxfId="419" priority="47" operator="greaterThan">
      <formula>0</formula>
    </cfRule>
    <cfRule type="cellIs" dxfId="418" priority="48" operator="equal">
      <formula>0</formula>
    </cfRule>
  </conditionalFormatting>
  <conditionalFormatting sqref="S15">
    <cfRule type="cellIs" dxfId="417" priority="46" operator="equal">
      <formula>0</formula>
    </cfRule>
  </conditionalFormatting>
  <conditionalFormatting sqref="S15">
    <cfRule type="cellIs" dxfId="416" priority="44" operator="greaterThan">
      <formula>0</formula>
    </cfRule>
    <cfRule type="cellIs" dxfId="415" priority="45" operator="equal">
      <formula>0</formula>
    </cfRule>
  </conditionalFormatting>
  <conditionalFormatting sqref="G15">
    <cfRule type="cellIs" dxfId="414" priority="43" operator="equal">
      <formula>0</formula>
    </cfRule>
  </conditionalFormatting>
  <conditionalFormatting sqref="G15">
    <cfRule type="cellIs" dxfId="413" priority="41" operator="greaterThan">
      <formula>0</formula>
    </cfRule>
    <cfRule type="cellIs" dxfId="412" priority="42" operator="equal">
      <formula>0</formula>
    </cfRule>
  </conditionalFormatting>
  <conditionalFormatting sqref="I15">
    <cfRule type="cellIs" dxfId="411" priority="40" operator="equal">
      <formula>0</formula>
    </cfRule>
  </conditionalFormatting>
  <conditionalFormatting sqref="I15">
    <cfRule type="cellIs" dxfId="410" priority="38" operator="greaterThan">
      <formula>0</formula>
    </cfRule>
    <cfRule type="cellIs" dxfId="409" priority="39" operator="equal">
      <formula>0</formula>
    </cfRule>
  </conditionalFormatting>
  <conditionalFormatting sqref="J15">
    <cfRule type="cellIs" dxfId="408" priority="37" operator="equal">
      <formula>0</formula>
    </cfRule>
  </conditionalFormatting>
  <conditionalFormatting sqref="J15">
    <cfRule type="cellIs" dxfId="407" priority="35" operator="greaterThan">
      <formula>0</formula>
    </cfRule>
    <cfRule type="cellIs" dxfId="406" priority="36" operator="equal">
      <formula>0</formula>
    </cfRule>
  </conditionalFormatting>
  <conditionalFormatting sqref="K15">
    <cfRule type="cellIs" dxfId="405" priority="34" operator="equal">
      <formula>0</formula>
    </cfRule>
  </conditionalFormatting>
  <conditionalFormatting sqref="K15">
    <cfRule type="cellIs" dxfId="404" priority="32" operator="greaterThan">
      <formula>0</formula>
    </cfRule>
    <cfRule type="cellIs" dxfId="403" priority="33" operator="equal">
      <formula>0</formula>
    </cfRule>
  </conditionalFormatting>
  <conditionalFormatting sqref="G27">
    <cfRule type="cellIs" dxfId="402" priority="31" operator="equal">
      <formula>0</formula>
    </cfRule>
  </conditionalFormatting>
  <conditionalFormatting sqref="G27">
    <cfRule type="cellIs" dxfId="401" priority="29" operator="greaterThan">
      <formula>0</formula>
    </cfRule>
    <cfRule type="cellIs" dxfId="400" priority="30" operator="equal">
      <formula>0</formula>
    </cfRule>
  </conditionalFormatting>
  <conditionalFormatting sqref="I27">
    <cfRule type="cellIs" dxfId="399" priority="28" operator="equal">
      <formula>0</formula>
    </cfRule>
  </conditionalFormatting>
  <conditionalFormatting sqref="I27">
    <cfRule type="cellIs" dxfId="398" priority="26" operator="greaterThan">
      <formula>0</formula>
    </cfRule>
    <cfRule type="cellIs" dxfId="397" priority="27" operator="equal">
      <formula>0</formula>
    </cfRule>
  </conditionalFormatting>
  <conditionalFormatting sqref="J27">
    <cfRule type="cellIs" dxfId="396" priority="25" operator="equal">
      <formula>0</formula>
    </cfRule>
  </conditionalFormatting>
  <conditionalFormatting sqref="J27">
    <cfRule type="cellIs" dxfId="395" priority="23" operator="greaterThan">
      <formula>0</formula>
    </cfRule>
    <cfRule type="cellIs" dxfId="394" priority="24" operator="equal">
      <formula>0</formula>
    </cfRule>
  </conditionalFormatting>
  <conditionalFormatting sqref="K27">
    <cfRule type="cellIs" dxfId="393" priority="22" operator="equal">
      <formula>0</formula>
    </cfRule>
  </conditionalFormatting>
  <conditionalFormatting sqref="K27">
    <cfRule type="cellIs" dxfId="392" priority="20" operator="greaterThan">
      <formula>0</formula>
    </cfRule>
    <cfRule type="cellIs" dxfId="391" priority="21" operator="equal">
      <formula>0</formula>
    </cfRule>
  </conditionalFormatting>
  <conditionalFormatting sqref="H15:H20">
    <cfRule type="cellIs" dxfId="390" priority="17" operator="equal">
      <formula>0</formula>
    </cfRule>
    <cfRule type="cellIs" dxfId="389" priority="18" operator="greaterThanOrEqual">
      <formula>0.21</formula>
    </cfRule>
    <cfRule type="cellIs" dxfId="388" priority="19" operator="lessThanOrEqual">
      <formula>0.2</formula>
    </cfRule>
  </conditionalFormatting>
  <conditionalFormatting sqref="B23">
    <cfRule type="cellIs" dxfId="387" priority="16" operator="equal">
      <formula>0</formula>
    </cfRule>
  </conditionalFormatting>
  <conditionalFormatting sqref="H27:H32">
    <cfRule type="cellIs" dxfId="386" priority="13" operator="equal">
      <formula>0</formula>
    </cfRule>
    <cfRule type="cellIs" dxfId="385" priority="14" operator="greaterThanOrEqual">
      <formula>0.21</formula>
    </cfRule>
    <cfRule type="cellIs" dxfId="384" priority="15" operator="lessThanOrEqual">
      <formula>0.2</formula>
    </cfRule>
  </conditionalFormatting>
  <conditionalFormatting sqref="P15">
    <cfRule type="cellIs" dxfId="383" priority="12" operator="equal">
      <formula>0</formula>
    </cfRule>
  </conditionalFormatting>
  <conditionalFormatting sqref="P15">
    <cfRule type="cellIs" dxfId="382" priority="10" operator="greaterThan">
      <formula>0</formula>
    </cfRule>
    <cfRule type="cellIs" dxfId="381" priority="11" operator="equal">
      <formula>0</formula>
    </cfRule>
  </conditionalFormatting>
  <conditionalFormatting sqref="I38:O39">
    <cfRule type="cellIs" dxfId="380" priority="9" operator="greaterThan">
      <formula>0</formula>
    </cfRule>
  </conditionalFormatting>
  <conditionalFormatting sqref="B15:E20">
    <cfRule type="cellIs" dxfId="379" priority="7" operator="equal">
      <formula>0</formula>
    </cfRule>
  </conditionalFormatting>
  <conditionalFormatting sqref="B15:E20">
    <cfRule type="cellIs" dxfId="378" priority="5" operator="greaterThan">
      <formula>0</formula>
    </cfRule>
    <cfRule type="cellIs" dxfId="377" priority="6" operator="equal">
      <formula>0</formula>
    </cfRule>
  </conditionalFormatting>
  <conditionalFormatting sqref="B27:E32">
    <cfRule type="cellIs" dxfId="376" priority="3" operator="greaterThan">
      <formula>0</formula>
    </cfRule>
    <cfRule type="cellIs" dxfId="375" priority="4" operator="equal">
      <formula>0</formula>
    </cfRule>
  </conditionalFormatting>
  <conditionalFormatting sqref="M15:O20">
    <cfRule type="cellIs" dxfId="374" priority="1" operator="greaterThan">
      <formula>0</formula>
    </cfRule>
    <cfRule type="cellIs" dxfId="373" priority="2" operator="equal">
      <formula>0</formula>
    </cfRule>
  </conditionalFormatting>
  <dataValidations count="1">
    <dataValidation type="list" allowBlank="1" showInputMessage="1" showErrorMessage="1" sqref="M27:N32 B15:C20 B27:C32" xr:uid="{328606B1-CE38-4793-A624-13B51FF6B416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857315-BD9F-4747-8D3F-87D61D23ED19}">
          <x14:formula1>
            <xm:f>'Données '!$M$3:$M$30</xm:f>
          </x14:formula1>
          <xm:sqref>C3</xm:sqref>
        </x14:dataValidation>
        <x14:dataValidation type="list" allowBlank="1" showInputMessage="1" showErrorMessage="1" xr:uid="{4A42E465-955B-4E1C-B162-5A863CF21DEF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69BF5486-FADF-49BF-A172-D89F7F08E019}">
          <x14:formula1>
            <xm:f>'Données '!$A$1:$A$16</xm:f>
          </x14:formula1>
          <xm:sqref>C7</xm:sqref>
        </x14:dataValidation>
        <x14:dataValidation type="list" allowBlank="1" showInputMessage="1" showErrorMessage="1" xr:uid="{2F04A9AB-FBD0-4FFE-ADC5-B4A4AF209F49}">
          <x14:formula1>
            <xm:f>Acceuil!L15</xm:f>
          </x14:formula1>
          <xm:sqref>M15:O20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FE6E9-ED89-47A7-9462-B6280DD2B877}">
  <sheetPr codeName="Feuil14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50</v>
      </c>
      <c r="D7" s="71">
        <f>Acceuil!B7</f>
        <v>0</v>
      </c>
      <c r="E7" s="30" t="str">
        <f>IF(C7=0,0,C7)</f>
        <v>R+6</v>
      </c>
      <c r="F7" s="71">
        <f>Acceuil!C7</f>
        <v>0</v>
      </c>
      <c r="G7" s="30" t="str">
        <f>IF(E7=0,0,E7)</f>
        <v>R+6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R+6</v>
      </c>
      <c r="D9" s="9">
        <f>IF((AND(D7=0,F7=0,H7=0)),0,(D7*H7*2)+(F7*H7*2)-H9)</f>
        <v>0</v>
      </c>
      <c r="E9" s="30" t="str">
        <f>IF(C9=0,0,C9)</f>
        <v>R+6</v>
      </c>
      <c r="F9" s="9">
        <f>IF((AND(D7=0,F7=0)),0,F7*D7)</f>
        <v>0</v>
      </c>
      <c r="G9" s="30" t="str">
        <f>E9</f>
        <v>R+6</v>
      </c>
      <c r="H9" s="40">
        <f>IF(F9=0,0,F9/6)</f>
        <v>0</v>
      </c>
      <c r="I9" s="1" t="str">
        <f>G9</f>
        <v>R+6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372" priority="66" operator="equal">
      <formula>0</formula>
    </cfRule>
  </conditionalFormatting>
  <conditionalFormatting sqref="C7 E7 G7 G9 I9 C9 E9">
    <cfRule type="containsText" dxfId="371" priority="65" operator="containsText" text="R ; T ">
      <formula>NOT(ISERROR(SEARCH("R ; T ",C7)))</formula>
    </cfRule>
  </conditionalFormatting>
  <conditionalFormatting sqref="C7 E7 G7 G9 I9 E9 C9">
    <cfRule type="containsText" dxfId="370" priority="64" operator="containsText" text="r">
      <formula>NOT(ISERROR(SEARCH("r",C7)))</formula>
    </cfRule>
  </conditionalFormatting>
  <conditionalFormatting sqref="D7 H7 F7">
    <cfRule type="cellIs" dxfId="369" priority="63" operator="greaterThan">
      <formula>0</formula>
    </cfRule>
  </conditionalFormatting>
  <conditionalFormatting sqref="C3">
    <cfRule type="containsText" dxfId="368" priority="62" operator="containsText" text="abcdefghijklmonopqrstuvwxyz">
      <formula>NOT(ISERROR(SEARCH("abcdefghijklmonopqrstuvwxyz",C3)))</formula>
    </cfRule>
  </conditionalFormatting>
  <conditionalFormatting sqref="F15:F20">
    <cfRule type="cellIs" dxfId="367" priority="57" operator="greaterThan">
      <formula>0</formula>
    </cfRule>
    <cfRule type="cellIs" dxfId="366" priority="58" operator="equal">
      <formula>0</formula>
    </cfRule>
  </conditionalFormatting>
  <conditionalFormatting sqref="F27:F32">
    <cfRule type="cellIs" dxfId="365" priority="55" operator="greaterThan">
      <formula>0</formula>
    </cfRule>
    <cfRule type="cellIs" dxfId="364" priority="56" operator="equal">
      <formula>0</formula>
    </cfRule>
  </conditionalFormatting>
  <conditionalFormatting sqref="Q15">
    <cfRule type="cellIs" dxfId="363" priority="54" operator="equal">
      <formula>0</formula>
    </cfRule>
  </conditionalFormatting>
  <conditionalFormatting sqref="Q15">
    <cfRule type="cellIs" dxfId="362" priority="52" operator="greaterThan">
      <formula>0</formula>
    </cfRule>
    <cfRule type="cellIs" dxfId="361" priority="53" operator="equal">
      <formula>0</formula>
    </cfRule>
  </conditionalFormatting>
  <conditionalFormatting sqref="R15">
    <cfRule type="cellIs" dxfId="360" priority="51" operator="equal">
      <formula>0</formula>
    </cfRule>
  </conditionalFormatting>
  <conditionalFormatting sqref="R15">
    <cfRule type="cellIs" dxfId="359" priority="49" operator="greaterThan">
      <formula>0</formula>
    </cfRule>
    <cfRule type="cellIs" dxfId="358" priority="50" operator="equal">
      <formula>0</formula>
    </cfRule>
  </conditionalFormatting>
  <conditionalFormatting sqref="S15">
    <cfRule type="cellIs" dxfId="357" priority="48" operator="equal">
      <formula>0</formula>
    </cfRule>
  </conditionalFormatting>
  <conditionalFormatting sqref="S15">
    <cfRule type="cellIs" dxfId="356" priority="46" operator="greaterThan">
      <formula>0</formula>
    </cfRule>
    <cfRule type="cellIs" dxfId="355" priority="47" operator="equal">
      <formula>0</formula>
    </cfRule>
  </conditionalFormatting>
  <conditionalFormatting sqref="G15">
    <cfRule type="cellIs" dxfId="354" priority="45" operator="equal">
      <formula>0</formula>
    </cfRule>
  </conditionalFormatting>
  <conditionalFormatting sqref="G15">
    <cfRule type="cellIs" dxfId="353" priority="43" operator="greaterThan">
      <formula>0</formula>
    </cfRule>
    <cfRule type="cellIs" dxfId="352" priority="44" operator="equal">
      <formula>0</formula>
    </cfRule>
  </conditionalFormatting>
  <conditionalFormatting sqref="I15">
    <cfRule type="cellIs" dxfId="351" priority="42" operator="equal">
      <formula>0</formula>
    </cfRule>
  </conditionalFormatting>
  <conditionalFormatting sqref="I15">
    <cfRule type="cellIs" dxfId="350" priority="40" operator="greaterThan">
      <formula>0</formula>
    </cfRule>
    <cfRule type="cellIs" dxfId="349" priority="41" operator="equal">
      <formula>0</formula>
    </cfRule>
  </conditionalFormatting>
  <conditionalFormatting sqref="J15">
    <cfRule type="cellIs" dxfId="348" priority="39" operator="equal">
      <formula>0</formula>
    </cfRule>
  </conditionalFormatting>
  <conditionalFormatting sqref="J15">
    <cfRule type="cellIs" dxfId="347" priority="37" operator="greaterThan">
      <formula>0</formula>
    </cfRule>
    <cfRule type="cellIs" dxfId="346" priority="38" operator="equal">
      <formula>0</formula>
    </cfRule>
  </conditionalFormatting>
  <conditionalFormatting sqref="K15">
    <cfRule type="cellIs" dxfId="345" priority="36" operator="equal">
      <formula>0</formula>
    </cfRule>
  </conditionalFormatting>
  <conditionalFormatting sqref="K15">
    <cfRule type="cellIs" dxfId="344" priority="34" operator="greaterThan">
      <formula>0</formula>
    </cfRule>
    <cfRule type="cellIs" dxfId="343" priority="35" operator="equal">
      <formula>0</formula>
    </cfRule>
  </conditionalFormatting>
  <conditionalFormatting sqref="G27">
    <cfRule type="cellIs" dxfId="342" priority="33" operator="equal">
      <formula>0</formula>
    </cfRule>
  </conditionalFormatting>
  <conditionalFormatting sqref="G27">
    <cfRule type="cellIs" dxfId="341" priority="31" operator="greaterThan">
      <formula>0</formula>
    </cfRule>
    <cfRule type="cellIs" dxfId="340" priority="32" operator="equal">
      <formula>0</formula>
    </cfRule>
  </conditionalFormatting>
  <conditionalFormatting sqref="I27">
    <cfRule type="cellIs" dxfId="339" priority="30" operator="equal">
      <formula>0</formula>
    </cfRule>
  </conditionalFormatting>
  <conditionalFormatting sqref="I27">
    <cfRule type="cellIs" dxfId="338" priority="28" operator="greaterThan">
      <formula>0</formula>
    </cfRule>
    <cfRule type="cellIs" dxfId="337" priority="29" operator="equal">
      <formula>0</formula>
    </cfRule>
  </conditionalFormatting>
  <conditionalFormatting sqref="J27">
    <cfRule type="cellIs" dxfId="336" priority="27" operator="equal">
      <formula>0</formula>
    </cfRule>
  </conditionalFormatting>
  <conditionalFormatting sqref="J27">
    <cfRule type="cellIs" dxfId="335" priority="25" operator="greaterThan">
      <formula>0</formula>
    </cfRule>
    <cfRule type="cellIs" dxfId="334" priority="26" operator="equal">
      <formula>0</formula>
    </cfRule>
  </conditionalFormatting>
  <conditionalFormatting sqref="K27">
    <cfRule type="cellIs" dxfId="333" priority="24" operator="equal">
      <formula>0</formula>
    </cfRule>
  </conditionalFormatting>
  <conditionalFormatting sqref="K27">
    <cfRule type="cellIs" dxfId="332" priority="22" operator="greaterThan">
      <formula>0</formula>
    </cfRule>
    <cfRule type="cellIs" dxfId="331" priority="23" operator="equal">
      <formula>0</formula>
    </cfRule>
  </conditionalFormatting>
  <conditionalFormatting sqref="H15:H20">
    <cfRule type="cellIs" dxfId="330" priority="19" operator="equal">
      <formula>0</formula>
    </cfRule>
    <cfRule type="cellIs" dxfId="329" priority="20" operator="greaterThanOrEqual">
      <formula>0.21</formula>
    </cfRule>
    <cfRule type="cellIs" dxfId="328" priority="21" operator="lessThanOrEqual">
      <formula>0.2</formula>
    </cfRule>
  </conditionalFormatting>
  <conditionalFormatting sqref="B23">
    <cfRule type="cellIs" dxfId="327" priority="18" operator="equal">
      <formula>0</formula>
    </cfRule>
  </conditionalFormatting>
  <conditionalFormatting sqref="H27:H32">
    <cfRule type="cellIs" dxfId="326" priority="15" operator="equal">
      <formula>0</formula>
    </cfRule>
    <cfRule type="cellIs" dxfId="325" priority="16" operator="greaterThanOrEqual">
      <formula>0.21</formula>
    </cfRule>
    <cfRule type="cellIs" dxfId="324" priority="17" operator="lessThanOrEqual">
      <formula>0.2</formula>
    </cfRule>
  </conditionalFormatting>
  <conditionalFormatting sqref="P15">
    <cfRule type="cellIs" dxfId="323" priority="14" operator="equal">
      <formula>0</formula>
    </cfRule>
  </conditionalFormatting>
  <conditionalFormatting sqref="P15">
    <cfRule type="cellIs" dxfId="322" priority="12" operator="greaterThan">
      <formula>0</formula>
    </cfRule>
    <cfRule type="cellIs" dxfId="321" priority="13" operator="equal">
      <formula>0</formula>
    </cfRule>
  </conditionalFormatting>
  <conditionalFormatting sqref="I38:O39">
    <cfRule type="cellIs" dxfId="320" priority="11" operator="greaterThan">
      <formula>0</formula>
    </cfRule>
  </conditionalFormatting>
  <conditionalFormatting sqref="B15:E20">
    <cfRule type="cellIs" dxfId="319" priority="9" operator="equal">
      <formula>0</formula>
    </cfRule>
  </conditionalFormatting>
  <conditionalFormatting sqref="B15:E20">
    <cfRule type="cellIs" dxfId="318" priority="7" operator="greaterThan">
      <formula>0</formula>
    </cfRule>
    <cfRule type="cellIs" dxfId="317" priority="8" operator="equal">
      <formula>0</formula>
    </cfRule>
  </conditionalFormatting>
  <conditionalFormatting sqref="B27:E32">
    <cfRule type="cellIs" dxfId="316" priority="6" operator="equal">
      <formula>0</formula>
    </cfRule>
  </conditionalFormatting>
  <conditionalFormatting sqref="B27:E32">
    <cfRule type="cellIs" dxfId="315" priority="4" operator="greaterThan">
      <formula>0</formula>
    </cfRule>
    <cfRule type="cellIs" dxfId="314" priority="5" operator="equal">
      <formula>0</formula>
    </cfRule>
  </conditionalFormatting>
  <conditionalFormatting sqref="M15:O20">
    <cfRule type="cellIs" dxfId="313" priority="3" operator="equal">
      <formula>0</formula>
    </cfRule>
  </conditionalFormatting>
  <conditionalFormatting sqref="M15:O20">
    <cfRule type="cellIs" dxfId="312" priority="1" operator="greaterThan">
      <formula>0</formula>
    </cfRule>
    <cfRule type="cellIs" dxfId="311" priority="2" operator="equal">
      <formula>0</formula>
    </cfRule>
  </conditionalFormatting>
  <dataValidations count="1">
    <dataValidation type="list" allowBlank="1" showInputMessage="1" showErrorMessage="1" sqref="M27:N32 B15:C20 B27:C32" xr:uid="{A6D5AFE7-829F-4F65-B5D6-FEF0742D3A41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5504975-30BC-42FA-89AB-79EBB0BC901C}">
          <x14:formula1>
            <xm:f>'Données '!$M$3:$M$30</xm:f>
          </x14:formula1>
          <xm:sqref>C3</xm:sqref>
        </x14:dataValidation>
        <x14:dataValidation type="list" allowBlank="1" showInputMessage="1" showErrorMessage="1" xr:uid="{D854FEDE-BCAD-42B1-B524-FDFCB35F10AC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CECDF9BE-D647-41BB-8396-DA2BA4A73486}">
          <x14:formula1>
            <xm:f>'Données '!$A$1:$A$16</xm:f>
          </x14:formula1>
          <xm:sqref>C7</xm:sqref>
        </x14:dataValidation>
        <x14:dataValidation type="list" allowBlank="1" showInputMessage="1" showErrorMessage="1" xr:uid="{BBE7AD40-F7A7-4372-AD6D-C98D6FF21829}">
          <x14:formula1>
            <xm:f>Acceuil!L15</xm:f>
          </x14:formula1>
          <xm:sqref>M15:O20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B88D7-7549-44D6-9AB7-CB52B34A286F}">
  <sheetPr codeName="Feuil15">
    <tabColor rgb="FFC00000"/>
  </sheetPr>
  <dimension ref="B1:V39"/>
  <sheetViews>
    <sheetView topLeftCell="A10" zoomScale="55" zoomScaleNormal="55" workbookViewId="0">
      <selection activeCell="I38" sqref="I38:O39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53</v>
      </c>
      <c r="D7" s="71">
        <f>Acceuil!B7</f>
        <v>0</v>
      </c>
      <c r="E7" s="30" t="str">
        <f>IF(C7=0,0,C7)</f>
        <v>R+7</v>
      </c>
      <c r="F7" s="71">
        <f>Acceuil!C7</f>
        <v>0</v>
      </c>
      <c r="G7" s="30" t="str">
        <f>IF(E7=0,0,E7)</f>
        <v>R+7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R+7</v>
      </c>
      <c r="D9" s="9">
        <f>IF((AND(D7=0,F7=0,H7=0)),0,(D7*H7*2)+(F7*H7*2)-H9)</f>
        <v>0</v>
      </c>
      <c r="E9" s="30" t="str">
        <f>IF(C9=0,0,C9)</f>
        <v>R+7</v>
      </c>
      <c r="F9" s="9">
        <f>IF((AND(D7=0,F7=0)),0,F7*D7)</f>
        <v>0</v>
      </c>
      <c r="G9" s="30" t="str">
        <f>E9</f>
        <v>R+7</v>
      </c>
      <c r="H9" s="40">
        <f>IF(F9=0,0,F9/6)</f>
        <v>0</v>
      </c>
      <c r="I9" s="1" t="str">
        <f>G9</f>
        <v>R+7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310" priority="66" operator="equal">
      <formula>0</formula>
    </cfRule>
  </conditionalFormatting>
  <conditionalFormatting sqref="C7 E7 G7 G9 I9 C9 E9">
    <cfRule type="containsText" dxfId="309" priority="65" operator="containsText" text="R ; T ">
      <formula>NOT(ISERROR(SEARCH("R ; T ",C7)))</formula>
    </cfRule>
  </conditionalFormatting>
  <conditionalFormatting sqref="C7 E7 G7 G9 I9 E9 C9">
    <cfRule type="containsText" dxfId="308" priority="64" operator="containsText" text="r">
      <formula>NOT(ISERROR(SEARCH("r",C7)))</formula>
    </cfRule>
  </conditionalFormatting>
  <conditionalFormatting sqref="D7 H7 F7">
    <cfRule type="cellIs" dxfId="307" priority="63" operator="greaterThan">
      <formula>0</formula>
    </cfRule>
  </conditionalFormatting>
  <conditionalFormatting sqref="C3">
    <cfRule type="containsText" dxfId="306" priority="62" operator="containsText" text="abcdefghijklmonopqrstuvwxyz">
      <formula>NOT(ISERROR(SEARCH("abcdefghijklmonopqrstuvwxyz",C3)))</formula>
    </cfRule>
  </conditionalFormatting>
  <conditionalFormatting sqref="F15:F20">
    <cfRule type="cellIs" dxfId="305" priority="57" operator="greaterThan">
      <formula>0</formula>
    </cfRule>
    <cfRule type="cellIs" dxfId="304" priority="58" operator="equal">
      <formula>0</formula>
    </cfRule>
  </conditionalFormatting>
  <conditionalFormatting sqref="F27:F32">
    <cfRule type="cellIs" dxfId="303" priority="55" operator="greaterThan">
      <formula>0</formula>
    </cfRule>
    <cfRule type="cellIs" dxfId="302" priority="56" operator="equal">
      <formula>0</formula>
    </cfRule>
  </conditionalFormatting>
  <conditionalFormatting sqref="Q15">
    <cfRule type="cellIs" dxfId="301" priority="54" operator="equal">
      <formula>0</formula>
    </cfRule>
  </conditionalFormatting>
  <conditionalFormatting sqref="Q15">
    <cfRule type="cellIs" dxfId="300" priority="52" operator="greaterThan">
      <formula>0</formula>
    </cfRule>
    <cfRule type="cellIs" dxfId="299" priority="53" operator="equal">
      <formula>0</formula>
    </cfRule>
  </conditionalFormatting>
  <conditionalFormatting sqref="R15">
    <cfRule type="cellIs" dxfId="298" priority="51" operator="equal">
      <formula>0</formula>
    </cfRule>
  </conditionalFormatting>
  <conditionalFormatting sqref="R15">
    <cfRule type="cellIs" dxfId="297" priority="49" operator="greaterThan">
      <formula>0</formula>
    </cfRule>
    <cfRule type="cellIs" dxfId="296" priority="50" operator="equal">
      <formula>0</formula>
    </cfRule>
  </conditionalFormatting>
  <conditionalFormatting sqref="S15">
    <cfRule type="cellIs" dxfId="295" priority="48" operator="equal">
      <formula>0</formula>
    </cfRule>
  </conditionalFormatting>
  <conditionalFormatting sqref="S15">
    <cfRule type="cellIs" dxfId="294" priority="46" operator="greaterThan">
      <formula>0</formula>
    </cfRule>
    <cfRule type="cellIs" dxfId="293" priority="47" operator="equal">
      <formula>0</formula>
    </cfRule>
  </conditionalFormatting>
  <conditionalFormatting sqref="G15">
    <cfRule type="cellIs" dxfId="292" priority="45" operator="equal">
      <formula>0</formula>
    </cfRule>
  </conditionalFormatting>
  <conditionalFormatting sqref="G15">
    <cfRule type="cellIs" dxfId="291" priority="43" operator="greaterThan">
      <formula>0</formula>
    </cfRule>
    <cfRule type="cellIs" dxfId="290" priority="44" operator="equal">
      <formula>0</formula>
    </cfRule>
  </conditionalFormatting>
  <conditionalFormatting sqref="I15">
    <cfRule type="cellIs" dxfId="289" priority="42" operator="equal">
      <formula>0</formula>
    </cfRule>
  </conditionalFormatting>
  <conditionalFormatting sqref="I15">
    <cfRule type="cellIs" dxfId="288" priority="40" operator="greaterThan">
      <formula>0</formula>
    </cfRule>
    <cfRule type="cellIs" dxfId="287" priority="41" operator="equal">
      <formula>0</formula>
    </cfRule>
  </conditionalFormatting>
  <conditionalFormatting sqref="J15">
    <cfRule type="cellIs" dxfId="286" priority="39" operator="equal">
      <formula>0</formula>
    </cfRule>
  </conditionalFormatting>
  <conditionalFormatting sqref="J15">
    <cfRule type="cellIs" dxfId="285" priority="37" operator="greaterThan">
      <formula>0</formula>
    </cfRule>
    <cfRule type="cellIs" dxfId="284" priority="38" operator="equal">
      <formula>0</formula>
    </cfRule>
  </conditionalFormatting>
  <conditionalFormatting sqref="K15">
    <cfRule type="cellIs" dxfId="283" priority="36" operator="equal">
      <formula>0</formula>
    </cfRule>
  </conditionalFormatting>
  <conditionalFormatting sqref="K15">
    <cfRule type="cellIs" dxfId="282" priority="34" operator="greaterThan">
      <formula>0</formula>
    </cfRule>
    <cfRule type="cellIs" dxfId="281" priority="35" operator="equal">
      <formula>0</formula>
    </cfRule>
  </conditionalFormatting>
  <conditionalFormatting sqref="G27">
    <cfRule type="cellIs" dxfId="280" priority="33" operator="equal">
      <formula>0</formula>
    </cfRule>
  </conditionalFormatting>
  <conditionalFormatting sqref="G27">
    <cfRule type="cellIs" dxfId="279" priority="31" operator="greaterThan">
      <formula>0</formula>
    </cfRule>
    <cfRule type="cellIs" dxfId="278" priority="32" operator="equal">
      <formula>0</formula>
    </cfRule>
  </conditionalFormatting>
  <conditionalFormatting sqref="I27">
    <cfRule type="cellIs" dxfId="277" priority="30" operator="equal">
      <formula>0</formula>
    </cfRule>
  </conditionalFormatting>
  <conditionalFormatting sqref="I27">
    <cfRule type="cellIs" dxfId="276" priority="28" operator="greaterThan">
      <formula>0</formula>
    </cfRule>
    <cfRule type="cellIs" dxfId="275" priority="29" operator="equal">
      <formula>0</formula>
    </cfRule>
  </conditionalFormatting>
  <conditionalFormatting sqref="J27">
    <cfRule type="cellIs" dxfId="274" priority="27" operator="equal">
      <formula>0</formula>
    </cfRule>
  </conditionalFormatting>
  <conditionalFormatting sqref="J27">
    <cfRule type="cellIs" dxfId="273" priority="25" operator="greaterThan">
      <formula>0</formula>
    </cfRule>
    <cfRule type="cellIs" dxfId="272" priority="26" operator="equal">
      <formula>0</formula>
    </cfRule>
  </conditionalFormatting>
  <conditionalFormatting sqref="K27">
    <cfRule type="cellIs" dxfId="271" priority="24" operator="equal">
      <formula>0</formula>
    </cfRule>
  </conditionalFormatting>
  <conditionalFormatting sqref="K27">
    <cfRule type="cellIs" dxfId="270" priority="22" operator="greaterThan">
      <formula>0</formula>
    </cfRule>
    <cfRule type="cellIs" dxfId="269" priority="23" operator="equal">
      <formula>0</formula>
    </cfRule>
  </conditionalFormatting>
  <conditionalFormatting sqref="H15:H20">
    <cfRule type="cellIs" dxfId="268" priority="19" operator="equal">
      <formula>0</formula>
    </cfRule>
    <cfRule type="cellIs" dxfId="267" priority="20" operator="greaterThanOrEqual">
      <formula>0.21</formula>
    </cfRule>
    <cfRule type="cellIs" dxfId="266" priority="21" operator="lessThanOrEqual">
      <formula>0.2</formula>
    </cfRule>
  </conditionalFormatting>
  <conditionalFormatting sqref="B23">
    <cfRule type="cellIs" dxfId="265" priority="18" operator="equal">
      <formula>0</formula>
    </cfRule>
  </conditionalFormatting>
  <conditionalFormatting sqref="H27:H32">
    <cfRule type="cellIs" dxfId="264" priority="15" operator="equal">
      <formula>0</formula>
    </cfRule>
    <cfRule type="cellIs" dxfId="263" priority="16" operator="greaterThanOrEqual">
      <formula>0.21</formula>
    </cfRule>
    <cfRule type="cellIs" dxfId="262" priority="17" operator="lessThanOrEqual">
      <formula>0.2</formula>
    </cfRule>
  </conditionalFormatting>
  <conditionalFormatting sqref="P15">
    <cfRule type="cellIs" dxfId="261" priority="14" operator="equal">
      <formula>0</formula>
    </cfRule>
  </conditionalFormatting>
  <conditionalFormatting sqref="P15">
    <cfRule type="cellIs" dxfId="260" priority="12" operator="greaterThan">
      <formula>0</formula>
    </cfRule>
    <cfRule type="cellIs" dxfId="259" priority="13" operator="equal">
      <formula>0</formula>
    </cfRule>
  </conditionalFormatting>
  <conditionalFormatting sqref="I38:O39">
    <cfRule type="cellIs" dxfId="258" priority="11" operator="greaterThan">
      <formula>0</formula>
    </cfRule>
  </conditionalFormatting>
  <conditionalFormatting sqref="B15:E20">
    <cfRule type="cellIs" dxfId="257" priority="9" operator="equal">
      <formula>0</formula>
    </cfRule>
  </conditionalFormatting>
  <conditionalFormatting sqref="B15:E20">
    <cfRule type="cellIs" dxfId="256" priority="7" operator="greaterThan">
      <formula>0</formula>
    </cfRule>
    <cfRule type="cellIs" dxfId="255" priority="8" operator="equal">
      <formula>0</formula>
    </cfRule>
  </conditionalFormatting>
  <conditionalFormatting sqref="B27:E32">
    <cfRule type="cellIs" dxfId="254" priority="6" operator="equal">
      <formula>0</formula>
    </cfRule>
  </conditionalFormatting>
  <conditionalFormatting sqref="B27:E32">
    <cfRule type="cellIs" dxfId="253" priority="4" operator="greaterThan">
      <formula>0</formula>
    </cfRule>
    <cfRule type="cellIs" dxfId="252" priority="5" operator="equal">
      <formula>0</formula>
    </cfRule>
  </conditionalFormatting>
  <conditionalFormatting sqref="M15:O20">
    <cfRule type="cellIs" dxfId="251" priority="3" operator="equal">
      <formula>0</formula>
    </cfRule>
  </conditionalFormatting>
  <conditionalFormatting sqref="M15:O20">
    <cfRule type="cellIs" dxfId="250" priority="1" operator="greaterThan">
      <formula>0</formula>
    </cfRule>
    <cfRule type="cellIs" dxfId="249" priority="2" operator="equal">
      <formula>0</formula>
    </cfRule>
  </conditionalFormatting>
  <dataValidations count="1">
    <dataValidation type="list" allowBlank="1" showInputMessage="1" showErrorMessage="1" sqref="M27:N32 B15:C20 B27:C32" xr:uid="{C1470A06-1B35-4BB4-BCA9-A9F1B861E2E8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78701CC-4B1F-484F-956C-825CECE3FDA6}">
          <x14:formula1>
            <xm:f>'Données '!$M$3:$M$30</xm:f>
          </x14:formula1>
          <xm:sqref>C3</xm:sqref>
        </x14:dataValidation>
        <x14:dataValidation type="list" allowBlank="1" showInputMessage="1" showErrorMessage="1" xr:uid="{91068CF7-FE6F-4A94-8692-8FE57688902D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AC625D81-6E49-4507-B5D2-0B7169F0EE24}">
          <x14:formula1>
            <xm:f>'Données '!$A$1:$A$16</xm:f>
          </x14:formula1>
          <xm:sqref>C7</xm:sqref>
        </x14:dataValidation>
        <x14:dataValidation type="list" allowBlank="1" showInputMessage="1" showErrorMessage="1" xr:uid="{807876D3-4D68-4B70-A45D-F801B5622D76}">
          <x14:formula1>
            <xm:f>Acceuil!L15</xm:f>
          </x14:formula1>
          <xm:sqref>M15:O20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6D9F3-59E4-4099-A7CE-E6DA1D9D0A96}">
  <sheetPr codeName="Feuil16">
    <tabColor rgb="FFC00000"/>
  </sheetPr>
  <dimension ref="B1:V39"/>
  <sheetViews>
    <sheetView topLeftCell="A10" zoomScale="55" zoomScaleNormal="55" workbookViewId="0">
      <selection activeCell="I38" sqref="I38:O39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55</v>
      </c>
      <c r="D7" s="71">
        <f>Acceuil!B7</f>
        <v>0</v>
      </c>
      <c r="E7" s="30" t="str">
        <f>IF(C7=0,0,C7)</f>
        <v>R+8</v>
      </c>
      <c r="F7" s="71">
        <f>Acceuil!C7</f>
        <v>0</v>
      </c>
      <c r="G7" s="30" t="str">
        <f>IF(E7=0,0,E7)</f>
        <v>R+8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R+8</v>
      </c>
      <c r="D9" s="9">
        <f>IF((AND(D7=0,F7=0,H7=0)),0,(D7*H7*2)+(F7*H7*2)-H9)</f>
        <v>0</v>
      </c>
      <c r="E9" s="30" t="str">
        <f>IF(C9=0,0,C9)</f>
        <v>R+8</v>
      </c>
      <c r="F9" s="9">
        <f>IF((AND(D7=0,F7=0)),0,F7*D7)</f>
        <v>0</v>
      </c>
      <c r="G9" s="30" t="str">
        <f>E9</f>
        <v>R+8</v>
      </c>
      <c r="H9" s="40">
        <f>IF(F9=0,0,F9/6)</f>
        <v>0</v>
      </c>
      <c r="I9" s="1" t="str">
        <f>G9</f>
        <v>R+8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248" priority="66" operator="equal">
      <formula>0</formula>
    </cfRule>
  </conditionalFormatting>
  <conditionalFormatting sqref="C7 E7 G7 G9 I9 C9 E9">
    <cfRule type="containsText" dxfId="247" priority="65" operator="containsText" text="R ; T ">
      <formula>NOT(ISERROR(SEARCH("R ; T ",C7)))</formula>
    </cfRule>
  </conditionalFormatting>
  <conditionalFormatting sqref="C7 E7 G7 G9 I9 E9 C9">
    <cfRule type="containsText" dxfId="246" priority="64" operator="containsText" text="r">
      <formula>NOT(ISERROR(SEARCH("r",C7)))</formula>
    </cfRule>
  </conditionalFormatting>
  <conditionalFormatting sqref="D7 H7 F7">
    <cfRule type="cellIs" dxfId="245" priority="63" operator="greaterThan">
      <formula>0</formula>
    </cfRule>
  </conditionalFormatting>
  <conditionalFormatting sqref="C3">
    <cfRule type="containsText" dxfId="244" priority="62" operator="containsText" text="abcdefghijklmonopqrstuvwxyz">
      <formula>NOT(ISERROR(SEARCH("abcdefghijklmonopqrstuvwxyz",C3)))</formula>
    </cfRule>
  </conditionalFormatting>
  <conditionalFormatting sqref="F15:F20">
    <cfRule type="cellIs" dxfId="243" priority="57" operator="greaterThan">
      <formula>0</formula>
    </cfRule>
    <cfRule type="cellIs" dxfId="242" priority="58" operator="equal">
      <formula>0</formula>
    </cfRule>
  </conditionalFormatting>
  <conditionalFormatting sqref="F27:F32">
    <cfRule type="cellIs" dxfId="241" priority="55" operator="greaterThan">
      <formula>0</formula>
    </cfRule>
    <cfRule type="cellIs" dxfId="240" priority="56" operator="equal">
      <formula>0</formula>
    </cfRule>
  </conditionalFormatting>
  <conditionalFormatting sqref="Q15">
    <cfRule type="cellIs" dxfId="239" priority="54" operator="equal">
      <formula>0</formula>
    </cfRule>
  </conditionalFormatting>
  <conditionalFormatting sqref="Q15">
    <cfRule type="cellIs" dxfId="238" priority="52" operator="greaterThan">
      <formula>0</formula>
    </cfRule>
    <cfRule type="cellIs" dxfId="237" priority="53" operator="equal">
      <formula>0</formula>
    </cfRule>
  </conditionalFormatting>
  <conditionalFormatting sqref="R15">
    <cfRule type="cellIs" dxfId="236" priority="51" operator="equal">
      <formula>0</formula>
    </cfRule>
  </conditionalFormatting>
  <conditionalFormatting sqref="R15">
    <cfRule type="cellIs" dxfId="235" priority="49" operator="greaterThan">
      <formula>0</formula>
    </cfRule>
    <cfRule type="cellIs" dxfId="234" priority="50" operator="equal">
      <formula>0</formula>
    </cfRule>
  </conditionalFormatting>
  <conditionalFormatting sqref="S15">
    <cfRule type="cellIs" dxfId="233" priority="48" operator="equal">
      <formula>0</formula>
    </cfRule>
  </conditionalFormatting>
  <conditionalFormatting sqref="S15">
    <cfRule type="cellIs" dxfId="232" priority="46" operator="greaterThan">
      <formula>0</formula>
    </cfRule>
    <cfRule type="cellIs" dxfId="231" priority="47" operator="equal">
      <formula>0</formula>
    </cfRule>
  </conditionalFormatting>
  <conditionalFormatting sqref="G15">
    <cfRule type="cellIs" dxfId="230" priority="45" operator="equal">
      <formula>0</formula>
    </cfRule>
  </conditionalFormatting>
  <conditionalFormatting sqref="G15">
    <cfRule type="cellIs" dxfId="229" priority="43" operator="greaterThan">
      <formula>0</formula>
    </cfRule>
    <cfRule type="cellIs" dxfId="228" priority="44" operator="equal">
      <formula>0</formula>
    </cfRule>
  </conditionalFormatting>
  <conditionalFormatting sqref="I15">
    <cfRule type="cellIs" dxfId="227" priority="42" operator="equal">
      <formula>0</formula>
    </cfRule>
  </conditionalFormatting>
  <conditionalFormatting sqref="I15">
    <cfRule type="cellIs" dxfId="226" priority="40" operator="greaterThan">
      <formula>0</formula>
    </cfRule>
    <cfRule type="cellIs" dxfId="225" priority="41" operator="equal">
      <formula>0</formula>
    </cfRule>
  </conditionalFormatting>
  <conditionalFormatting sqref="J15">
    <cfRule type="cellIs" dxfId="224" priority="39" operator="equal">
      <formula>0</formula>
    </cfRule>
  </conditionalFormatting>
  <conditionalFormatting sqref="J15">
    <cfRule type="cellIs" dxfId="223" priority="37" operator="greaterThan">
      <formula>0</formula>
    </cfRule>
    <cfRule type="cellIs" dxfId="222" priority="38" operator="equal">
      <formula>0</formula>
    </cfRule>
  </conditionalFormatting>
  <conditionalFormatting sqref="K15">
    <cfRule type="cellIs" dxfId="221" priority="36" operator="equal">
      <formula>0</formula>
    </cfRule>
  </conditionalFormatting>
  <conditionalFormatting sqref="K15">
    <cfRule type="cellIs" dxfId="220" priority="34" operator="greaterThan">
      <formula>0</formula>
    </cfRule>
    <cfRule type="cellIs" dxfId="219" priority="35" operator="equal">
      <formula>0</formula>
    </cfRule>
  </conditionalFormatting>
  <conditionalFormatting sqref="G27">
    <cfRule type="cellIs" dxfId="218" priority="33" operator="equal">
      <formula>0</formula>
    </cfRule>
  </conditionalFormatting>
  <conditionalFormatting sqref="G27">
    <cfRule type="cellIs" dxfId="217" priority="31" operator="greaterThan">
      <formula>0</formula>
    </cfRule>
    <cfRule type="cellIs" dxfId="216" priority="32" operator="equal">
      <formula>0</formula>
    </cfRule>
  </conditionalFormatting>
  <conditionalFormatting sqref="I27">
    <cfRule type="cellIs" dxfId="215" priority="30" operator="equal">
      <formula>0</formula>
    </cfRule>
  </conditionalFormatting>
  <conditionalFormatting sqref="I27">
    <cfRule type="cellIs" dxfId="214" priority="28" operator="greaterThan">
      <formula>0</formula>
    </cfRule>
    <cfRule type="cellIs" dxfId="213" priority="29" operator="equal">
      <formula>0</formula>
    </cfRule>
  </conditionalFormatting>
  <conditionalFormatting sqref="J27">
    <cfRule type="cellIs" dxfId="212" priority="27" operator="equal">
      <formula>0</formula>
    </cfRule>
  </conditionalFormatting>
  <conditionalFormatting sqref="J27">
    <cfRule type="cellIs" dxfId="211" priority="25" operator="greaterThan">
      <formula>0</formula>
    </cfRule>
    <cfRule type="cellIs" dxfId="210" priority="26" operator="equal">
      <formula>0</formula>
    </cfRule>
  </conditionalFormatting>
  <conditionalFormatting sqref="K27">
    <cfRule type="cellIs" dxfId="209" priority="24" operator="equal">
      <formula>0</formula>
    </cfRule>
  </conditionalFormatting>
  <conditionalFormatting sqref="K27">
    <cfRule type="cellIs" dxfId="208" priority="22" operator="greaterThan">
      <formula>0</formula>
    </cfRule>
    <cfRule type="cellIs" dxfId="207" priority="23" operator="equal">
      <formula>0</formula>
    </cfRule>
  </conditionalFormatting>
  <conditionalFormatting sqref="H15:H20">
    <cfRule type="cellIs" dxfId="206" priority="19" operator="equal">
      <formula>0</formula>
    </cfRule>
    <cfRule type="cellIs" dxfId="205" priority="20" operator="greaterThanOrEqual">
      <formula>0.21</formula>
    </cfRule>
    <cfRule type="cellIs" dxfId="204" priority="21" operator="lessThanOrEqual">
      <formula>0.2</formula>
    </cfRule>
  </conditionalFormatting>
  <conditionalFormatting sqref="B23">
    <cfRule type="cellIs" dxfId="203" priority="18" operator="equal">
      <formula>0</formula>
    </cfRule>
  </conditionalFormatting>
  <conditionalFormatting sqref="H27:H32">
    <cfRule type="cellIs" dxfId="202" priority="15" operator="equal">
      <formula>0</formula>
    </cfRule>
    <cfRule type="cellIs" dxfId="201" priority="16" operator="greaterThanOrEqual">
      <formula>0.21</formula>
    </cfRule>
    <cfRule type="cellIs" dxfId="200" priority="17" operator="lessThanOrEqual">
      <formula>0.2</formula>
    </cfRule>
  </conditionalFormatting>
  <conditionalFormatting sqref="P15">
    <cfRule type="cellIs" dxfId="199" priority="14" operator="equal">
      <formula>0</formula>
    </cfRule>
  </conditionalFormatting>
  <conditionalFormatting sqref="P15">
    <cfRule type="cellIs" dxfId="198" priority="12" operator="greaterThan">
      <formula>0</formula>
    </cfRule>
    <cfRule type="cellIs" dxfId="197" priority="13" operator="equal">
      <formula>0</formula>
    </cfRule>
  </conditionalFormatting>
  <conditionalFormatting sqref="I38:O39">
    <cfRule type="cellIs" dxfId="196" priority="11" operator="greaterThan">
      <formula>0</formula>
    </cfRule>
  </conditionalFormatting>
  <conditionalFormatting sqref="M15:O20">
    <cfRule type="cellIs" dxfId="195" priority="1" operator="greaterThan">
      <formula>0</formula>
    </cfRule>
    <cfRule type="cellIs" dxfId="194" priority="2" operator="equal">
      <formula>0</formula>
    </cfRule>
  </conditionalFormatting>
  <conditionalFormatting sqref="B15:E20">
    <cfRule type="cellIs" dxfId="193" priority="9" operator="equal">
      <formula>0</formula>
    </cfRule>
  </conditionalFormatting>
  <conditionalFormatting sqref="B15:E20">
    <cfRule type="cellIs" dxfId="192" priority="7" operator="greaterThan">
      <formula>0</formula>
    </cfRule>
    <cfRule type="cellIs" dxfId="191" priority="8" operator="equal">
      <formula>0</formula>
    </cfRule>
  </conditionalFormatting>
  <conditionalFormatting sqref="B27:E32">
    <cfRule type="cellIs" dxfId="190" priority="6" operator="equal">
      <formula>0</formula>
    </cfRule>
  </conditionalFormatting>
  <conditionalFormatting sqref="B27:E32">
    <cfRule type="cellIs" dxfId="189" priority="4" operator="greaterThan">
      <formula>0</formula>
    </cfRule>
    <cfRule type="cellIs" dxfId="188" priority="5" operator="equal">
      <formula>0</formula>
    </cfRule>
  </conditionalFormatting>
  <conditionalFormatting sqref="M15:O20">
    <cfRule type="cellIs" dxfId="187" priority="3" operator="equal">
      <formula>0</formula>
    </cfRule>
  </conditionalFormatting>
  <dataValidations disablePrompts="1" count="1">
    <dataValidation type="list" allowBlank="1" showInputMessage="1" showErrorMessage="1" sqref="M27:N32 B15:C20 B27:C32" xr:uid="{C32ADC35-B57E-4562-BBC2-C51D4C54D874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ED7B2658-D301-4173-BFF2-6A51B7360105}">
          <x14:formula1>
            <xm:f>'Données '!$M$3:$M$30</xm:f>
          </x14:formula1>
          <xm:sqref>C3</xm:sqref>
        </x14:dataValidation>
        <x14:dataValidation type="list" allowBlank="1" showInputMessage="1" showErrorMessage="1" xr:uid="{BC6F2D0B-B1BF-493C-AD7A-787C15ABE1B3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4E22B95B-9452-4F7C-A82A-E93173A2341D}">
          <x14:formula1>
            <xm:f>'Données '!$A$1:$A$16</xm:f>
          </x14:formula1>
          <xm:sqref>C7</xm:sqref>
        </x14:dataValidation>
        <x14:dataValidation type="list" allowBlank="1" showInputMessage="1" showErrorMessage="1" xr:uid="{7975C2AF-4E23-4A53-838D-EF75A83637F3}">
          <x14:formula1>
            <xm:f>Acceuil!L15</xm:f>
          </x14:formula1>
          <xm:sqref>M15:O20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A8C54-FB18-4356-9D2A-206995D617AA}">
  <sheetPr codeName="Feuil17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58</v>
      </c>
      <c r="D7" s="71">
        <f>Acceuil!B7</f>
        <v>0</v>
      </c>
      <c r="E7" s="30" t="str">
        <f>IF(C7=0,0,C7)</f>
        <v>R+9</v>
      </c>
      <c r="F7" s="71">
        <f>Acceuil!C7</f>
        <v>0</v>
      </c>
      <c r="G7" s="30" t="str">
        <f>IF(E7=0,0,E7)</f>
        <v>R+9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R+9</v>
      </c>
      <c r="D9" s="9">
        <f>IF((AND(D7=0,F7=0,H7=0)),0,(D7*H7*2)+(F7*H7*2)-H9)</f>
        <v>0</v>
      </c>
      <c r="E9" s="30" t="str">
        <f>IF(C9=0,0,C9)</f>
        <v>R+9</v>
      </c>
      <c r="F9" s="9">
        <f>IF((AND(D7=0,F7=0)),0,F7*D7)</f>
        <v>0</v>
      </c>
      <c r="G9" s="30" t="str">
        <f>E9</f>
        <v>R+9</v>
      </c>
      <c r="H9" s="40">
        <f>IF(F9=0,0,F9/6)</f>
        <v>0</v>
      </c>
      <c r="I9" s="1" t="str">
        <f>G9</f>
        <v>R+9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186" priority="66" operator="equal">
      <formula>0</formula>
    </cfRule>
  </conditionalFormatting>
  <conditionalFormatting sqref="C7 E7 G7 G9 I9 C9 E9">
    <cfRule type="containsText" dxfId="185" priority="65" operator="containsText" text="R ; T ">
      <formula>NOT(ISERROR(SEARCH("R ; T ",C7)))</formula>
    </cfRule>
  </conditionalFormatting>
  <conditionalFormatting sqref="C7 E7 G7 G9 I9 E9 C9">
    <cfRule type="containsText" dxfId="184" priority="64" operator="containsText" text="r">
      <formula>NOT(ISERROR(SEARCH("r",C7)))</formula>
    </cfRule>
  </conditionalFormatting>
  <conditionalFormatting sqref="D7 H7 F7">
    <cfRule type="cellIs" dxfId="183" priority="63" operator="greaterThan">
      <formula>0</formula>
    </cfRule>
  </conditionalFormatting>
  <conditionalFormatting sqref="C3">
    <cfRule type="containsText" dxfId="182" priority="62" operator="containsText" text="abcdefghijklmonopqrstuvwxyz">
      <formula>NOT(ISERROR(SEARCH("abcdefghijklmonopqrstuvwxyz",C3)))</formula>
    </cfRule>
  </conditionalFormatting>
  <conditionalFormatting sqref="F15:F20">
    <cfRule type="cellIs" dxfId="181" priority="57" operator="greaterThan">
      <formula>0</formula>
    </cfRule>
    <cfRule type="cellIs" dxfId="180" priority="58" operator="equal">
      <formula>0</formula>
    </cfRule>
  </conditionalFormatting>
  <conditionalFormatting sqref="F27:F32">
    <cfRule type="cellIs" dxfId="179" priority="55" operator="greaterThan">
      <formula>0</formula>
    </cfRule>
    <cfRule type="cellIs" dxfId="178" priority="56" operator="equal">
      <formula>0</formula>
    </cfRule>
  </conditionalFormatting>
  <conditionalFormatting sqref="Q15">
    <cfRule type="cellIs" dxfId="177" priority="54" operator="equal">
      <formula>0</formula>
    </cfRule>
  </conditionalFormatting>
  <conditionalFormatting sqref="Q15">
    <cfRule type="cellIs" dxfId="176" priority="52" operator="greaterThan">
      <formula>0</formula>
    </cfRule>
    <cfRule type="cellIs" dxfId="175" priority="53" operator="equal">
      <formula>0</formula>
    </cfRule>
  </conditionalFormatting>
  <conditionalFormatting sqref="R15">
    <cfRule type="cellIs" dxfId="174" priority="51" operator="equal">
      <formula>0</formula>
    </cfRule>
  </conditionalFormatting>
  <conditionalFormatting sqref="R15">
    <cfRule type="cellIs" dxfId="173" priority="49" operator="greaterThan">
      <formula>0</formula>
    </cfRule>
    <cfRule type="cellIs" dxfId="172" priority="50" operator="equal">
      <formula>0</formula>
    </cfRule>
  </conditionalFormatting>
  <conditionalFormatting sqref="S15">
    <cfRule type="cellIs" dxfId="171" priority="48" operator="equal">
      <formula>0</formula>
    </cfRule>
  </conditionalFormatting>
  <conditionalFormatting sqref="S15">
    <cfRule type="cellIs" dxfId="170" priority="46" operator="greaterThan">
      <formula>0</formula>
    </cfRule>
    <cfRule type="cellIs" dxfId="169" priority="47" operator="equal">
      <formula>0</formula>
    </cfRule>
  </conditionalFormatting>
  <conditionalFormatting sqref="G15">
    <cfRule type="cellIs" dxfId="168" priority="45" operator="equal">
      <formula>0</formula>
    </cfRule>
  </conditionalFormatting>
  <conditionalFormatting sqref="G15">
    <cfRule type="cellIs" dxfId="167" priority="43" operator="greaterThan">
      <formula>0</formula>
    </cfRule>
    <cfRule type="cellIs" dxfId="166" priority="44" operator="equal">
      <formula>0</formula>
    </cfRule>
  </conditionalFormatting>
  <conditionalFormatting sqref="I15">
    <cfRule type="cellIs" dxfId="165" priority="42" operator="equal">
      <formula>0</formula>
    </cfRule>
  </conditionalFormatting>
  <conditionalFormatting sqref="I15">
    <cfRule type="cellIs" dxfId="164" priority="40" operator="greaterThan">
      <formula>0</formula>
    </cfRule>
    <cfRule type="cellIs" dxfId="163" priority="41" operator="equal">
      <formula>0</formula>
    </cfRule>
  </conditionalFormatting>
  <conditionalFormatting sqref="J15">
    <cfRule type="cellIs" dxfId="162" priority="39" operator="equal">
      <formula>0</formula>
    </cfRule>
  </conditionalFormatting>
  <conditionalFormatting sqref="J15">
    <cfRule type="cellIs" dxfId="161" priority="37" operator="greaterThan">
      <formula>0</formula>
    </cfRule>
    <cfRule type="cellIs" dxfId="160" priority="38" operator="equal">
      <formula>0</formula>
    </cfRule>
  </conditionalFormatting>
  <conditionalFormatting sqref="K15">
    <cfRule type="cellIs" dxfId="159" priority="36" operator="equal">
      <formula>0</formula>
    </cfRule>
  </conditionalFormatting>
  <conditionalFormatting sqref="K15">
    <cfRule type="cellIs" dxfId="158" priority="34" operator="greaterThan">
      <formula>0</formula>
    </cfRule>
    <cfRule type="cellIs" dxfId="157" priority="35" operator="equal">
      <formula>0</formula>
    </cfRule>
  </conditionalFormatting>
  <conditionalFormatting sqref="G27">
    <cfRule type="cellIs" dxfId="156" priority="33" operator="equal">
      <formula>0</formula>
    </cfRule>
  </conditionalFormatting>
  <conditionalFormatting sqref="G27">
    <cfRule type="cellIs" dxfId="155" priority="31" operator="greaterThan">
      <formula>0</formula>
    </cfRule>
    <cfRule type="cellIs" dxfId="154" priority="32" operator="equal">
      <formula>0</formula>
    </cfRule>
  </conditionalFormatting>
  <conditionalFormatting sqref="I27">
    <cfRule type="cellIs" dxfId="153" priority="30" operator="equal">
      <formula>0</formula>
    </cfRule>
  </conditionalFormatting>
  <conditionalFormatting sqref="I27">
    <cfRule type="cellIs" dxfId="152" priority="28" operator="greaterThan">
      <formula>0</formula>
    </cfRule>
    <cfRule type="cellIs" dxfId="151" priority="29" operator="equal">
      <formula>0</formula>
    </cfRule>
  </conditionalFormatting>
  <conditionalFormatting sqref="J27">
    <cfRule type="cellIs" dxfId="150" priority="27" operator="equal">
      <formula>0</formula>
    </cfRule>
  </conditionalFormatting>
  <conditionalFormatting sqref="J27">
    <cfRule type="cellIs" dxfId="149" priority="25" operator="greaterThan">
      <formula>0</formula>
    </cfRule>
    <cfRule type="cellIs" dxfId="148" priority="26" operator="equal">
      <formula>0</formula>
    </cfRule>
  </conditionalFormatting>
  <conditionalFormatting sqref="K27">
    <cfRule type="cellIs" dxfId="147" priority="24" operator="equal">
      <formula>0</formula>
    </cfRule>
  </conditionalFormatting>
  <conditionalFormatting sqref="K27">
    <cfRule type="cellIs" dxfId="146" priority="22" operator="greaterThan">
      <formula>0</formula>
    </cfRule>
    <cfRule type="cellIs" dxfId="145" priority="23" operator="equal">
      <formula>0</formula>
    </cfRule>
  </conditionalFormatting>
  <conditionalFormatting sqref="H15:H20">
    <cfRule type="cellIs" dxfId="144" priority="19" operator="equal">
      <formula>0</formula>
    </cfRule>
    <cfRule type="cellIs" dxfId="143" priority="20" operator="greaterThanOrEqual">
      <formula>0.21</formula>
    </cfRule>
    <cfRule type="cellIs" dxfId="142" priority="21" operator="lessThanOrEqual">
      <formula>0.2</formula>
    </cfRule>
  </conditionalFormatting>
  <conditionalFormatting sqref="B23">
    <cfRule type="cellIs" dxfId="141" priority="18" operator="equal">
      <formula>0</formula>
    </cfRule>
  </conditionalFormatting>
  <conditionalFormatting sqref="H27:H32">
    <cfRule type="cellIs" dxfId="140" priority="15" operator="equal">
      <formula>0</formula>
    </cfRule>
    <cfRule type="cellIs" dxfId="139" priority="16" operator="greaterThanOrEqual">
      <formula>0.21</formula>
    </cfRule>
    <cfRule type="cellIs" dxfId="138" priority="17" operator="lessThanOrEqual">
      <formula>0.2</formula>
    </cfRule>
  </conditionalFormatting>
  <conditionalFormatting sqref="P15">
    <cfRule type="cellIs" dxfId="137" priority="14" operator="equal">
      <formula>0</formula>
    </cfRule>
  </conditionalFormatting>
  <conditionalFormatting sqref="P15">
    <cfRule type="cellIs" dxfId="136" priority="12" operator="greaterThan">
      <formula>0</formula>
    </cfRule>
    <cfRule type="cellIs" dxfId="135" priority="13" operator="equal">
      <formula>0</formula>
    </cfRule>
  </conditionalFormatting>
  <conditionalFormatting sqref="I38:O39">
    <cfRule type="cellIs" dxfId="134" priority="11" operator="greaterThan">
      <formula>0</formula>
    </cfRule>
  </conditionalFormatting>
  <conditionalFormatting sqref="B15:E20">
    <cfRule type="cellIs" dxfId="133" priority="9" operator="equal">
      <formula>0</formula>
    </cfRule>
  </conditionalFormatting>
  <conditionalFormatting sqref="B15:E20">
    <cfRule type="cellIs" dxfId="132" priority="7" operator="greaterThan">
      <formula>0</formula>
    </cfRule>
    <cfRule type="cellIs" dxfId="131" priority="8" operator="equal">
      <formula>0</formula>
    </cfRule>
  </conditionalFormatting>
  <conditionalFormatting sqref="B27:E32">
    <cfRule type="cellIs" dxfId="130" priority="6" operator="equal">
      <formula>0</formula>
    </cfRule>
  </conditionalFormatting>
  <conditionalFormatting sqref="B27:E32">
    <cfRule type="cellIs" dxfId="129" priority="4" operator="greaterThan">
      <formula>0</formula>
    </cfRule>
    <cfRule type="cellIs" dxfId="128" priority="5" operator="equal">
      <formula>0</formula>
    </cfRule>
  </conditionalFormatting>
  <conditionalFormatting sqref="M15:O20">
    <cfRule type="cellIs" dxfId="127" priority="3" operator="equal">
      <formula>0</formula>
    </cfRule>
  </conditionalFormatting>
  <conditionalFormatting sqref="M15:O20">
    <cfRule type="cellIs" dxfId="126" priority="1" operator="greaterThan">
      <formula>0</formula>
    </cfRule>
    <cfRule type="cellIs" dxfId="125" priority="2" operator="equal">
      <formula>0</formula>
    </cfRule>
  </conditionalFormatting>
  <dataValidations count="1">
    <dataValidation type="list" allowBlank="1" showInputMessage="1" showErrorMessage="1" sqref="M27:N32 B15:C20 B27:C32" xr:uid="{5652C8A2-5FE1-4480-806E-128168198CA8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0673334-E9BE-449A-94F3-FFBA67CFCA19}">
          <x14:formula1>
            <xm:f>'Données '!$M$3:$M$30</xm:f>
          </x14:formula1>
          <xm:sqref>C3</xm:sqref>
        </x14:dataValidation>
        <x14:dataValidation type="list" allowBlank="1" showInputMessage="1" showErrorMessage="1" xr:uid="{53E35548-4F64-446E-8931-184BA2F82A13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E6B56F45-95DA-4EC8-8120-2DC9520570E0}">
          <x14:formula1>
            <xm:f>'Données '!$A$1:$A$16</xm:f>
          </x14:formula1>
          <xm:sqref>C7</xm:sqref>
        </x14:dataValidation>
        <x14:dataValidation type="list" allowBlank="1" showInputMessage="1" showErrorMessage="1" xr:uid="{84DFE9BE-F596-4D4F-9A1A-AE3853234535}">
          <x14:formula1>
            <xm:f>Acceuil!L15</xm:f>
          </x14:formula1>
          <xm:sqref>M15:O20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BDDC7-F8E1-4226-809E-C2C939008523}">
  <sheetPr codeName="Feuil18">
    <tabColor rgb="FFC00000"/>
  </sheetPr>
  <dimension ref="B1:V39"/>
  <sheetViews>
    <sheetView topLeftCell="A10" zoomScale="55" zoomScaleNormal="55" workbookViewId="0">
      <selection activeCell="F40" sqref="F40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61</v>
      </c>
      <c r="D7" s="71">
        <f>Acceuil!B7</f>
        <v>0</v>
      </c>
      <c r="E7" s="30" t="str">
        <f>IF(C7=0,0,C7)</f>
        <v>R+10</v>
      </c>
      <c r="F7" s="71">
        <f>Acceuil!C7</f>
        <v>0</v>
      </c>
      <c r="G7" s="30" t="str">
        <f>IF(E7=0,0,E7)</f>
        <v>R+10</v>
      </c>
      <c r="H7" s="72">
        <f>Acceuil!D7</f>
        <v>0</v>
      </c>
    </row>
    <row r="8" spans="2:19" ht="29" hidden="1" x14ac:dyDescent="0.35">
      <c r="B8" s="9"/>
      <c r="C8" s="10" t="s">
        <v>196</v>
      </c>
      <c r="D8" s="9" t="s">
        <v>166</v>
      </c>
      <c r="E8" s="10" t="s">
        <v>167</v>
      </c>
      <c r="F8" s="9" t="s">
        <v>166</v>
      </c>
      <c r="G8" s="10" t="s">
        <v>168</v>
      </c>
      <c r="H8" s="9"/>
      <c r="I8" s="48" t="s">
        <v>197</v>
      </c>
      <c r="J8" s="46" t="s">
        <v>166</v>
      </c>
    </row>
    <row r="9" spans="2:19" hidden="1" x14ac:dyDescent="0.35">
      <c r="B9" s="10" t="s">
        <v>164</v>
      </c>
      <c r="C9" s="30" t="str">
        <f>IF(G7=0,0,G7)</f>
        <v>R+10</v>
      </c>
      <c r="D9" s="9">
        <f>IF((AND(D7=0,F7=0,H7=0)),0,(D7*H7*2)+(F7*H7*2)-H9)</f>
        <v>0</v>
      </c>
      <c r="E9" s="30" t="str">
        <f>IF(C9=0,0,C9)</f>
        <v>R+10</v>
      </c>
      <c r="F9" s="9">
        <f>IF((AND(D7=0,F7=0)),0,F7*D7)</f>
        <v>0</v>
      </c>
      <c r="G9" s="30" t="str">
        <f>E9</f>
        <v>R+10</v>
      </c>
      <c r="H9" s="40">
        <f>IF(F9=0,0,F9/6)</f>
        <v>0</v>
      </c>
      <c r="I9" s="1" t="str">
        <f>G9</f>
        <v>R+10</v>
      </c>
      <c r="J9" s="47">
        <f>H9+D9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12" t="s">
        <v>170</v>
      </c>
      <c r="C12" s="113"/>
      <c r="D12" s="7" t="s">
        <v>171</v>
      </c>
      <c r="E12" s="7" t="s">
        <v>172</v>
      </c>
      <c r="F12" s="7" t="s">
        <v>173</v>
      </c>
      <c r="G12" s="7" t="s">
        <v>174</v>
      </c>
      <c r="H12" s="7" t="s">
        <v>175</v>
      </c>
      <c r="I12" s="7" t="s">
        <v>165</v>
      </c>
      <c r="J12" s="7" t="s">
        <v>176</v>
      </c>
      <c r="K12" s="7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" t="s">
        <v>177</v>
      </c>
      <c r="C13" s="7" t="s">
        <v>178</v>
      </c>
      <c r="D13" s="7"/>
      <c r="E13" s="7"/>
      <c r="F13" s="7" t="s">
        <v>179</v>
      </c>
      <c r="G13" s="7" t="s">
        <v>180</v>
      </c>
      <c r="H13" s="7" t="s">
        <v>181</v>
      </c>
      <c r="I13" s="7" t="s">
        <v>182</v>
      </c>
      <c r="J13" s="7" t="s">
        <v>183</v>
      </c>
      <c r="K13" s="7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"/>
      <c r="C14" s="7" t="s">
        <v>184</v>
      </c>
      <c r="D14" s="7" t="s">
        <v>185</v>
      </c>
      <c r="E14" s="7" t="s">
        <v>186</v>
      </c>
      <c r="F14" s="7" t="s">
        <v>187</v>
      </c>
      <c r="G14" s="7" t="s">
        <v>187</v>
      </c>
      <c r="H14" s="7"/>
      <c r="I14" s="7" t="s">
        <v>188</v>
      </c>
      <c r="J14" s="7" t="s">
        <v>189</v>
      </c>
      <c r="K14" s="7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x14ac:dyDescent="0.35">
      <c r="B15" s="88">
        <f>'Base étage'!B15</f>
        <v>0</v>
      </c>
      <c r="C15" s="88">
        <f>'Base étage'!C15</f>
        <v>0</v>
      </c>
      <c r="D15" s="88">
        <f>VLOOKUP(C15,'Données '!C4:D136,2,FALSE)</f>
        <v>0</v>
      </c>
      <c r="E15" s="88">
        <f>'Base étage'!E15</f>
        <v>0</v>
      </c>
      <c r="F15" s="83">
        <f>IF(AND(E15=0,D15=0),0,E15/D15)</f>
        <v>0</v>
      </c>
      <c r="G15" s="102">
        <f>SUM(F15:F20)</f>
        <v>0</v>
      </c>
      <c r="H15" s="102">
        <f>IF(G15=0,0,1/G15)</f>
        <v>0</v>
      </c>
      <c r="I15" s="102">
        <f>D9</f>
        <v>0</v>
      </c>
      <c r="J15" s="102">
        <f>IF(AND(I15=0,H15=0,F3=0),0,F3*H15*I15)</f>
        <v>0</v>
      </c>
      <c r="K15" s="102">
        <f>SUM(J15/1000)</f>
        <v>0</v>
      </c>
      <c r="M15" s="88">
        <f>'Base étage'!M15</f>
        <v>0</v>
      </c>
      <c r="N15" s="88">
        <f>'Base étage'!N15</f>
        <v>0</v>
      </c>
      <c r="O15" s="88">
        <f>'Base étage'!O15</f>
        <v>0</v>
      </c>
      <c r="P15" s="102">
        <f>IF(N15=0,0,VLOOKUP(N15,'Données '!X2:Y5,2,FALSE))</f>
        <v>0</v>
      </c>
      <c r="Q15" s="108">
        <f>H9</f>
        <v>0</v>
      </c>
      <c r="R15" s="108">
        <f>IF(AND(Q15=0,P15=0,F3=0),0,F3*P15*Q15)</f>
        <v>0</v>
      </c>
      <c r="S15" s="108">
        <f>SUM(R15/1000)</f>
        <v>0</v>
      </c>
    </row>
    <row r="16" spans="2:19" x14ac:dyDescent="0.35">
      <c r="B16" s="88">
        <f>'Base étage'!B16</f>
        <v>0</v>
      </c>
      <c r="C16" s="88">
        <f>'Base étage'!C16</f>
        <v>0</v>
      </c>
      <c r="D16" s="88">
        <f>VLOOKUP(C16,'Données '!C4:D120,2,FALSE)</f>
        <v>0</v>
      </c>
      <c r="E16" s="88">
        <f>'Base étage'!E16</f>
        <v>0</v>
      </c>
      <c r="F16" s="83">
        <f>IF(AND(E16=0,D16=0),0,E16/D16)</f>
        <v>0</v>
      </c>
      <c r="G16" s="103"/>
      <c r="H16" s="103"/>
      <c r="I16" s="103"/>
      <c r="J16" s="103"/>
      <c r="K16" s="103"/>
      <c r="M16" s="88">
        <f>'Base étage'!M16</f>
        <v>0</v>
      </c>
      <c r="N16" s="88">
        <f>'Base étage'!N16</f>
        <v>0</v>
      </c>
      <c r="O16" s="88">
        <f>'Base étage'!O16</f>
        <v>0</v>
      </c>
      <c r="P16" s="103"/>
      <c r="Q16" s="108"/>
      <c r="R16" s="108"/>
      <c r="S16" s="108"/>
    </row>
    <row r="17" spans="2:22" x14ac:dyDescent="0.35">
      <c r="B17" s="88">
        <f>'Base étage'!B17</f>
        <v>0</v>
      </c>
      <c r="C17" s="88">
        <f>'Base étage'!C17</f>
        <v>0</v>
      </c>
      <c r="D17" s="88">
        <f>VLOOKUP(C17,'Données '!C4:D120,2,FALSE)</f>
        <v>0</v>
      </c>
      <c r="E17" s="88">
        <f>'Base étage'!E17</f>
        <v>0</v>
      </c>
      <c r="F17" s="83">
        <f t="shared" ref="F17:F20" si="0">IF(AND(E17=0,D17=0),0,E17/D17)</f>
        <v>0</v>
      </c>
      <c r="G17" s="103"/>
      <c r="H17" s="103"/>
      <c r="I17" s="103"/>
      <c r="J17" s="103"/>
      <c r="K17" s="103"/>
      <c r="M17" s="88">
        <f>'Base étage'!M17</f>
        <v>0</v>
      </c>
      <c r="N17" s="88">
        <f>'Base étage'!N17</f>
        <v>0</v>
      </c>
      <c r="O17" s="88">
        <f>'Base étage'!O17</f>
        <v>0</v>
      </c>
      <c r="P17" s="103"/>
      <c r="Q17" s="108"/>
      <c r="R17" s="108"/>
      <c r="S17" s="108"/>
    </row>
    <row r="18" spans="2:22" x14ac:dyDescent="0.35">
      <c r="B18" s="88">
        <f>'Base étage'!B18</f>
        <v>0</v>
      </c>
      <c r="C18" s="88">
        <f>'Base étage'!C18</f>
        <v>0</v>
      </c>
      <c r="D18" s="88">
        <f>VLOOKUP(C18,'Données '!C4:D120,2,FALSE)</f>
        <v>0</v>
      </c>
      <c r="E18" s="88">
        <f>'Base étage'!E18</f>
        <v>0</v>
      </c>
      <c r="F18" s="83">
        <f>IF(AND(E18=0,D18=0),0,E18/D18)</f>
        <v>0</v>
      </c>
      <c r="G18" s="103"/>
      <c r="H18" s="103"/>
      <c r="I18" s="103"/>
      <c r="J18" s="103"/>
      <c r="K18" s="103"/>
      <c r="M18" s="88">
        <f>'Base étage'!M18</f>
        <v>0</v>
      </c>
      <c r="N18" s="88">
        <f>'Base étage'!N18</f>
        <v>0</v>
      </c>
      <c r="O18" s="88">
        <f>'Base étage'!O18</f>
        <v>0</v>
      </c>
      <c r="P18" s="103"/>
      <c r="Q18" s="108"/>
      <c r="R18" s="108"/>
      <c r="S18" s="108"/>
    </row>
    <row r="19" spans="2:22" x14ac:dyDescent="0.35">
      <c r="B19" s="88">
        <f>'Base étage'!B19</f>
        <v>0</v>
      </c>
      <c r="C19" s="88">
        <f>'Base étage'!C19</f>
        <v>0</v>
      </c>
      <c r="D19" s="88">
        <f>VLOOKUP(C19,'Données '!C4:D120,2,FALSE)</f>
        <v>0</v>
      </c>
      <c r="E19" s="88">
        <f>'Base étage'!E19</f>
        <v>0</v>
      </c>
      <c r="F19" s="83">
        <f t="shared" si="0"/>
        <v>0</v>
      </c>
      <c r="G19" s="103"/>
      <c r="H19" s="103"/>
      <c r="I19" s="103"/>
      <c r="J19" s="103"/>
      <c r="K19" s="103"/>
      <c r="M19" s="88">
        <f>'Base étage'!M19</f>
        <v>0</v>
      </c>
      <c r="N19" s="88">
        <f>'Base étage'!N19</f>
        <v>0</v>
      </c>
      <c r="O19" s="88">
        <f>'Base étage'!O19</f>
        <v>0</v>
      </c>
      <c r="P19" s="103"/>
      <c r="Q19" s="108"/>
      <c r="R19" s="108"/>
      <c r="S19" s="108"/>
    </row>
    <row r="20" spans="2:22" x14ac:dyDescent="0.35">
      <c r="B20" s="88">
        <f>'Base étage'!B20</f>
        <v>0</v>
      </c>
      <c r="C20" s="88">
        <f>'Base étage'!C20</f>
        <v>0</v>
      </c>
      <c r="D20" s="88">
        <f>VLOOKUP(C20,'Données '!C4:D120,2,FALSE)</f>
        <v>0</v>
      </c>
      <c r="E20" s="88">
        <f>'Base étage'!E20</f>
        <v>0</v>
      </c>
      <c r="F20" s="83">
        <f t="shared" si="0"/>
        <v>0</v>
      </c>
      <c r="G20" s="104"/>
      <c r="H20" s="104"/>
      <c r="I20" s="104"/>
      <c r="J20" s="104"/>
      <c r="K20" s="104"/>
      <c r="M20" s="88">
        <f>'Base étage'!M20</f>
        <v>0</v>
      </c>
      <c r="N20" s="88">
        <f>'Base étage'!N20</f>
        <v>0</v>
      </c>
      <c r="O20" s="88">
        <f>'Base étage'!O20</f>
        <v>0</v>
      </c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22" t="s">
        <v>192</v>
      </c>
      <c r="N24" s="123"/>
      <c r="O24" s="73" t="s">
        <v>171</v>
      </c>
      <c r="P24" s="73" t="s">
        <v>172</v>
      </c>
      <c r="Q24" s="73" t="s">
        <v>173</v>
      </c>
      <c r="R24" s="73" t="s">
        <v>174</v>
      </c>
      <c r="S24" s="73" t="s">
        <v>175</v>
      </c>
      <c r="T24" s="73" t="s">
        <v>165</v>
      </c>
      <c r="U24" s="73" t="s">
        <v>176</v>
      </c>
      <c r="V24" s="73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3" t="s">
        <v>177</v>
      </c>
      <c r="N25" s="73" t="s">
        <v>178</v>
      </c>
      <c r="O25" s="73"/>
      <c r="P25" s="73"/>
      <c r="Q25" s="73" t="s">
        <v>179</v>
      </c>
      <c r="R25" s="73" t="s">
        <v>180</v>
      </c>
      <c r="S25" s="73" t="s">
        <v>181</v>
      </c>
      <c r="T25" s="73" t="s">
        <v>182</v>
      </c>
      <c r="U25" s="73" t="s">
        <v>183</v>
      </c>
      <c r="V25" s="73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3"/>
      <c r="N26" s="73" t="s">
        <v>184</v>
      </c>
      <c r="O26" s="73" t="s">
        <v>185</v>
      </c>
      <c r="P26" s="73" t="s">
        <v>186</v>
      </c>
      <c r="Q26" s="73" t="s">
        <v>187</v>
      </c>
      <c r="R26" s="73" t="s">
        <v>187</v>
      </c>
      <c r="S26" s="73"/>
      <c r="T26" s="73" t="s">
        <v>188</v>
      </c>
      <c r="U26" s="73" t="s">
        <v>189</v>
      </c>
      <c r="V26" s="73" t="s">
        <v>190</v>
      </c>
    </row>
    <row r="27" spans="2:22" x14ac:dyDescent="0.35">
      <c r="B27" s="88">
        <f>'Base étage'!B27</f>
        <v>0</v>
      </c>
      <c r="C27" s="88">
        <f>'Base étage'!C27</f>
        <v>0</v>
      </c>
      <c r="D27" s="88">
        <f>VLOOKUP(C27,'Données '!C4:D120,2,FALSE)</f>
        <v>0</v>
      </c>
      <c r="E27" s="88">
        <f>'Base étage'!E27</f>
        <v>0</v>
      </c>
      <c r="F27" s="83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74"/>
      <c r="N27" s="74"/>
      <c r="O27" s="76">
        <f>VLOOKUP(N27,'Données '!C4:D107,2,FALSE)</f>
        <v>0</v>
      </c>
      <c r="P27" s="75"/>
      <c r="Q27" s="76">
        <f>IF(AND(O27=0,P27=0),0,P27/O27)</f>
        <v>0</v>
      </c>
      <c r="R27" s="115">
        <f>SUM(Q27:Q32)</f>
        <v>0</v>
      </c>
      <c r="S27" s="115">
        <f>IF(R27=0,0,1/R27)</f>
        <v>0</v>
      </c>
      <c r="T27" s="115">
        <f>F9</f>
        <v>0</v>
      </c>
      <c r="U27" s="115">
        <f>IF(AND(S27=0,T27=0,F3=0),0,F3*S27*T27)</f>
        <v>0</v>
      </c>
      <c r="V27" s="115"/>
    </row>
    <row r="28" spans="2:22" x14ac:dyDescent="0.35">
      <c r="B28" s="88">
        <f>'Base étage'!B28</f>
        <v>0</v>
      </c>
      <c r="C28" s="88">
        <f>'Base étage'!C28</f>
        <v>0</v>
      </c>
      <c r="D28" s="88">
        <f>VLOOKUP(C28,'Données '!C4:D120,2,FALSE)</f>
        <v>0</v>
      </c>
      <c r="E28" s="88">
        <f>'Base étage'!E28</f>
        <v>0</v>
      </c>
      <c r="F28" s="83">
        <f t="shared" ref="F28:F31" si="1">IF(AND(E28=0,D28=0),0,E28/D28)</f>
        <v>0</v>
      </c>
      <c r="G28" s="103"/>
      <c r="H28" s="103"/>
      <c r="I28" s="103"/>
      <c r="J28" s="103"/>
      <c r="K28" s="103"/>
      <c r="M28" s="74"/>
      <c r="N28" s="74"/>
      <c r="O28" s="76">
        <f>VLOOKUP(N28,'Données '!C4:D107,2,FALSE)</f>
        <v>0</v>
      </c>
      <c r="P28" s="75"/>
      <c r="Q28" s="76">
        <f t="shared" ref="Q28:Q32" si="2">IF(AND(O28=0,P28=0),0,P28/O28)</f>
        <v>0</v>
      </c>
      <c r="R28" s="116"/>
      <c r="S28" s="116"/>
      <c r="T28" s="116"/>
      <c r="U28" s="116"/>
      <c r="V28" s="116"/>
    </row>
    <row r="29" spans="2:22" x14ac:dyDescent="0.35">
      <c r="B29" s="88">
        <f>'Base étage'!B29</f>
        <v>0</v>
      </c>
      <c r="C29" s="88">
        <f>'Base étage'!C29</f>
        <v>0</v>
      </c>
      <c r="D29" s="88">
        <f>VLOOKUP(C29,'Données '!C4:D120,2,FALSE)</f>
        <v>0</v>
      </c>
      <c r="E29" s="88">
        <f>'Base étage'!E29</f>
        <v>0</v>
      </c>
      <c r="F29" s="83">
        <f t="shared" si="1"/>
        <v>0</v>
      </c>
      <c r="G29" s="103"/>
      <c r="H29" s="103"/>
      <c r="I29" s="103"/>
      <c r="J29" s="103"/>
      <c r="K29" s="103"/>
      <c r="M29" s="74"/>
      <c r="N29" s="74"/>
      <c r="O29" s="76">
        <f>VLOOKUP(N29,'Données '!C4:D107,2,FALSE)</f>
        <v>0</v>
      </c>
      <c r="P29" s="75"/>
      <c r="Q29" s="76">
        <f t="shared" si="2"/>
        <v>0</v>
      </c>
      <c r="R29" s="116"/>
      <c r="S29" s="116"/>
      <c r="T29" s="116"/>
      <c r="U29" s="116"/>
      <c r="V29" s="116"/>
    </row>
    <row r="30" spans="2:22" x14ac:dyDescent="0.35">
      <c r="B30" s="88">
        <f>'Base étage'!B30</f>
        <v>0</v>
      </c>
      <c r="C30" s="88">
        <f>'Base étage'!C30</f>
        <v>0</v>
      </c>
      <c r="D30" s="88">
        <f>VLOOKUP(C30,'Données '!C4:D120,2,FALSE)</f>
        <v>0</v>
      </c>
      <c r="E30" s="88">
        <f>'Base étage'!E30</f>
        <v>0</v>
      </c>
      <c r="F30" s="83">
        <f t="shared" si="1"/>
        <v>0</v>
      </c>
      <c r="G30" s="103"/>
      <c r="H30" s="103"/>
      <c r="I30" s="103"/>
      <c r="J30" s="103"/>
      <c r="K30" s="103"/>
      <c r="M30" s="74"/>
      <c r="N30" s="74"/>
      <c r="O30" s="76">
        <f>VLOOKUP(N30,'Données '!C4:D107,2,FALSE)</f>
        <v>0</v>
      </c>
      <c r="P30" s="75"/>
      <c r="Q30" s="76">
        <f t="shared" si="2"/>
        <v>0</v>
      </c>
      <c r="R30" s="116"/>
      <c r="S30" s="116"/>
      <c r="T30" s="116"/>
      <c r="U30" s="116"/>
      <c r="V30" s="116"/>
    </row>
    <row r="31" spans="2:22" x14ac:dyDescent="0.35">
      <c r="B31" s="88">
        <f>'Base étage'!B31</f>
        <v>0</v>
      </c>
      <c r="C31" s="88">
        <f>'Base étage'!C31</f>
        <v>0</v>
      </c>
      <c r="D31" s="88">
        <f>VLOOKUP(C31,'Données '!C4:D120,2,FALSE)</f>
        <v>0</v>
      </c>
      <c r="E31" s="88">
        <f>'Base étage'!E31</f>
        <v>0</v>
      </c>
      <c r="F31" s="83">
        <f t="shared" si="1"/>
        <v>0</v>
      </c>
      <c r="G31" s="103"/>
      <c r="H31" s="103"/>
      <c r="I31" s="103"/>
      <c r="J31" s="103"/>
      <c r="K31" s="103"/>
      <c r="M31" s="74"/>
      <c r="N31" s="74"/>
      <c r="O31" s="76">
        <f>VLOOKUP(N31,'Données '!C4:D107,2,FALSE)</f>
        <v>0</v>
      </c>
      <c r="P31" s="75"/>
      <c r="Q31" s="76">
        <f t="shared" si="2"/>
        <v>0</v>
      </c>
      <c r="R31" s="116"/>
      <c r="S31" s="116"/>
      <c r="T31" s="116"/>
      <c r="U31" s="116"/>
      <c r="V31" s="116"/>
    </row>
    <row r="32" spans="2:22" x14ac:dyDescent="0.35">
      <c r="B32" s="88">
        <f>'Base étage'!B32</f>
        <v>0</v>
      </c>
      <c r="C32" s="88">
        <f>'Base étage'!C32</f>
        <v>0</v>
      </c>
      <c r="D32" s="88">
        <f>VLOOKUP(C32,'Données '!C4:D120,2,FALSE)</f>
        <v>0</v>
      </c>
      <c r="E32" s="88">
        <f>'Base étage'!E32</f>
        <v>0</v>
      </c>
      <c r="F32" s="83">
        <f>IF(AND(E32=0,D32=0),0,E32/D32)</f>
        <v>0</v>
      </c>
      <c r="G32" s="104"/>
      <c r="H32" s="104"/>
      <c r="I32" s="104"/>
      <c r="J32" s="104"/>
      <c r="K32" s="104"/>
      <c r="M32" s="74"/>
      <c r="N32" s="74"/>
      <c r="O32" s="76">
        <f>VLOOKUP(N32,'Données '!C4:D107,2,FALSE)</f>
        <v>0</v>
      </c>
      <c r="P32" s="75"/>
      <c r="Q32" s="76">
        <f t="shared" si="2"/>
        <v>0</v>
      </c>
      <c r="R32" s="117"/>
      <c r="S32" s="117"/>
      <c r="T32" s="117"/>
      <c r="U32" s="117"/>
      <c r="V32" s="117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230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  <mergeCell ref="B24:C24"/>
    <mergeCell ref="M24:N24"/>
    <mergeCell ref="G27:G32"/>
    <mergeCell ref="H27:H32"/>
    <mergeCell ref="I27:I32"/>
    <mergeCell ref="J27:J32"/>
    <mergeCell ref="K27:K32"/>
    <mergeCell ref="V27:V32"/>
    <mergeCell ref="I36:O37"/>
    <mergeCell ref="R15:R20"/>
    <mergeCell ref="S15:S20"/>
    <mergeCell ref="M23:V23"/>
    <mergeCell ref="I38:O39"/>
    <mergeCell ref="R27:R32"/>
    <mergeCell ref="S27:S32"/>
    <mergeCell ref="T27:T32"/>
    <mergeCell ref="U27:U32"/>
  </mergeCells>
  <conditionalFormatting sqref="A36:I36 P36:XFD39 I38 A48:XFD1048576 A21:XFD22 T15:XFD20 A33:XFD35 L27:L32 I40:XFD46 A37:E47 F37:H46 F47:XFD47 A13:XFD14 A11:B11 A9:S10 W9:XFD12 T9:V11 A12:V12 L11:M11 A23 L23:XFD23 A1:XFD8 F15:F20 A24:L26 W24:XFD32 A15:A20 A27:A32 L15:L20 F27:F32">
    <cfRule type="cellIs" dxfId="124" priority="66" operator="equal">
      <formula>0</formula>
    </cfRule>
  </conditionalFormatting>
  <conditionalFormatting sqref="C7 E7 G7 G9 I9 C9 E9">
    <cfRule type="containsText" dxfId="123" priority="65" operator="containsText" text="R ; T ">
      <formula>NOT(ISERROR(SEARCH("R ; T ",C7)))</formula>
    </cfRule>
  </conditionalFormatting>
  <conditionalFormatting sqref="C7 E7 G7 G9 I9 E9 C9">
    <cfRule type="containsText" dxfId="122" priority="64" operator="containsText" text="r">
      <formula>NOT(ISERROR(SEARCH("r",C7)))</formula>
    </cfRule>
  </conditionalFormatting>
  <conditionalFormatting sqref="D7 H7 F7">
    <cfRule type="cellIs" dxfId="121" priority="63" operator="greaterThan">
      <formula>0</formula>
    </cfRule>
  </conditionalFormatting>
  <conditionalFormatting sqref="C3">
    <cfRule type="containsText" dxfId="120" priority="62" operator="containsText" text="abcdefghijklmonopqrstuvwxyz">
      <formula>NOT(ISERROR(SEARCH("abcdefghijklmonopqrstuvwxyz",C3)))</formula>
    </cfRule>
  </conditionalFormatting>
  <conditionalFormatting sqref="F15:F20">
    <cfRule type="cellIs" dxfId="119" priority="57" operator="greaterThan">
      <formula>0</formula>
    </cfRule>
    <cfRule type="cellIs" dxfId="118" priority="58" operator="equal">
      <formula>0</formula>
    </cfRule>
  </conditionalFormatting>
  <conditionalFormatting sqref="F27:F32">
    <cfRule type="cellIs" dxfId="117" priority="55" operator="greaterThan">
      <formula>0</formula>
    </cfRule>
    <cfRule type="cellIs" dxfId="116" priority="56" operator="equal">
      <formula>0</formula>
    </cfRule>
  </conditionalFormatting>
  <conditionalFormatting sqref="Q15">
    <cfRule type="cellIs" dxfId="115" priority="54" operator="equal">
      <formula>0</formula>
    </cfRule>
  </conditionalFormatting>
  <conditionalFormatting sqref="Q15">
    <cfRule type="cellIs" dxfId="114" priority="52" operator="greaterThan">
      <formula>0</formula>
    </cfRule>
    <cfRule type="cellIs" dxfId="113" priority="53" operator="equal">
      <formula>0</formula>
    </cfRule>
  </conditionalFormatting>
  <conditionalFormatting sqref="R15">
    <cfRule type="cellIs" dxfId="112" priority="51" operator="equal">
      <formula>0</formula>
    </cfRule>
  </conditionalFormatting>
  <conditionalFormatting sqref="R15">
    <cfRule type="cellIs" dxfId="111" priority="49" operator="greaterThan">
      <formula>0</formula>
    </cfRule>
    <cfRule type="cellIs" dxfId="110" priority="50" operator="equal">
      <formula>0</formula>
    </cfRule>
  </conditionalFormatting>
  <conditionalFormatting sqref="S15">
    <cfRule type="cellIs" dxfId="109" priority="48" operator="equal">
      <formula>0</formula>
    </cfRule>
  </conditionalFormatting>
  <conditionalFormatting sqref="S15">
    <cfRule type="cellIs" dxfId="108" priority="46" operator="greaterThan">
      <formula>0</formula>
    </cfRule>
    <cfRule type="cellIs" dxfId="107" priority="47" operator="equal">
      <formula>0</formula>
    </cfRule>
  </conditionalFormatting>
  <conditionalFormatting sqref="G15">
    <cfRule type="cellIs" dxfId="106" priority="45" operator="equal">
      <formula>0</formula>
    </cfRule>
  </conditionalFormatting>
  <conditionalFormatting sqref="G15">
    <cfRule type="cellIs" dxfId="105" priority="43" operator="greaterThan">
      <formula>0</formula>
    </cfRule>
    <cfRule type="cellIs" dxfId="104" priority="44" operator="equal">
      <formula>0</formula>
    </cfRule>
  </conditionalFormatting>
  <conditionalFormatting sqref="I15">
    <cfRule type="cellIs" dxfId="103" priority="42" operator="equal">
      <formula>0</formula>
    </cfRule>
  </conditionalFormatting>
  <conditionalFormatting sqref="I15">
    <cfRule type="cellIs" dxfId="102" priority="40" operator="greaterThan">
      <formula>0</formula>
    </cfRule>
    <cfRule type="cellIs" dxfId="101" priority="41" operator="equal">
      <formula>0</formula>
    </cfRule>
  </conditionalFormatting>
  <conditionalFormatting sqref="J15">
    <cfRule type="cellIs" dxfId="100" priority="39" operator="equal">
      <formula>0</formula>
    </cfRule>
  </conditionalFormatting>
  <conditionalFormatting sqref="J15">
    <cfRule type="cellIs" dxfId="99" priority="37" operator="greaterThan">
      <formula>0</formula>
    </cfRule>
    <cfRule type="cellIs" dxfId="98" priority="38" operator="equal">
      <formula>0</formula>
    </cfRule>
  </conditionalFormatting>
  <conditionalFormatting sqref="K15">
    <cfRule type="cellIs" dxfId="97" priority="36" operator="equal">
      <formula>0</formula>
    </cfRule>
  </conditionalFormatting>
  <conditionalFormatting sqref="K15">
    <cfRule type="cellIs" dxfId="96" priority="34" operator="greaterThan">
      <formula>0</formula>
    </cfRule>
    <cfRule type="cellIs" dxfId="95" priority="35" operator="equal">
      <formula>0</formula>
    </cfRule>
  </conditionalFormatting>
  <conditionalFormatting sqref="G27">
    <cfRule type="cellIs" dxfId="94" priority="33" operator="equal">
      <formula>0</formula>
    </cfRule>
  </conditionalFormatting>
  <conditionalFormatting sqref="G27">
    <cfRule type="cellIs" dxfId="93" priority="31" operator="greaterThan">
      <formula>0</formula>
    </cfRule>
    <cfRule type="cellIs" dxfId="92" priority="32" operator="equal">
      <formula>0</formula>
    </cfRule>
  </conditionalFormatting>
  <conditionalFormatting sqref="I27">
    <cfRule type="cellIs" dxfId="91" priority="30" operator="equal">
      <formula>0</formula>
    </cfRule>
  </conditionalFormatting>
  <conditionalFormatting sqref="I27">
    <cfRule type="cellIs" dxfId="90" priority="28" operator="greaterThan">
      <formula>0</formula>
    </cfRule>
    <cfRule type="cellIs" dxfId="89" priority="29" operator="equal">
      <formula>0</formula>
    </cfRule>
  </conditionalFormatting>
  <conditionalFormatting sqref="J27">
    <cfRule type="cellIs" dxfId="88" priority="27" operator="equal">
      <formula>0</formula>
    </cfRule>
  </conditionalFormatting>
  <conditionalFormatting sqref="J27">
    <cfRule type="cellIs" dxfId="87" priority="25" operator="greaterThan">
      <formula>0</formula>
    </cfRule>
    <cfRule type="cellIs" dxfId="86" priority="26" operator="equal">
      <formula>0</formula>
    </cfRule>
  </conditionalFormatting>
  <conditionalFormatting sqref="K27">
    <cfRule type="cellIs" dxfId="85" priority="24" operator="equal">
      <formula>0</formula>
    </cfRule>
  </conditionalFormatting>
  <conditionalFormatting sqref="K27">
    <cfRule type="cellIs" dxfId="84" priority="22" operator="greaterThan">
      <formula>0</formula>
    </cfRule>
    <cfRule type="cellIs" dxfId="83" priority="23" operator="equal">
      <formula>0</formula>
    </cfRule>
  </conditionalFormatting>
  <conditionalFormatting sqref="H15:H20">
    <cfRule type="cellIs" dxfId="82" priority="19" operator="equal">
      <formula>0</formula>
    </cfRule>
    <cfRule type="cellIs" dxfId="81" priority="20" operator="greaterThanOrEqual">
      <formula>0.21</formula>
    </cfRule>
    <cfRule type="cellIs" dxfId="80" priority="21" operator="lessThanOrEqual">
      <formula>0.2</formula>
    </cfRule>
  </conditionalFormatting>
  <conditionalFormatting sqref="B23">
    <cfRule type="cellIs" dxfId="79" priority="18" operator="equal">
      <formula>0</formula>
    </cfRule>
  </conditionalFormatting>
  <conditionalFormatting sqref="H27:H32">
    <cfRule type="cellIs" dxfId="78" priority="15" operator="equal">
      <formula>0</formula>
    </cfRule>
    <cfRule type="cellIs" dxfId="77" priority="16" operator="greaterThanOrEqual">
      <formula>0.21</formula>
    </cfRule>
    <cfRule type="cellIs" dxfId="76" priority="17" operator="lessThanOrEqual">
      <formula>0.2</formula>
    </cfRule>
  </conditionalFormatting>
  <conditionalFormatting sqref="P15">
    <cfRule type="cellIs" dxfId="75" priority="14" operator="equal">
      <formula>0</formula>
    </cfRule>
  </conditionalFormatting>
  <conditionalFormatting sqref="P15">
    <cfRule type="cellIs" dxfId="74" priority="12" operator="greaterThan">
      <formula>0</formula>
    </cfRule>
    <cfRule type="cellIs" dxfId="73" priority="13" operator="equal">
      <formula>0</formula>
    </cfRule>
  </conditionalFormatting>
  <conditionalFormatting sqref="I38:O39">
    <cfRule type="cellIs" dxfId="72" priority="11" operator="greaterThan">
      <formula>0</formula>
    </cfRule>
  </conditionalFormatting>
  <conditionalFormatting sqref="B15:E20">
    <cfRule type="cellIs" dxfId="71" priority="9" operator="equal">
      <formula>0</formula>
    </cfRule>
  </conditionalFormatting>
  <conditionalFormatting sqref="B15:E20">
    <cfRule type="cellIs" dxfId="70" priority="7" operator="greaterThan">
      <formula>0</formula>
    </cfRule>
    <cfRule type="cellIs" dxfId="69" priority="8" operator="equal">
      <formula>0</formula>
    </cfRule>
  </conditionalFormatting>
  <conditionalFormatting sqref="B27:E32">
    <cfRule type="cellIs" dxfId="68" priority="6" operator="equal">
      <formula>0</formula>
    </cfRule>
  </conditionalFormatting>
  <conditionalFormatting sqref="B27:E32">
    <cfRule type="cellIs" dxfId="67" priority="4" operator="greaterThan">
      <formula>0</formula>
    </cfRule>
    <cfRule type="cellIs" dxfId="66" priority="5" operator="equal">
      <formula>0</formula>
    </cfRule>
  </conditionalFormatting>
  <conditionalFormatting sqref="M15:O20">
    <cfRule type="cellIs" dxfId="65" priority="3" operator="equal">
      <formula>0</formula>
    </cfRule>
  </conditionalFormatting>
  <conditionalFormatting sqref="M15:O20">
    <cfRule type="cellIs" dxfId="64" priority="1" operator="greaterThan">
      <formula>0</formula>
    </cfRule>
    <cfRule type="cellIs" dxfId="63" priority="2" operator="equal">
      <formula>0</formula>
    </cfRule>
  </conditionalFormatting>
  <dataValidations disablePrompts="1" count="1">
    <dataValidation type="list" allowBlank="1" showInputMessage="1" showErrorMessage="1" sqref="M27:N32 B15:C20 B27:C32" xr:uid="{C389D7D1-5D11-40EB-98BB-7597E962F5C8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7E8F5FD1-913D-4CCB-BBCB-4D9FC231D15B}">
          <x14:formula1>
            <xm:f>'Données '!$M$3:$M$30</xm:f>
          </x14:formula1>
          <xm:sqref>C3</xm:sqref>
        </x14:dataValidation>
        <x14:dataValidation type="list" allowBlank="1" showInputMessage="1" showErrorMessage="1" xr:uid="{EE7639AE-CC11-4F9F-BCA4-99B2C4F20C36}">
          <x14:formula1>
            <xm:f>INDIRECT('Données '!$E$47)</xm:f>
          </x14:formula1>
          <xm:sqref>P27:P32</xm:sqref>
        </x14:dataValidation>
        <x14:dataValidation type="list" allowBlank="1" showInputMessage="1" showErrorMessage="1" xr:uid="{6A536DB6-978E-458A-B750-541975A895BB}">
          <x14:formula1>
            <xm:f>'Données '!$A$1:$A$16</xm:f>
          </x14:formula1>
          <xm:sqref>C7</xm:sqref>
        </x14:dataValidation>
        <x14:dataValidation type="list" allowBlank="1" showInputMessage="1" showErrorMessage="1" xr:uid="{75009786-3191-4047-9D52-A1237E302C73}">
          <x14:formula1>
            <xm:f>Acceuil!L15</xm:f>
          </x14:formula1>
          <xm:sqref>M15:O20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E5EC2-3DFB-4D1A-B8C7-0659CF0D1A5B}">
  <sheetPr codeName="Feuil6">
    <tabColor rgb="FF00B0F0"/>
  </sheetPr>
  <dimension ref="B1:V39"/>
  <sheetViews>
    <sheetView topLeftCell="A10" zoomScale="70" zoomScaleNormal="70" workbookViewId="0">
      <selection activeCell="C17" sqref="C17"/>
    </sheetView>
  </sheetViews>
  <sheetFormatPr baseColWidth="10" defaultColWidth="11.453125" defaultRowHeight="14.5" x14ac:dyDescent="0.35"/>
  <cols>
    <col min="1" max="1" width="6.1796875" customWidth="1"/>
    <col min="2" max="2" width="11" bestFit="1" customWidth="1"/>
    <col min="3" max="3" width="44.7265625" customWidth="1"/>
    <col min="4" max="4" width="17.81640625" bestFit="1" customWidth="1"/>
    <col min="5" max="5" width="17" bestFit="1" customWidth="1"/>
    <col min="6" max="6" width="26.1796875" bestFit="1" customWidth="1"/>
    <col min="7" max="7" width="20.81640625" bestFit="1" customWidth="1"/>
    <col min="8" max="8" width="15" bestFit="1" customWidth="1"/>
    <col min="9" max="9" width="19.54296875" customWidth="1"/>
    <col min="10" max="11" width="15.7265625" bestFit="1" customWidth="1"/>
    <col min="13" max="13" width="11" bestFit="1" customWidth="1"/>
    <col min="14" max="14" width="41.7265625" customWidth="1"/>
    <col min="15" max="15" width="24" customWidth="1"/>
    <col min="16" max="16" width="15.7265625" customWidth="1"/>
    <col min="17" max="17" width="15.26953125" bestFit="1" customWidth="1"/>
    <col min="18" max="18" width="20.81640625" bestFit="1" customWidth="1"/>
    <col min="19" max="19" width="15" bestFit="1" customWidth="1"/>
    <col min="20" max="20" width="12.453125" bestFit="1" customWidth="1"/>
    <col min="21" max="22" width="15.7265625" bestFit="1" customWidth="1"/>
  </cols>
  <sheetData>
    <row r="1" spans="2:19" hidden="1" x14ac:dyDescent="0.35"/>
    <row r="2" spans="2:19" hidden="1" x14ac:dyDescent="0.35">
      <c r="C2" s="8" t="s">
        <v>10</v>
      </c>
      <c r="D2" s="8" t="s">
        <v>156</v>
      </c>
      <c r="E2" s="8" t="s">
        <v>157</v>
      </c>
      <c r="F2" s="8" t="s">
        <v>158</v>
      </c>
    </row>
    <row r="3" spans="2:19" hidden="1" x14ac:dyDescent="0.35">
      <c r="C3" s="31">
        <f>Acceuil!B3</f>
        <v>0</v>
      </c>
      <c r="D3" s="66">
        <f>VLOOKUP(C3,'Données '!M3:O30,3,FALSE)</f>
        <v>0</v>
      </c>
      <c r="E3" s="66">
        <f>VLOOKUP(C3,'Données '!M3:Q30,5,FALSE)</f>
        <v>0</v>
      </c>
      <c r="F3" s="66">
        <f>SUM(E3-D3)</f>
        <v>0</v>
      </c>
    </row>
    <row r="4" spans="2:19" hidden="1" x14ac:dyDescent="0.35"/>
    <row r="5" spans="2:19" hidden="1" x14ac:dyDescent="0.35">
      <c r="B5" s="9"/>
      <c r="C5" s="10" t="s">
        <v>159</v>
      </c>
      <c r="D5" s="11"/>
      <c r="E5" s="11"/>
      <c r="F5" s="11"/>
      <c r="G5" s="11"/>
      <c r="H5" s="11"/>
    </row>
    <row r="6" spans="2:19" hidden="1" x14ac:dyDescent="0.35">
      <c r="B6" s="9"/>
      <c r="C6" s="10" t="s">
        <v>160</v>
      </c>
      <c r="D6" s="9" t="s">
        <v>161</v>
      </c>
      <c r="E6" s="10" t="s">
        <v>162</v>
      </c>
      <c r="F6" s="9" t="s">
        <v>161</v>
      </c>
      <c r="G6" s="10" t="s">
        <v>163</v>
      </c>
      <c r="H6" s="9" t="s">
        <v>161</v>
      </c>
    </row>
    <row r="7" spans="2:19" hidden="1" x14ac:dyDescent="0.35">
      <c r="B7" s="10" t="s">
        <v>164</v>
      </c>
      <c r="C7" s="62" t="s">
        <v>2</v>
      </c>
      <c r="D7" s="71">
        <f>Acceuil!B7</f>
        <v>0</v>
      </c>
      <c r="E7" s="30" t="str">
        <f>IF(C7=0,0,C7)</f>
        <v>Toiture</v>
      </c>
      <c r="F7" s="71">
        <f>Acceuil!C7</f>
        <v>0</v>
      </c>
      <c r="G7" s="30" t="str">
        <f>IF(E7=0,0,E7)</f>
        <v>Toiture</v>
      </c>
      <c r="H7" s="63">
        <f>Acceuil!D7</f>
        <v>0</v>
      </c>
    </row>
    <row r="8" spans="2:19" hidden="1" x14ac:dyDescent="0.35">
      <c r="B8" s="9"/>
      <c r="C8" s="10" t="s">
        <v>196</v>
      </c>
      <c r="D8" s="79" t="s">
        <v>166</v>
      </c>
      <c r="E8" s="80" t="s">
        <v>167</v>
      </c>
      <c r="F8" s="79" t="s">
        <v>166</v>
      </c>
    </row>
    <row r="9" spans="2:19" hidden="1" x14ac:dyDescent="0.35">
      <c r="B9" s="10" t="s">
        <v>164</v>
      </c>
      <c r="C9" s="30" t="str">
        <f>IF(G7=0,0,G7)</f>
        <v>Toiture</v>
      </c>
      <c r="D9" s="9">
        <f>IF((AND(D7=0,F7=0,H7=0)),0,(D7*H7*2)+(F7*H7*2))</f>
        <v>0</v>
      </c>
      <c r="E9" s="30" t="str">
        <f>IF(C9=0,0,C9)</f>
        <v>Toiture</v>
      </c>
      <c r="F9" s="9">
        <f>IF((AND(D7=0,F7=0)),0,F7*D7)</f>
        <v>0</v>
      </c>
    </row>
    <row r="11" spans="2:19" x14ac:dyDescent="0.35">
      <c r="B11" s="55" t="s">
        <v>169</v>
      </c>
      <c r="C11" s="56"/>
      <c r="D11" s="56"/>
      <c r="E11" s="56"/>
      <c r="F11" s="56"/>
      <c r="G11" s="56"/>
      <c r="H11" s="56"/>
      <c r="I11" s="56"/>
      <c r="J11" s="56"/>
      <c r="K11" s="57"/>
      <c r="M11" s="106" t="s">
        <v>1</v>
      </c>
      <c r="N11" s="106"/>
      <c r="O11" s="106"/>
      <c r="P11" s="106"/>
      <c r="Q11" s="106"/>
      <c r="R11" s="106"/>
      <c r="S11" s="106"/>
    </row>
    <row r="12" spans="2:19" ht="43.5" x14ac:dyDescent="0.35">
      <c r="B12" s="122" t="s">
        <v>170</v>
      </c>
      <c r="C12" s="123"/>
      <c r="D12" s="73" t="s">
        <v>171</v>
      </c>
      <c r="E12" s="73" t="s">
        <v>172</v>
      </c>
      <c r="F12" s="73" t="s">
        <v>173</v>
      </c>
      <c r="G12" s="73" t="s">
        <v>174</v>
      </c>
      <c r="H12" s="73" t="s">
        <v>175</v>
      </c>
      <c r="I12" s="73" t="s">
        <v>165</v>
      </c>
      <c r="J12" s="73" t="s">
        <v>176</v>
      </c>
      <c r="K12" s="73" t="s">
        <v>176</v>
      </c>
      <c r="M12" s="107" t="s">
        <v>1</v>
      </c>
      <c r="N12" s="107"/>
      <c r="O12" s="7" t="s">
        <v>172</v>
      </c>
      <c r="P12" s="7" t="s">
        <v>175</v>
      </c>
      <c r="Q12" s="7" t="s">
        <v>241</v>
      </c>
      <c r="R12" s="7" t="s">
        <v>176</v>
      </c>
      <c r="S12" s="7" t="s">
        <v>176</v>
      </c>
    </row>
    <row r="13" spans="2:19" ht="20.5" x14ac:dyDescent="0.35">
      <c r="B13" s="73" t="s">
        <v>177</v>
      </c>
      <c r="C13" s="73" t="s">
        <v>178</v>
      </c>
      <c r="D13" s="73"/>
      <c r="E13" s="73"/>
      <c r="F13" s="73" t="s">
        <v>179</v>
      </c>
      <c r="G13" s="73" t="s">
        <v>180</v>
      </c>
      <c r="H13" s="73" t="s">
        <v>181</v>
      </c>
      <c r="I13" s="73" t="s">
        <v>182</v>
      </c>
      <c r="J13" s="73" t="s">
        <v>183</v>
      </c>
      <c r="K13" s="73" t="s">
        <v>183</v>
      </c>
      <c r="M13" s="7" t="s">
        <v>177</v>
      </c>
      <c r="N13" s="7" t="s">
        <v>178</v>
      </c>
      <c r="O13" s="7"/>
      <c r="P13" s="7" t="s">
        <v>181</v>
      </c>
      <c r="Q13" s="7" t="s">
        <v>182</v>
      </c>
      <c r="R13" s="7" t="s">
        <v>183</v>
      </c>
      <c r="S13" s="7" t="s">
        <v>183</v>
      </c>
    </row>
    <row r="14" spans="2:19" x14ac:dyDescent="0.35">
      <c r="B14" s="73"/>
      <c r="C14" s="73" t="s">
        <v>184</v>
      </c>
      <c r="D14" s="73" t="s">
        <v>185</v>
      </c>
      <c r="E14" s="73" t="s">
        <v>186</v>
      </c>
      <c r="F14" s="73" t="s">
        <v>187</v>
      </c>
      <c r="G14" s="73" t="s">
        <v>187</v>
      </c>
      <c r="H14" s="73"/>
      <c r="I14" s="73" t="s">
        <v>188</v>
      </c>
      <c r="J14" s="73" t="s">
        <v>189</v>
      </c>
      <c r="K14" s="73" t="s">
        <v>190</v>
      </c>
      <c r="M14" s="7"/>
      <c r="N14" s="7" t="s">
        <v>184</v>
      </c>
      <c r="O14" s="7" t="s">
        <v>186</v>
      </c>
      <c r="P14" s="7"/>
      <c r="Q14" s="7" t="s">
        <v>188</v>
      </c>
      <c r="R14" s="7" t="s">
        <v>189</v>
      </c>
      <c r="S14" s="7" t="s">
        <v>190</v>
      </c>
    </row>
    <row r="15" spans="2:19" ht="29.5" customHeight="1" x14ac:dyDescent="0.35">
      <c r="B15" s="74"/>
      <c r="C15" s="74">
        <v>0</v>
      </c>
      <c r="D15" s="76">
        <f>VLOOKUP(C15,'Données '!C4:D136,2,FALSE)</f>
        <v>0</v>
      </c>
      <c r="E15" s="75">
        <v>0</v>
      </c>
      <c r="F15" s="76">
        <f>IF(AND(E15=0,D15=0),0,E15/D15)</f>
        <v>0</v>
      </c>
      <c r="G15" s="115">
        <f>SUM(F15:F20)</f>
        <v>0</v>
      </c>
      <c r="H15" s="115">
        <f>IF(G15=0,0,1/G15)</f>
        <v>0</v>
      </c>
      <c r="I15" s="115" t="e">
        <f>#REF!</f>
        <v>#REF!</v>
      </c>
      <c r="J15" s="115" t="e">
        <f>IF(AND(I15=0,H15=0,F3=0),0,F3*H15*I15)</f>
        <v>#REF!</v>
      </c>
      <c r="K15" s="115" t="e">
        <f>SUM(J15/1000)</f>
        <v>#REF!</v>
      </c>
      <c r="M15" s="60">
        <v>0</v>
      </c>
      <c r="N15" s="64">
        <v>0</v>
      </c>
      <c r="O15" s="60">
        <v>0</v>
      </c>
      <c r="P15" s="102">
        <f>IF(N15=0,0,VLOOKUP(N15,'Données '!X2:Y5,2,FALSE))</f>
        <v>0</v>
      </c>
      <c r="Q15" s="108" t="e">
        <f>#REF!</f>
        <v>#REF!</v>
      </c>
      <c r="R15" s="108" t="e">
        <f>IF(AND(Q15=0,P15=0,F3=0),0,F3*P15*Q15)</f>
        <v>#REF!</v>
      </c>
      <c r="S15" s="108" t="e">
        <f>SUM(R15/1000)</f>
        <v>#REF!</v>
      </c>
    </row>
    <row r="16" spans="2:19" ht="29.5" customHeight="1" x14ac:dyDescent="0.35">
      <c r="B16" s="74"/>
      <c r="C16" s="74">
        <v>0</v>
      </c>
      <c r="D16" s="76">
        <f>VLOOKUP(C16,'Données '!C4:D120,2,FALSE)</f>
        <v>0</v>
      </c>
      <c r="E16" s="75">
        <v>0</v>
      </c>
      <c r="F16" s="76">
        <f>IF(AND(E16=0,D16=0),0,E16/D16)</f>
        <v>0</v>
      </c>
      <c r="G16" s="116"/>
      <c r="H16" s="116"/>
      <c r="I16" s="116"/>
      <c r="J16" s="116"/>
      <c r="K16" s="116"/>
      <c r="M16" s="60">
        <v>0</v>
      </c>
      <c r="N16" s="60"/>
      <c r="O16" s="60"/>
      <c r="P16" s="103"/>
      <c r="Q16" s="108"/>
      <c r="R16" s="108"/>
      <c r="S16" s="108"/>
    </row>
    <row r="17" spans="2:22" ht="29.5" customHeight="1" x14ac:dyDescent="0.35">
      <c r="B17" s="74"/>
      <c r="C17" s="74">
        <v>0</v>
      </c>
      <c r="D17" s="76">
        <f>VLOOKUP(C17,'Données '!C4:D120,2,FALSE)</f>
        <v>0</v>
      </c>
      <c r="E17" s="75">
        <v>0</v>
      </c>
      <c r="F17" s="76">
        <f t="shared" ref="F17:F20" si="0">IF(AND(E17=0,D17=0),0,E17/D17)</f>
        <v>0</v>
      </c>
      <c r="G17" s="116"/>
      <c r="H17" s="116"/>
      <c r="I17" s="116"/>
      <c r="J17" s="116"/>
      <c r="K17" s="116"/>
      <c r="M17" s="60">
        <v>0</v>
      </c>
      <c r="N17" s="60"/>
      <c r="O17" s="60"/>
      <c r="P17" s="103"/>
      <c r="Q17" s="108"/>
      <c r="R17" s="108"/>
      <c r="S17" s="108"/>
    </row>
    <row r="18" spans="2:22" ht="29.5" customHeight="1" x14ac:dyDescent="0.35">
      <c r="B18" s="74"/>
      <c r="C18" s="74">
        <v>0</v>
      </c>
      <c r="D18" s="76">
        <f>VLOOKUP(C18,'Données '!C4:D120,2,FALSE)</f>
        <v>0</v>
      </c>
      <c r="E18" s="75">
        <v>0</v>
      </c>
      <c r="F18" s="76">
        <f>IF(AND(E18=0,D18=0),0,E18/D18)</f>
        <v>0</v>
      </c>
      <c r="G18" s="116"/>
      <c r="H18" s="116"/>
      <c r="I18" s="116"/>
      <c r="J18" s="116"/>
      <c r="K18" s="116"/>
      <c r="M18" s="60">
        <v>0</v>
      </c>
      <c r="N18" s="60"/>
      <c r="O18" s="60"/>
      <c r="P18" s="103"/>
      <c r="Q18" s="108"/>
      <c r="R18" s="108"/>
      <c r="S18" s="108"/>
    </row>
    <row r="19" spans="2:22" ht="29.5" customHeight="1" x14ac:dyDescent="0.35">
      <c r="B19" s="74"/>
      <c r="C19" s="74"/>
      <c r="D19" s="76">
        <f>VLOOKUP(C19,'Données '!C4:D120,2,FALSE)</f>
        <v>0</v>
      </c>
      <c r="E19" s="75"/>
      <c r="F19" s="76">
        <f t="shared" si="0"/>
        <v>0</v>
      </c>
      <c r="G19" s="116"/>
      <c r="H19" s="116"/>
      <c r="I19" s="116"/>
      <c r="J19" s="116"/>
      <c r="K19" s="116"/>
      <c r="M19" s="60"/>
      <c r="N19" s="60"/>
      <c r="O19" s="60"/>
      <c r="P19" s="103"/>
      <c r="Q19" s="108"/>
      <c r="R19" s="108"/>
      <c r="S19" s="108"/>
    </row>
    <row r="20" spans="2:22" ht="29.5" customHeight="1" x14ac:dyDescent="0.35">
      <c r="B20" s="74"/>
      <c r="C20" s="74"/>
      <c r="D20" s="76">
        <f>VLOOKUP(C20,'Données '!C4:D120,2,FALSE)</f>
        <v>0</v>
      </c>
      <c r="E20" s="75"/>
      <c r="F20" s="76">
        <f t="shared" si="0"/>
        <v>0</v>
      </c>
      <c r="G20" s="117"/>
      <c r="H20" s="117"/>
      <c r="I20" s="117"/>
      <c r="J20" s="117"/>
      <c r="K20" s="117"/>
      <c r="M20" s="60"/>
      <c r="N20" s="60"/>
      <c r="O20" s="60"/>
      <c r="P20" s="104"/>
      <c r="Q20" s="108"/>
      <c r="R20" s="108"/>
      <c r="S20" s="108"/>
    </row>
    <row r="21" spans="2:22" x14ac:dyDescent="0.35">
      <c r="E21" s="41">
        <f>SUM(E15:E20)</f>
        <v>0</v>
      </c>
    </row>
    <row r="23" spans="2:22" x14ac:dyDescent="0.35">
      <c r="B23" s="55" t="s">
        <v>191</v>
      </c>
      <c r="C23" s="56"/>
      <c r="D23" s="56"/>
      <c r="E23" s="56"/>
      <c r="F23" s="56"/>
      <c r="G23" s="56"/>
      <c r="H23" s="56"/>
      <c r="I23" s="56"/>
      <c r="J23" s="56"/>
      <c r="K23" s="57"/>
      <c r="M23" s="109" t="s">
        <v>192</v>
      </c>
      <c r="N23" s="110"/>
      <c r="O23" s="110"/>
      <c r="P23" s="110"/>
      <c r="Q23" s="110"/>
      <c r="R23" s="110"/>
      <c r="S23" s="110"/>
      <c r="T23" s="110"/>
      <c r="U23" s="110"/>
      <c r="V23" s="111"/>
    </row>
    <row r="24" spans="2:22" ht="43.5" x14ac:dyDescent="0.35">
      <c r="B24" s="112" t="s">
        <v>191</v>
      </c>
      <c r="C24" s="113"/>
      <c r="D24" s="7" t="s">
        <v>171</v>
      </c>
      <c r="E24" s="7" t="s">
        <v>172</v>
      </c>
      <c r="F24" s="7" t="s">
        <v>173</v>
      </c>
      <c r="G24" s="7" t="s">
        <v>174</v>
      </c>
      <c r="H24" s="7" t="s">
        <v>175</v>
      </c>
      <c r="I24" s="7" t="s">
        <v>165</v>
      </c>
      <c r="J24" s="7" t="s">
        <v>176</v>
      </c>
      <c r="K24" s="7" t="s">
        <v>176</v>
      </c>
      <c r="M24" s="112" t="s">
        <v>192</v>
      </c>
      <c r="N24" s="113"/>
      <c r="O24" s="7" t="s">
        <v>171</v>
      </c>
      <c r="P24" s="7" t="s">
        <v>172</v>
      </c>
      <c r="Q24" s="7" t="s">
        <v>173</v>
      </c>
      <c r="R24" s="7" t="s">
        <v>174</v>
      </c>
      <c r="S24" s="7" t="s">
        <v>175</v>
      </c>
      <c r="T24" s="7" t="s">
        <v>165</v>
      </c>
      <c r="U24" s="7" t="s">
        <v>176</v>
      </c>
      <c r="V24" s="7" t="s">
        <v>176</v>
      </c>
    </row>
    <row r="25" spans="2:22" ht="20.5" x14ac:dyDescent="0.35">
      <c r="B25" s="7" t="s">
        <v>177</v>
      </c>
      <c r="C25" s="7" t="s">
        <v>178</v>
      </c>
      <c r="D25" s="7"/>
      <c r="E25" s="7"/>
      <c r="F25" s="7" t="s">
        <v>179</v>
      </c>
      <c r="G25" s="7" t="s">
        <v>180</v>
      </c>
      <c r="H25" s="7" t="s">
        <v>181</v>
      </c>
      <c r="I25" s="7" t="s">
        <v>182</v>
      </c>
      <c r="J25" s="7" t="s">
        <v>183</v>
      </c>
      <c r="K25" s="7" t="s">
        <v>183</v>
      </c>
      <c r="M25" s="7" t="s">
        <v>177</v>
      </c>
      <c r="N25" s="7" t="s">
        <v>178</v>
      </c>
      <c r="O25" s="7"/>
      <c r="P25" s="7"/>
      <c r="Q25" s="7" t="s">
        <v>179</v>
      </c>
      <c r="R25" s="7" t="s">
        <v>180</v>
      </c>
      <c r="S25" s="7" t="s">
        <v>181</v>
      </c>
      <c r="T25" s="7" t="s">
        <v>182</v>
      </c>
      <c r="U25" s="7" t="s">
        <v>183</v>
      </c>
      <c r="V25" s="7" t="s">
        <v>183</v>
      </c>
    </row>
    <row r="26" spans="2:22" x14ac:dyDescent="0.35">
      <c r="B26" s="7"/>
      <c r="C26" s="7" t="s">
        <v>184</v>
      </c>
      <c r="D26" s="7" t="s">
        <v>185</v>
      </c>
      <c r="E26" s="7" t="s">
        <v>186</v>
      </c>
      <c r="F26" s="7" t="s">
        <v>187</v>
      </c>
      <c r="G26" s="7" t="s">
        <v>187</v>
      </c>
      <c r="H26" s="7"/>
      <c r="I26" s="7" t="s">
        <v>188</v>
      </c>
      <c r="J26" s="7" t="s">
        <v>189</v>
      </c>
      <c r="K26" s="7" t="s">
        <v>190</v>
      </c>
      <c r="M26" s="7"/>
      <c r="N26" s="7" t="s">
        <v>184</v>
      </c>
      <c r="O26" s="7" t="s">
        <v>185</v>
      </c>
      <c r="P26" s="7" t="s">
        <v>186</v>
      </c>
      <c r="Q26" s="7" t="s">
        <v>187</v>
      </c>
      <c r="R26" s="7" t="s">
        <v>187</v>
      </c>
      <c r="S26" s="7"/>
      <c r="T26" s="7" t="s">
        <v>188</v>
      </c>
      <c r="U26" s="7" t="s">
        <v>189</v>
      </c>
      <c r="V26" s="7" t="s">
        <v>190</v>
      </c>
    </row>
    <row r="27" spans="2:22" ht="28" customHeight="1" x14ac:dyDescent="0.35">
      <c r="B27" s="58"/>
      <c r="C27" s="59">
        <v>0</v>
      </c>
      <c r="D27" s="88">
        <f>VLOOKUP(C27,'Données '!C4:D120,2,FALSE)</f>
        <v>0</v>
      </c>
      <c r="E27" s="59">
        <v>0</v>
      </c>
      <c r="F27" s="88">
        <f>IF(AND(E27=0,D27=0),0,E27/D27)</f>
        <v>0</v>
      </c>
      <c r="G27" s="102">
        <f>SUM(F27:F32)</f>
        <v>0</v>
      </c>
      <c r="H27" s="102">
        <f>IF(G27=0,0,1/G27)</f>
        <v>0</v>
      </c>
      <c r="I27" s="102">
        <f>F9</f>
        <v>0</v>
      </c>
      <c r="J27" s="102">
        <f>IF(AND(I27=0,H27=0,F27=0),0,F3*H27*I27)</f>
        <v>0</v>
      </c>
      <c r="K27" s="102">
        <f ca="1">SUM(K27:K32)</f>
        <v>0</v>
      </c>
      <c r="M27" s="58"/>
      <c r="N27" s="60">
        <v>0</v>
      </c>
      <c r="O27" s="67">
        <f>VLOOKUP(N27,'Données '!C4:D107,2,FALSE)</f>
        <v>0</v>
      </c>
      <c r="P27" s="60">
        <v>0</v>
      </c>
      <c r="Q27" s="67">
        <f>IF(AND(O27=0,P27=0),0,P27/O27)</f>
        <v>0</v>
      </c>
      <c r="R27" s="102">
        <f>SUM(Q27:Q32)</f>
        <v>0</v>
      </c>
      <c r="S27" s="102">
        <f>IF(R27=0,0,1/R27)</f>
        <v>0</v>
      </c>
      <c r="T27" s="102" t="e">
        <f>#REF!</f>
        <v>#REF!</v>
      </c>
      <c r="U27" s="102" t="e">
        <f>IF(AND(S27=0,T27=0,F3=0),0,F3*S27*T27)</f>
        <v>#REF!</v>
      </c>
      <c r="V27" s="102"/>
    </row>
    <row r="28" spans="2:22" ht="28" customHeight="1" x14ac:dyDescent="0.35">
      <c r="B28" s="59"/>
      <c r="C28" s="59">
        <v>0</v>
      </c>
      <c r="D28" s="88">
        <f>VLOOKUP(C28,'Données '!C4:D120,2,FALSE)</f>
        <v>0</v>
      </c>
      <c r="E28" s="59">
        <v>0</v>
      </c>
      <c r="F28" s="88">
        <f t="shared" ref="F28:F31" si="1">IF(AND(E28=0,D28=0),0,E28/D28)</f>
        <v>0</v>
      </c>
      <c r="G28" s="103"/>
      <c r="H28" s="103"/>
      <c r="I28" s="103"/>
      <c r="J28" s="103"/>
      <c r="K28" s="103"/>
      <c r="M28" s="59"/>
      <c r="N28" s="60">
        <v>0</v>
      </c>
      <c r="O28" s="67">
        <f>VLOOKUP(N28,'Données '!C4:D107,2,FALSE)</f>
        <v>0</v>
      </c>
      <c r="P28" s="60">
        <v>0</v>
      </c>
      <c r="Q28" s="67">
        <f t="shared" ref="Q28:Q32" si="2">IF(AND(O28=0,P28=0),0,P28/O28)</f>
        <v>0</v>
      </c>
      <c r="R28" s="103"/>
      <c r="S28" s="103"/>
      <c r="T28" s="103"/>
      <c r="U28" s="103"/>
      <c r="V28" s="103"/>
    </row>
    <row r="29" spans="2:22" ht="28" customHeight="1" x14ac:dyDescent="0.35">
      <c r="B29" s="59"/>
      <c r="C29" s="59"/>
      <c r="D29" s="88">
        <f>VLOOKUP(C29,'Données '!C4:D120,2,FALSE)</f>
        <v>0</v>
      </c>
      <c r="E29" s="59"/>
      <c r="F29" s="88">
        <f t="shared" si="1"/>
        <v>0</v>
      </c>
      <c r="G29" s="103"/>
      <c r="H29" s="103"/>
      <c r="I29" s="103"/>
      <c r="J29" s="103"/>
      <c r="K29" s="103"/>
      <c r="M29" s="59"/>
      <c r="N29" s="60">
        <v>0</v>
      </c>
      <c r="O29" s="67">
        <f>VLOOKUP(N29,'Données '!C4:D107,2,FALSE)</f>
        <v>0</v>
      </c>
      <c r="P29" s="60"/>
      <c r="Q29" s="67">
        <f t="shared" si="2"/>
        <v>0</v>
      </c>
      <c r="R29" s="103"/>
      <c r="S29" s="103"/>
      <c r="T29" s="103"/>
      <c r="U29" s="103"/>
      <c r="V29" s="103"/>
    </row>
    <row r="30" spans="2:22" ht="28" customHeight="1" x14ac:dyDescent="0.35">
      <c r="B30" s="59"/>
      <c r="C30" s="59"/>
      <c r="D30" s="88">
        <f>VLOOKUP(C30,'Données '!C4:D120,2,FALSE)</f>
        <v>0</v>
      </c>
      <c r="E30" s="59"/>
      <c r="F30" s="88">
        <f t="shared" si="1"/>
        <v>0</v>
      </c>
      <c r="G30" s="103"/>
      <c r="H30" s="103"/>
      <c r="I30" s="103"/>
      <c r="J30" s="103"/>
      <c r="K30" s="103"/>
      <c r="M30" s="59"/>
      <c r="N30" s="60">
        <v>0</v>
      </c>
      <c r="O30" s="67">
        <f>VLOOKUP(N30,'Données '!C4:D107,2,FALSE)</f>
        <v>0</v>
      </c>
      <c r="P30" s="60">
        <v>0</v>
      </c>
      <c r="Q30" s="67">
        <f t="shared" si="2"/>
        <v>0</v>
      </c>
      <c r="R30" s="103"/>
      <c r="S30" s="103"/>
      <c r="T30" s="103"/>
      <c r="U30" s="103"/>
      <c r="V30" s="103"/>
    </row>
    <row r="31" spans="2:22" ht="28" customHeight="1" x14ac:dyDescent="0.35">
      <c r="B31" s="59"/>
      <c r="C31" s="59"/>
      <c r="D31" s="88">
        <f>VLOOKUP(C31,'Données '!C4:D120,2,FALSE)</f>
        <v>0</v>
      </c>
      <c r="E31" s="59"/>
      <c r="F31" s="88">
        <f t="shared" si="1"/>
        <v>0</v>
      </c>
      <c r="G31" s="103"/>
      <c r="H31" s="103"/>
      <c r="I31" s="103"/>
      <c r="J31" s="103"/>
      <c r="K31" s="103"/>
      <c r="M31" s="59"/>
      <c r="N31" s="60">
        <v>0</v>
      </c>
      <c r="O31" s="67">
        <f>VLOOKUP(N31,'Données '!C4:D107,2,FALSE)</f>
        <v>0</v>
      </c>
      <c r="P31" s="60">
        <v>0</v>
      </c>
      <c r="Q31" s="67">
        <f t="shared" si="2"/>
        <v>0</v>
      </c>
      <c r="R31" s="103"/>
      <c r="S31" s="103"/>
      <c r="T31" s="103"/>
      <c r="U31" s="103"/>
      <c r="V31" s="103"/>
    </row>
    <row r="32" spans="2:22" ht="28" customHeight="1" x14ac:dyDescent="0.35">
      <c r="B32" s="59"/>
      <c r="C32" s="59">
        <v>0</v>
      </c>
      <c r="D32" s="88">
        <f>VLOOKUP(C32,'Données '!C4:D120,2,FALSE)</f>
        <v>0</v>
      </c>
      <c r="E32" s="59">
        <v>0</v>
      </c>
      <c r="F32" s="88">
        <f>IF(AND(E32=0,D32=0),0,E32/D32)</f>
        <v>0</v>
      </c>
      <c r="G32" s="104"/>
      <c r="H32" s="104"/>
      <c r="I32" s="104"/>
      <c r="J32" s="104"/>
      <c r="K32" s="104"/>
      <c r="M32" s="59"/>
      <c r="N32" s="60">
        <v>0</v>
      </c>
      <c r="O32" s="67">
        <f>VLOOKUP(N32,'Données '!C4:D107,2,FALSE)</f>
        <v>0</v>
      </c>
      <c r="P32" s="60">
        <v>0</v>
      </c>
      <c r="Q32" s="67">
        <f t="shared" si="2"/>
        <v>0</v>
      </c>
      <c r="R32" s="104"/>
      <c r="S32" s="104"/>
      <c r="T32" s="104"/>
      <c r="U32" s="104"/>
      <c r="V32" s="104"/>
    </row>
    <row r="33" spans="5:16" x14ac:dyDescent="0.35">
      <c r="E33">
        <f>SUM(E27:E32)</f>
        <v>0</v>
      </c>
      <c r="P33" s="50">
        <f>SUM(P27:P32)</f>
        <v>0</v>
      </c>
    </row>
    <row r="36" spans="5:16" x14ac:dyDescent="0.35">
      <c r="I36" s="105" t="s">
        <v>254</v>
      </c>
      <c r="J36" s="105"/>
      <c r="K36" s="105"/>
      <c r="L36" s="105"/>
      <c r="M36" s="105"/>
      <c r="N36" s="105"/>
      <c r="O36" s="105"/>
    </row>
    <row r="37" spans="5:16" x14ac:dyDescent="0.35">
      <c r="I37" s="105"/>
      <c r="J37" s="105"/>
      <c r="K37" s="105"/>
      <c r="L37" s="105"/>
      <c r="M37" s="105"/>
      <c r="N37" s="105"/>
      <c r="O37" s="105"/>
    </row>
    <row r="38" spans="5:16" x14ac:dyDescent="0.35">
      <c r="I38" s="114">
        <f ca="1">SUM(K27+K15+S15+V27)</f>
        <v>0</v>
      </c>
      <c r="J38" s="105"/>
      <c r="K38" s="105"/>
      <c r="L38" s="105"/>
      <c r="M38" s="105"/>
      <c r="N38" s="105"/>
      <c r="O38" s="105"/>
    </row>
    <row r="39" spans="5:16" x14ac:dyDescent="0.35">
      <c r="I39" s="105"/>
      <c r="J39" s="105"/>
      <c r="K39" s="105"/>
      <c r="L39" s="105"/>
      <c r="M39" s="105"/>
      <c r="N39" s="105"/>
      <c r="O39" s="105"/>
    </row>
  </sheetData>
  <mergeCells count="27">
    <mergeCell ref="I38:O39"/>
    <mergeCell ref="R27:R32"/>
    <mergeCell ref="S27:S32"/>
    <mergeCell ref="T27:T32"/>
    <mergeCell ref="U27:U32"/>
    <mergeCell ref="V27:V32"/>
    <mergeCell ref="I36:O37"/>
    <mergeCell ref="R15:R20"/>
    <mergeCell ref="S15:S20"/>
    <mergeCell ref="M23:V23"/>
    <mergeCell ref="B24:C24"/>
    <mergeCell ref="M24:N24"/>
    <mergeCell ref="G27:G32"/>
    <mergeCell ref="H27:H32"/>
    <mergeCell ref="I27:I32"/>
    <mergeCell ref="J27:J32"/>
    <mergeCell ref="K27:K32"/>
    <mergeCell ref="M11:S11"/>
    <mergeCell ref="B12:C12"/>
    <mergeCell ref="M12:N12"/>
    <mergeCell ref="G15:G20"/>
    <mergeCell ref="H15:H20"/>
    <mergeCell ref="I15:I20"/>
    <mergeCell ref="J15:J20"/>
    <mergeCell ref="K15:K20"/>
    <mergeCell ref="P15:P20"/>
    <mergeCell ref="Q15:Q20"/>
  </mergeCells>
  <conditionalFormatting sqref="A36:I36 P36:XFD39 I38 A48:XFD1048576 A21:XFD22 T15:XFD20 A33:XFD35 A27:F32 W27:XFD32 L27:Q32 I40:XFD46 A37:E47 F37:H46 F47:XFD47 A1:XFD4 A11:B11 A12:A20 L11:M11 A24:XFD26 A23 L23:XFD23 L15:O20 L12:V12 L13:XFD14 A10:S10 W10:XFD12 T10:V11">
    <cfRule type="cellIs" dxfId="62" priority="79" operator="equal">
      <formula>0</formula>
    </cfRule>
  </conditionalFormatting>
  <conditionalFormatting sqref="C3">
    <cfRule type="containsText" dxfId="61" priority="75" operator="containsText" text="abcdefghijklmonopqrstuvwxyz">
      <formula>NOT(ISERROR(SEARCH("abcdefghijklmonopqrstuvwxyz",C3)))</formula>
    </cfRule>
  </conditionalFormatting>
  <conditionalFormatting sqref="D27:D32">
    <cfRule type="cellIs" dxfId="60" priority="73" operator="equal">
      <formula>0</formula>
    </cfRule>
  </conditionalFormatting>
  <conditionalFormatting sqref="O27:O32">
    <cfRule type="cellIs" dxfId="59" priority="72" operator="equal">
      <formula>0</formula>
    </cfRule>
  </conditionalFormatting>
  <conditionalFormatting sqref="F27:F32">
    <cfRule type="cellIs" dxfId="58" priority="67" operator="greaterThan">
      <formula>0</formula>
    </cfRule>
    <cfRule type="cellIs" dxfId="57" priority="68" operator="equal">
      <formula>0</formula>
    </cfRule>
  </conditionalFormatting>
  <conditionalFormatting sqref="Q27:Q32">
    <cfRule type="cellIs" dxfId="56" priority="65" operator="greaterThan">
      <formula>0</formula>
    </cfRule>
    <cfRule type="cellIs" dxfId="55" priority="66" operator="equal">
      <formula>0</formula>
    </cfRule>
  </conditionalFormatting>
  <conditionalFormatting sqref="Q15">
    <cfRule type="cellIs" dxfId="54" priority="64" operator="equal">
      <formula>0</formula>
    </cfRule>
  </conditionalFormatting>
  <conditionalFormatting sqref="Q15">
    <cfRule type="cellIs" dxfId="53" priority="62" operator="greaterThan">
      <formula>0</formula>
    </cfRule>
    <cfRule type="cellIs" dxfId="52" priority="63" operator="equal">
      <formula>0</formula>
    </cfRule>
  </conditionalFormatting>
  <conditionalFormatting sqref="R15">
    <cfRule type="cellIs" dxfId="51" priority="61" operator="equal">
      <formula>0</formula>
    </cfRule>
  </conditionalFormatting>
  <conditionalFormatting sqref="R15">
    <cfRule type="cellIs" dxfId="50" priority="59" operator="greaterThan">
      <formula>0</formula>
    </cfRule>
    <cfRule type="cellIs" dxfId="49" priority="60" operator="equal">
      <formula>0</formula>
    </cfRule>
  </conditionalFormatting>
  <conditionalFormatting sqref="S15">
    <cfRule type="cellIs" dxfId="48" priority="58" operator="equal">
      <formula>0</formula>
    </cfRule>
  </conditionalFormatting>
  <conditionalFormatting sqref="S15">
    <cfRule type="cellIs" dxfId="47" priority="56" operator="greaterThan">
      <formula>0</formula>
    </cfRule>
    <cfRule type="cellIs" dxfId="46" priority="57" operator="equal">
      <formula>0</formula>
    </cfRule>
  </conditionalFormatting>
  <conditionalFormatting sqref="R27">
    <cfRule type="cellIs" dxfId="45" priority="55" operator="equal">
      <formula>0</formula>
    </cfRule>
  </conditionalFormatting>
  <conditionalFormatting sqref="R27">
    <cfRule type="cellIs" dxfId="44" priority="53" operator="greaterThan">
      <formula>0</formula>
    </cfRule>
    <cfRule type="cellIs" dxfId="43" priority="54" operator="equal">
      <formula>0</formula>
    </cfRule>
  </conditionalFormatting>
  <conditionalFormatting sqref="T27">
    <cfRule type="cellIs" dxfId="42" priority="52" operator="equal">
      <formula>0</formula>
    </cfRule>
  </conditionalFormatting>
  <conditionalFormatting sqref="T27">
    <cfRule type="cellIs" dxfId="41" priority="50" operator="greaterThan">
      <formula>0</formula>
    </cfRule>
    <cfRule type="cellIs" dxfId="40" priority="51" operator="equal">
      <formula>0</formula>
    </cfRule>
  </conditionalFormatting>
  <conditionalFormatting sqref="U27">
    <cfRule type="cellIs" dxfId="39" priority="49" operator="equal">
      <formula>0</formula>
    </cfRule>
  </conditionalFormatting>
  <conditionalFormatting sqref="U27">
    <cfRule type="cellIs" dxfId="38" priority="47" operator="greaterThan">
      <formula>0</formula>
    </cfRule>
    <cfRule type="cellIs" dxfId="37" priority="48" operator="equal">
      <formula>0</formula>
    </cfRule>
  </conditionalFormatting>
  <conditionalFormatting sqref="V27">
    <cfRule type="cellIs" dxfId="36" priority="46" operator="equal">
      <formula>0</formula>
    </cfRule>
  </conditionalFormatting>
  <conditionalFormatting sqref="V27">
    <cfRule type="cellIs" dxfId="35" priority="44" operator="greaterThan">
      <formula>0</formula>
    </cfRule>
    <cfRule type="cellIs" dxfId="34" priority="45" operator="equal">
      <formula>0</formula>
    </cfRule>
  </conditionalFormatting>
  <conditionalFormatting sqref="G27">
    <cfRule type="cellIs" dxfId="33" priority="31" operator="equal">
      <formula>0</formula>
    </cfRule>
  </conditionalFormatting>
  <conditionalFormatting sqref="G27">
    <cfRule type="cellIs" dxfId="32" priority="29" operator="greaterThan">
      <formula>0</formula>
    </cfRule>
    <cfRule type="cellIs" dxfId="31" priority="30" operator="equal">
      <formula>0</formula>
    </cfRule>
  </conditionalFormatting>
  <conditionalFormatting sqref="I27">
    <cfRule type="cellIs" dxfId="30" priority="28" operator="equal">
      <formula>0</formula>
    </cfRule>
  </conditionalFormatting>
  <conditionalFormatting sqref="I27">
    <cfRule type="cellIs" dxfId="29" priority="26" operator="greaterThan">
      <formula>0</formula>
    </cfRule>
    <cfRule type="cellIs" dxfId="28" priority="27" operator="equal">
      <formula>0</formula>
    </cfRule>
  </conditionalFormatting>
  <conditionalFormatting sqref="J27">
    <cfRule type="cellIs" dxfId="27" priority="25" operator="equal">
      <formula>0</formula>
    </cfRule>
  </conditionalFormatting>
  <conditionalFormatting sqref="J27">
    <cfRule type="cellIs" dxfId="26" priority="23" operator="greaterThan">
      <formula>0</formula>
    </cfRule>
    <cfRule type="cellIs" dxfId="25" priority="24" operator="equal">
      <formula>0</formula>
    </cfRule>
  </conditionalFormatting>
  <conditionalFormatting sqref="K27">
    <cfRule type="cellIs" dxfId="24" priority="22" operator="equal">
      <formula>0</formula>
    </cfRule>
  </conditionalFormatting>
  <conditionalFormatting sqref="K27">
    <cfRule type="cellIs" dxfId="23" priority="20" operator="greaterThan">
      <formula>0</formula>
    </cfRule>
    <cfRule type="cellIs" dxfId="22" priority="21" operator="equal">
      <formula>0</formula>
    </cfRule>
  </conditionalFormatting>
  <conditionalFormatting sqref="B23">
    <cfRule type="cellIs" dxfId="21" priority="16" operator="equal">
      <formula>0</formula>
    </cfRule>
  </conditionalFormatting>
  <conditionalFormatting sqref="H27:H32">
    <cfRule type="cellIs" dxfId="20" priority="13" operator="equal">
      <formula>0</formula>
    </cfRule>
    <cfRule type="cellIs" dxfId="19" priority="14" operator="greaterThanOrEqual">
      <formula>0.21</formula>
    </cfRule>
    <cfRule type="cellIs" dxfId="18" priority="15" operator="lessThanOrEqual">
      <formula>0.2</formula>
    </cfRule>
  </conditionalFormatting>
  <conditionalFormatting sqref="S27:S32">
    <cfRule type="cellIs" dxfId="17" priority="10" operator="equal">
      <formula>0</formula>
    </cfRule>
    <cfRule type="cellIs" dxfId="16" priority="11" operator="greaterThanOrEqual">
      <formula>0.21</formula>
    </cfRule>
    <cfRule type="cellIs" dxfId="15" priority="12" operator="lessThanOrEqual">
      <formula>0.2</formula>
    </cfRule>
  </conditionalFormatting>
  <conditionalFormatting sqref="P15">
    <cfRule type="cellIs" dxfId="14" priority="9" operator="equal">
      <formula>0</formula>
    </cfRule>
  </conditionalFormatting>
  <conditionalFormatting sqref="P15">
    <cfRule type="cellIs" dxfId="13" priority="7" operator="greaterThan">
      <formula>0</formula>
    </cfRule>
    <cfRule type="cellIs" dxfId="12" priority="8" operator="equal">
      <formula>0</formula>
    </cfRule>
  </conditionalFormatting>
  <conditionalFormatting sqref="I38:O39">
    <cfRule type="cellIs" dxfId="11" priority="6" operator="greaterThan">
      <formula>0</formula>
    </cfRule>
  </conditionalFormatting>
  <conditionalFormatting sqref="C15:K20">
    <cfRule type="cellIs" dxfId="10" priority="5" operator="equal">
      <formula>0</formula>
    </cfRule>
  </conditionalFormatting>
  <conditionalFormatting sqref="A5:XFD9">
    <cfRule type="cellIs" dxfId="9" priority="4" operator="equal">
      <formula>0</formula>
    </cfRule>
  </conditionalFormatting>
  <conditionalFormatting sqref="D7 H7 F7">
    <cfRule type="cellIs" dxfId="8" priority="1" operator="greaterThan">
      <formula>0</formula>
    </cfRule>
  </conditionalFormatting>
  <dataValidations count="21">
    <dataValidation type="list" allowBlank="1" showInputMessage="1" showErrorMessage="1" sqref="N15:N20" xr:uid="{C4D6DA17-C29A-4489-AE23-703741FDCE30}">
      <formula1>Typevitrage</formula1>
    </dataValidation>
    <dataValidation type="list" allowBlank="1" showInputMessage="1" showErrorMessage="1" sqref="M15:M20" xr:uid="{7FA38DE5-F249-4006-9218-F6A9DF5BBD97}">
      <formula1>Matière</formula1>
    </dataValidation>
    <dataValidation type="list" allowBlank="1" showInputMessage="1" showErrorMessage="1" sqref="C32" xr:uid="{D657362D-0BA3-4D88-AE0B-35DE352CEF45}">
      <formula1>INDIRECT($B$32)</formula1>
    </dataValidation>
    <dataValidation type="list" allowBlank="1" showInputMessage="1" showErrorMessage="1" sqref="C31" xr:uid="{3520FB51-DF18-4272-B9BA-7035568CC5E3}">
      <formula1>INDIRECT($B$31)</formula1>
    </dataValidation>
    <dataValidation type="list" allowBlank="1" showInputMessage="1" showErrorMessage="1" sqref="C30" xr:uid="{88E582C4-314B-458F-9AED-6669FF247F80}">
      <formula1>INDIRECT($B$30)</formula1>
    </dataValidation>
    <dataValidation type="list" allowBlank="1" showInputMessage="1" showErrorMessage="1" sqref="C29" xr:uid="{F1658202-0B3E-47DD-B830-9C5B2692464C}">
      <formula1>INDIRECT($B$29)</formula1>
    </dataValidation>
    <dataValidation type="list" allowBlank="1" showInputMessage="1" showErrorMessage="1" sqref="C28" xr:uid="{C60BB7B8-658F-44DF-823D-DA84A8D4C6E4}">
      <formula1>INDIRECT($B$28)</formula1>
    </dataValidation>
    <dataValidation type="list" allowBlank="1" showInputMessage="1" showErrorMessage="1" sqref="N32" xr:uid="{004576BC-8A8D-4148-A5CB-6413B9489CEC}">
      <formula1>INDIRECT($M$32)</formula1>
    </dataValidation>
    <dataValidation type="list" allowBlank="1" showInputMessage="1" showErrorMessage="1" sqref="N31" xr:uid="{0D633A73-D85B-4BDB-812F-84A75DBC58CD}">
      <formula1>INDIRECT($M$31)</formula1>
    </dataValidation>
    <dataValidation type="list" allowBlank="1" showInputMessage="1" showErrorMessage="1" sqref="N30" xr:uid="{237A91FF-36CB-4819-AF2C-F9A1D3A555C3}">
      <formula1>INDIRECT($M$30)</formula1>
    </dataValidation>
    <dataValidation type="list" allowBlank="1" showInputMessage="1" showErrorMessage="1" sqref="N29" xr:uid="{7B7D4D0F-1EDA-4FBB-BDA6-5394E5579D5C}">
      <formula1>INDIRECT($M$29)</formula1>
    </dataValidation>
    <dataValidation type="list" allowBlank="1" showInputMessage="1" showErrorMessage="1" sqref="N28" xr:uid="{62063F77-75E4-4781-85AF-44D7C74B6697}">
      <formula1>INDIRECT($M$28)</formula1>
    </dataValidation>
    <dataValidation type="list" allowBlank="1" showInputMessage="1" showErrorMessage="1" sqref="N27" xr:uid="{83A2ACEB-7C97-4B86-BD07-8872847CF675}">
      <formula1>INDIRECT($M$27)</formula1>
    </dataValidation>
    <dataValidation type="list" allowBlank="1" showInputMessage="1" showErrorMessage="1" sqref="C27" xr:uid="{6995538E-876F-456A-9E56-D9B143931883}">
      <formula1>INDIRECT($B$27)</formula1>
    </dataValidation>
    <dataValidation type="list" allowBlank="1" showInputMessage="1" showErrorMessage="1" sqref="C20" xr:uid="{CA9EED5B-B504-4A91-977D-9CDC17037789}">
      <formula1>INDIRECT($B$20)</formula1>
    </dataValidation>
    <dataValidation type="list" allowBlank="1" showInputMessage="1" showErrorMessage="1" sqref="C19" xr:uid="{408FE2DD-5107-4A67-9C70-870336894CA6}">
      <formula1>INDIRECT($B$19)</formula1>
    </dataValidation>
    <dataValidation type="list" allowBlank="1" showInputMessage="1" showErrorMessage="1" sqref="C18" xr:uid="{C00A13BE-6CED-452D-8721-EAFE1F99B9C6}">
      <formula1>INDIRECT($B$18)</formula1>
    </dataValidation>
    <dataValidation type="list" allowBlank="1" showInputMessage="1" showErrorMessage="1" sqref="C17" xr:uid="{7A859EB7-50BD-4D12-BA43-243462B05F14}">
      <formula1>INDIRECT($B$17)</formula1>
    </dataValidation>
    <dataValidation type="list" allowBlank="1" showInputMessage="1" showErrorMessage="1" sqref="C16" xr:uid="{B77203BA-0EEE-4FAC-A716-B4D1305159DF}">
      <formula1>INDIRECT($B$16)</formula1>
    </dataValidation>
    <dataValidation type="list" allowBlank="1" showInputMessage="1" showErrorMessage="1" sqref="C15" xr:uid="{8C1DCDD6-FEAB-4C06-92A4-4D5572E6D92D}">
      <formula1>INDIRECT($B$15)</formula1>
    </dataValidation>
    <dataValidation type="list" allowBlank="1" showInputMessage="1" showErrorMessage="1" sqref="B15:B20 B27:B32 M27:M32" xr:uid="{F0666208-66A9-4CA4-B5F9-10B473A908D4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text="R ; T " id="{16E0A3E3-DD5D-4500-99D7-0192665F2E49}">
            <xm:f>NOT(ISERROR(SEARCH("R ; T ",'Base sou-sol'!C7)))</xm:f>
            <x14:dxf>
              <fill>
                <patternFill>
                  <bgColor theme="0" tint="-4.9989318521683403E-2"/>
                </patternFill>
              </fill>
            </x14:dxf>
          </x14:cfRule>
          <xm:sqref>C7 E7 C9 E9 G7:G9</xm:sqref>
        </x14:conditionalFormatting>
        <x14:conditionalFormatting xmlns:xm="http://schemas.microsoft.com/office/excel/2006/main">
          <x14:cfRule type="containsText" priority="2" operator="containsText" text="r" id="{FD09CB2C-F6AA-45F9-92EC-15058703CE67}">
            <xm:f>NOT(ISERROR(SEARCH("r",'Base sou-sol'!C7)))</xm:f>
            <x14:dxf>
              <font>
                <u/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m:sqref>C7 E7 E9 C9 G7:G9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1">
        <x14:dataValidation type="list" allowBlank="1" showInputMessage="1" showErrorMessage="1" xr:uid="{BCA3EA68-CE4C-4957-9E7E-1A797607CA80}">
          <x14:formula1>
            <xm:f>'Données '!$Z$2:$Z$7</xm:f>
          </x14:formula1>
          <xm:sqref>O15</xm:sqref>
        </x14:dataValidation>
        <x14:dataValidation type="list" allowBlank="1" showInputMessage="1" showErrorMessage="1" xr:uid="{0A8A4F98-866F-4170-9794-9FFD0EE41DD2}">
          <x14:formula1>
            <xm:f>INDIRECT('Données '!$E$25)</xm:f>
          </x14:formula1>
          <xm:sqref>P32</xm:sqref>
        </x14:dataValidation>
        <x14:dataValidation type="list" allowBlank="1" showInputMessage="1" showErrorMessage="1" xr:uid="{F6C0C131-506C-4052-A205-292C48D1461E}">
          <x14:formula1>
            <xm:f>INDIRECT('Données '!$E$24)</xm:f>
          </x14:formula1>
          <xm:sqref>P31</xm:sqref>
        </x14:dataValidation>
        <x14:dataValidation type="list" allowBlank="1" showInputMessage="1" showErrorMessage="1" xr:uid="{31085CE9-BCB3-49BE-B1E4-B5942B8A2C99}">
          <x14:formula1>
            <xm:f>INDIRECT('Données '!$E$23)</xm:f>
          </x14:formula1>
          <xm:sqref>P30</xm:sqref>
        </x14:dataValidation>
        <x14:dataValidation type="list" allowBlank="1" showInputMessage="1" showErrorMessage="1" xr:uid="{F82EF128-7EED-4101-AF8A-D83EAE4019CF}">
          <x14:formula1>
            <xm:f>INDIRECT('Données '!$E$21)</xm:f>
          </x14:formula1>
          <xm:sqref>P28</xm:sqref>
        </x14:dataValidation>
        <x14:dataValidation type="list" allowBlank="1" showInputMessage="1" showErrorMessage="1" xr:uid="{0153A01F-9289-431F-88D9-43627FBF6F9B}">
          <x14:formula1>
            <xm:f>INDIRECT('Données '!$E$20)</xm:f>
          </x14:formula1>
          <xm:sqref>P27</xm:sqref>
        </x14:dataValidation>
        <x14:dataValidation type="list" allowBlank="1" showInputMessage="1" showErrorMessage="1" xr:uid="{7F2156CD-B620-4793-B67E-2F67DD85AD61}">
          <x14:formula1>
            <xm:f>INDIRECT('Données '!$E$19)</xm:f>
          </x14:formula1>
          <xm:sqref>E32</xm:sqref>
        </x14:dataValidation>
        <x14:dataValidation type="list" allowBlank="1" showInputMessage="1" showErrorMessage="1" xr:uid="{1BD8AFE9-37C3-4949-9D27-A8F2E1359647}">
          <x14:formula1>
            <xm:f>INDIRECT('Données '!$E$18)</xm:f>
          </x14:formula1>
          <xm:sqref>E31</xm:sqref>
        </x14:dataValidation>
        <x14:dataValidation type="list" allowBlank="1" showInputMessage="1" showErrorMessage="1" xr:uid="{14145849-C1BA-4BC7-B387-1C1CA0AEAF86}">
          <x14:formula1>
            <xm:f>INDIRECT('Données '!$E$17)</xm:f>
          </x14:formula1>
          <xm:sqref>E30</xm:sqref>
        </x14:dataValidation>
        <x14:dataValidation type="list" allowBlank="1" showInputMessage="1" showErrorMessage="1" xr:uid="{714B6159-74E9-42FF-8454-53EE5EF529EC}">
          <x14:formula1>
            <xm:f>INDIRECT('Données '!$E$16)</xm:f>
          </x14:formula1>
          <xm:sqref>E29</xm:sqref>
        </x14:dataValidation>
        <x14:dataValidation type="list" allowBlank="1" showInputMessage="1" showErrorMessage="1" xr:uid="{269FEAF2-9559-4487-B78B-C3870F094CAA}">
          <x14:formula1>
            <xm:f>INDIRECT('Données '!$E$15)</xm:f>
          </x14:formula1>
          <xm:sqref>E28</xm:sqref>
        </x14:dataValidation>
        <x14:dataValidation type="list" allowBlank="1" showInputMessage="1" showErrorMessage="1" xr:uid="{233A4210-A994-4AD2-94B3-1ED30F0F5E61}">
          <x14:formula1>
            <xm:f>INDIRECT('Données '!$E$14)</xm:f>
          </x14:formula1>
          <xm:sqref>E27</xm:sqref>
        </x14:dataValidation>
        <x14:dataValidation type="list" allowBlank="1" showInputMessage="1" showErrorMessage="1" xr:uid="{A09D9659-C144-4280-BF93-ED950FD8BA23}">
          <x14:formula1>
            <xm:f>INDIRECT('Données '!$E$12)</xm:f>
          </x14:formula1>
          <xm:sqref>E19</xm:sqref>
        </x14:dataValidation>
        <x14:dataValidation type="list" allowBlank="1" showInputMessage="1" showErrorMessage="1" xr:uid="{BE8F1A6F-24B9-468B-9E53-9935BB6BFCEF}">
          <x14:formula1>
            <xm:f>INDIRECT('Données '!$E$11)</xm:f>
          </x14:formula1>
          <xm:sqref>E18</xm:sqref>
        </x14:dataValidation>
        <x14:dataValidation type="list" allowBlank="1" showInputMessage="1" showErrorMessage="1" xr:uid="{7FDF1AD8-B53B-4DC0-9A9C-9F9C8495B36E}">
          <x14:formula1>
            <xm:f>INDIRECT('Données '!$E$10)</xm:f>
          </x14:formula1>
          <xm:sqref>E17</xm:sqref>
        </x14:dataValidation>
        <x14:dataValidation type="list" allowBlank="1" showInputMessage="1" showErrorMessage="1" xr:uid="{94FC13CF-E593-4D36-B086-9469992178B5}">
          <x14:formula1>
            <xm:f>INDIRECT('Données '!$E$9)</xm:f>
          </x14:formula1>
          <xm:sqref>E16</xm:sqref>
        </x14:dataValidation>
        <x14:dataValidation type="list" allowBlank="1" showInputMessage="1" showErrorMessage="1" xr:uid="{3206F57F-2307-4641-BB44-FEA78F878FA1}">
          <x14:formula1>
            <xm:f>INDIRECT('Données '!$E$8)</xm:f>
          </x14:formula1>
          <xm:sqref>E15</xm:sqref>
        </x14:dataValidation>
        <x14:dataValidation type="list" allowBlank="1" showInputMessage="1" showErrorMessage="1" xr:uid="{A9F7D19E-5A50-4E71-838B-36126EFD957D}">
          <x14:formula1>
            <xm:f>INDIRECT('Données '!$E$13)</xm:f>
          </x14:formula1>
          <xm:sqref>E20</xm:sqref>
        </x14:dataValidation>
        <x14:dataValidation type="list" allowBlank="1" showInputMessage="1" showErrorMessage="1" xr:uid="{84853D22-78CA-4110-AAEA-D78FE719315A}">
          <x14:formula1>
            <xm:f>INDIRECT('Données '!$E$212)</xm:f>
          </x14:formula1>
          <xm:sqref>P29</xm:sqref>
        </x14:dataValidation>
        <x14:dataValidation type="list" allowBlank="1" showInputMessage="1" showErrorMessage="1" xr:uid="{0B680035-4F94-4DF0-8C68-71795F6CE4F8}">
          <x14:formula1>
            <xm:f>'Données '!$M$3:$M$30</xm:f>
          </x14:formula1>
          <xm:sqref>C3</xm:sqref>
        </x14:dataValidation>
        <x14:dataValidation type="list" allowBlank="1" showInputMessage="1" showErrorMessage="1" xr:uid="{AF64F445-78A6-4F1A-A76D-043FAEFE8537}">
          <x14:formula1>
            <xm:f>'Données '!$A$1:$A$16</xm:f>
          </x14:formula1>
          <xm:sqref>C7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B7392-C651-4A7E-BF16-0FCE5F888BBF}">
  <sheetPr codeName="Feuil3">
    <tabColor theme="7" tint="-0.249977111117893"/>
  </sheetPr>
  <dimension ref="A2:D5"/>
  <sheetViews>
    <sheetView workbookViewId="0">
      <selection activeCell="B5" sqref="B5"/>
    </sheetView>
  </sheetViews>
  <sheetFormatPr baseColWidth="10" defaultColWidth="7.81640625" defaultRowHeight="14.5" x14ac:dyDescent="0.35"/>
  <cols>
    <col min="1" max="1" width="28.6328125" bestFit="1" customWidth="1"/>
    <col min="2" max="2" width="28.36328125" bestFit="1" customWidth="1"/>
    <col min="3" max="3" width="10.453125" bestFit="1" customWidth="1"/>
  </cols>
  <sheetData>
    <row r="2" spans="1:4" ht="18.5" x14ac:dyDescent="0.35">
      <c r="A2" s="112" t="s">
        <v>271</v>
      </c>
      <c r="B2" s="113"/>
      <c r="C2" s="112" t="s">
        <v>268</v>
      </c>
      <c r="D2" s="113"/>
    </row>
    <row r="3" spans="1:4" x14ac:dyDescent="0.35">
      <c r="A3" s="1" t="s">
        <v>273</v>
      </c>
      <c r="B3" s="58" t="s">
        <v>256</v>
      </c>
      <c r="C3" s="128">
        <f>VLOOKUP(B3,'Données '!AF2:AG20,2,FALSE)</f>
        <v>0.7</v>
      </c>
      <c r="D3" s="129"/>
    </row>
    <row r="5" spans="1:4" x14ac:dyDescent="0.35">
      <c r="A5" t="s">
        <v>278</v>
      </c>
    </row>
  </sheetData>
  <mergeCells count="3">
    <mergeCell ref="A2:B2"/>
    <mergeCell ref="C2:D2"/>
    <mergeCell ref="C3:D3"/>
  </mergeCells>
  <conditionalFormatting sqref="C3">
    <cfRule type="cellIs" dxfId="5" priority="6" operator="equal">
      <formula>0</formula>
    </cfRule>
  </conditionalFormatting>
  <conditionalFormatting sqref="C3">
    <cfRule type="cellIs" dxfId="4" priority="4" operator="greaterThan">
      <formula>0</formula>
    </cfRule>
    <cfRule type="cellIs" dxfId="3" priority="5" operator="equal">
      <formula>0</formula>
    </cfRule>
  </conditionalFormatting>
  <conditionalFormatting sqref="B3">
    <cfRule type="cellIs" dxfId="2" priority="3" operator="equal">
      <formula>0</formula>
    </cfRule>
  </conditionalFormatting>
  <conditionalFormatting sqref="A2:B2">
    <cfRule type="cellIs" dxfId="1" priority="2" operator="equal">
      <formula>0</formula>
    </cfRule>
  </conditionalFormatting>
  <conditionalFormatting sqref="C2:D2">
    <cfRule type="cellIs" dxfId="0" priority="1" operator="equal">
      <formula>0</formula>
    </cfRule>
  </conditionalFormatting>
  <dataValidations count="2">
    <dataValidation type="list" allowBlank="1" showInputMessage="1" showErrorMessage="1" sqref="A3" xr:uid="{B3CA6C86-7ECD-49A9-8733-6ABD72B05AAA}">
      <formula1>Chauffage</formula1>
    </dataValidation>
    <dataValidation type="list" allowBlank="1" showInputMessage="1" showErrorMessage="1" sqref="B3" xr:uid="{3775EE28-AC4F-4A0B-8814-7FD3AC7F09C7}">
      <formula1>INDIRECT($A$3)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20</vt:i4>
      </vt:variant>
    </vt:vector>
  </HeadingPairs>
  <TitlesOfParts>
    <vt:vector size="38" baseType="lpstr">
      <vt:lpstr>Données </vt:lpstr>
      <vt:lpstr>Acceuil</vt:lpstr>
      <vt:lpstr>Base sou-sol</vt:lpstr>
      <vt:lpstr>R-3</vt:lpstr>
      <vt:lpstr>Base étage</vt:lpstr>
      <vt:lpstr>RDC</vt:lpstr>
      <vt:lpstr>R+1</vt:lpstr>
      <vt:lpstr>R+2</vt:lpstr>
      <vt:lpstr>R+3</vt:lpstr>
      <vt:lpstr>R+4</vt:lpstr>
      <vt:lpstr>R+5</vt:lpstr>
      <vt:lpstr>R+6</vt:lpstr>
      <vt:lpstr>R+7</vt:lpstr>
      <vt:lpstr>R+8</vt:lpstr>
      <vt:lpstr>R+9</vt:lpstr>
      <vt:lpstr>R+10</vt:lpstr>
      <vt:lpstr>Base toiture</vt:lpstr>
      <vt:lpstr>Flux Thermique</vt:lpstr>
      <vt:lpstr>Béton</vt:lpstr>
      <vt:lpstr>Briques</vt:lpstr>
      <vt:lpstr>ChaudièreBois</vt:lpstr>
      <vt:lpstr>ChaudièreFioul</vt:lpstr>
      <vt:lpstr>ChaudièreGaz</vt:lpstr>
      <vt:lpstr>Chauffage</vt:lpstr>
      <vt:lpstr>Double</vt:lpstr>
      <vt:lpstr>Isolants</vt:lpstr>
      <vt:lpstr>Matériaux</vt:lpstr>
      <vt:lpstr>Matière</vt:lpstr>
      <vt:lpstr>PBéton</vt:lpstr>
      <vt:lpstr>PBriques</vt:lpstr>
      <vt:lpstr>PIsolants</vt:lpstr>
      <vt:lpstr>Plâtre</vt:lpstr>
      <vt:lpstr>PompeàChaleur</vt:lpstr>
      <vt:lpstr>PPlâtre</vt:lpstr>
      <vt:lpstr>Psols</vt:lpstr>
      <vt:lpstr>Solaireactifavecappoint</vt:lpstr>
      <vt:lpstr>Sols</vt:lpstr>
      <vt:lpstr>Typevitrage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Charavay, Fabien</dc:creator>
  <cp:keywords/>
  <dc:description/>
  <cp:lastModifiedBy>Charavay, Fabien</cp:lastModifiedBy>
  <cp:revision/>
  <dcterms:created xsi:type="dcterms:W3CDTF">2020-02-12T15:33:35Z</dcterms:created>
  <dcterms:modified xsi:type="dcterms:W3CDTF">2020-04-04T17:47:52Z</dcterms:modified>
  <cp:category/>
  <cp:contentStatus/>
</cp:coreProperties>
</file>