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480" yWindow="132" windowWidth="22116" windowHeight="7440"/>
  </bookViews>
  <sheets>
    <sheet name="Pilote" sheetId="5" r:id="rId1"/>
    <sheet name="Suivi" sheetId="4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  <externalReference r:id="rId8"/>
  </externalReferences>
  <definedNames>
    <definedName name="_xlnm._FilterDatabase" localSheetId="1" hidden="1">Suivi!$CR$2:$CR$200</definedName>
    <definedName name="ACTIVITES">#REF!</definedName>
    <definedName name="CEMATIN">[2]Notice!$A$2:$A$7</definedName>
    <definedName name="COMPETENCES">#REF!</definedName>
    <definedName name="Mercredi">#REF!</definedName>
    <definedName name="PRISEDEPOSTE">#REF!</definedName>
    <definedName name="REPOS">#REF!</definedName>
    <definedName name="TYPECONTRAT">[3]Notice!$B$2:$B$4</definedName>
    <definedName name="YO">[3]Notice!$A$2:$A$7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S9" i="5" l="1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S1" i="5"/>
  <c r="R1" i="5"/>
  <c r="Q1" i="5"/>
  <c r="P1" i="5"/>
  <c r="O1" i="5"/>
  <c r="N1" i="5"/>
  <c r="M1" i="5"/>
  <c r="L1" i="5"/>
  <c r="K1" i="5"/>
  <c r="J1" i="5"/>
  <c r="I1" i="5"/>
  <c r="H1" i="5"/>
  <c r="G1" i="5"/>
  <c r="F1" i="5"/>
  <c r="E1" i="5"/>
  <c r="D1" i="5"/>
  <c r="C1" i="5"/>
  <c r="AM221" i="4"/>
  <c r="DY204" i="4"/>
  <c r="CO204" i="4"/>
  <c r="CF204" i="4"/>
  <c r="CJ204" i="4" s="1"/>
  <c r="BW204" i="4"/>
  <c r="CA204" i="4" s="1"/>
  <c r="BN204" i="4"/>
  <c r="BR204" i="4" s="1"/>
  <c r="BE204" i="4"/>
  <c r="BI204" i="4" s="1"/>
  <c r="AY204" i="4"/>
  <c r="BD204" i="4" s="1"/>
  <c r="AV204" i="4"/>
  <c r="AZ204" i="4" s="1"/>
  <c r="BA204" i="4" s="1"/>
  <c r="AN204" i="4"/>
  <c r="AM204" i="4"/>
  <c r="AK204" i="4"/>
  <c r="AF204" i="4"/>
  <c r="T204" i="4"/>
  <c r="R204" i="4"/>
  <c r="O204" i="4"/>
  <c r="Z204" i="4" s="1"/>
  <c r="N204" i="4"/>
  <c r="M204" i="4"/>
  <c r="Y204" i="4" s="1"/>
  <c r="DX204" i="4" s="1"/>
  <c r="L204" i="4"/>
  <c r="X204" i="4" s="1"/>
  <c r="DW204" i="4" s="1"/>
  <c r="K204" i="4"/>
  <c r="J204" i="4"/>
  <c r="W204" i="4" s="1"/>
  <c r="DV204" i="4" s="1"/>
  <c r="I204" i="4"/>
  <c r="V204" i="4" s="1"/>
  <c r="DU204" i="4" s="1"/>
  <c r="G204" i="4"/>
  <c r="U204" i="4" s="1"/>
  <c r="AQ204" i="4" s="1"/>
  <c r="F204" i="4"/>
  <c r="E204" i="4"/>
  <c r="P204" i="4" s="1"/>
  <c r="Q204" i="4" s="1"/>
  <c r="A204" i="4"/>
  <c r="DY203" i="4"/>
  <c r="CO203" i="4"/>
  <c r="CF203" i="4"/>
  <c r="CJ203" i="4" s="1"/>
  <c r="BW203" i="4"/>
  <c r="CA203" i="4" s="1"/>
  <c r="BN203" i="4"/>
  <c r="BR203" i="4" s="1"/>
  <c r="BE203" i="4"/>
  <c r="BI203" i="4" s="1"/>
  <c r="AY203" i="4"/>
  <c r="BD203" i="4" s="1"/>
  <c r="AV203" i="4"/>
  <c r="EA203" i="4" s="1"/>
  <c r="EG203" i="4" s="1"/>
  <c r="AN203" i="4"/>
  <c r="AM203" i="4"/>
  <c r="AK203" i="4"/>
  <c r="AF203" i="4"/>
  <c r="T203" i="4"/>
  <c r="R203" i="4"/>
  <c r="O203" i="4"/>
  <c r="Z203" i="4" s="1"/>
  <c r="N203" i="4"/>
  <c r="M203" i="4"/>
  <c r="Y203" i="4" s="1"/>
  <c r="DX203" i="4" s="1"/>
  <c r="L203" i="4"/>
  <c r="X203" i="4" s="1"/>
  <c r="DW203" i="4" s="1"/>
  <c r="K203" i="4"/>
  <c r="J203" i="4"/>
  <c r="I203" i="4"/>
  <c r="V203" i="4" s="1"/>
  <c r="DU203" i="4" s="1"/>
  <c r="G203" i="4"/>
  <c r="U203" i="4" s="1"/>
  <c r="AQ203" i="4" s="1"/>
  <c r="F203" i="4"/>
  <c r="E203" i="4"/>
  <c r="P203" i="4" s="1"/>
  <c r="Q203" i="4" s="1"/>
  <c r="A203" i="4"/>
  <c r="DY202" i="4"/>
  <c r="CO202" i="4"/>
  <c r="CF202" i="4"/>
  <c r="CJ202" i="4" s="1"/>
  <c r="BW202" i="4"/>
  <c r="CA202" i="4" s="1"/>
  <c r="BN202" i="4"/>
  <c r="BR202" i="4" s="1"/>
  <c r="BS202" i="4" s="1"/>
  <c r="BE202" i="4"/>
  <c r="BI202" i="4" s="1"/>
  <c r="AY202" i="4"/>
  <c r="BD202" i="4" s="1"/>
  <c r="AV202" i="4"/>
  <c r="EA202" i="4" s="1"/>
  <c r="EG202" i="4" s="1"/>
  <c r="AN202" i="4"/>
  <c r="AM202" i="4"/>
  <c r="AK202" i="4"/>
  <c r="AF202" i="4"/>
  <c r="T202" i="4"/>
  <c r="R202" i="4"/>
  <c r="O202" i="4"/>
  <c r="Z202" i="4" s="1"/>
  <c r="N202" i="4"/>
  <c r="M202" i="4"/>
  <c r="Y202" i="4" s="1"/>
  <c r="DX202" i="4" s="1"/>
  <c r="L202" i="4"/>
  <c r="K202" i="4"/>
  <c r="J202" i="4"/>
  <c r="W202" i="4" s="1"/>
  <c r="DV202" i="4" s="1"/>
  <c r="I202" i="4"/>
  <c r="V202" i="4" s="1"/>
  <c r="DU202" i="4" s="1"/>
  <c r="G202" i="4"/>
  <c r="U202" i="4" s="1"/>
  <c r="AQ202" i="4" s="1"/>
  <c r="F202" i="4"/>
  <c r="E202" i="4"/>
  <c r="P202" i="4" s="1"/>
  <c r="Q202" i="4" s="1"/>
  <c r="A202" i="4"/>
  <c r="DY201" i="4"/>
  <c r="CO201" i="4"/>
  <c r="CF201" i="4"/>
  <c r="CJ201" i="4" s="1"/>
  <c r="BW201" i="4"/>
  <c r="CA201" i="4" s="1"/>
  <c r="BN201" i="4"/>
  <c r="BR201" i="4" s="1"/>
  <c r="BE201" i="4"/>
  <c r="BI201" i="4" s="1"/>
  <c r="AY201" i="4"/>
  <c r="BD201" i="4" s="1"/>
  <c r="AV201" i="4"/>
  <c r="EA201" i="4" s="1"/>
  <c r="EG201" i="4" s="1"/>
  <c r="AN201" i="4"/>
  <c r="AM201" i="4"/>
  <c r="AK201" i="4"/>
  <c r="AF201" i="4"/>
  <c r="T201" i="4"/>
  <c r="R201" i="4"/>
  <c r="O201" i="4"/>
  <c r="Z201" i="4" s="1"/>
  <c r="N201" i="4"/>
  <c r="M201" i="4"/>
  <c r="Y201" i="4" s="1"/>
  <c r="DX201" i="4" s="1"/>
  <c r="L201" i="4"/>
  <c r="X201" i="4" s="1"/>
  <c r="DW201" i="4" s="1"/>
  <c r="K201" i="4"/>
  <c r="J201" i="4"/>
  <c r="W201" i="4" s="1"/>
  <c r="DV201" i="4" s="1"/>
  <c r="I201" i="4"/>
  <c r="V201" i="4" s="1"/>
  <c r="DU201" i="4" s="1"/>
  <c r="G201" i="4"/>
  <c r="U201" i="4" s="1"/>
  <c r="AQ201" i="4" s="1"/>
  <c r="F201" i="4"/>
  <c r="E201" i="4"/>
  <c r="P201" i="4" s="1"/>
  <c r="Q201" i="4" s="1"/>
  <c r="A201" i="4"/>
  <c r="DY200" i="4"/>
  <c r="DO200" i="4"/>
  <c r="CR200" i="4"/>
  <c r="CO200" i="4"/>
  <c r="CF200" i="4"/>
  <c r="CJ200" i="4" s="1"/>
  <c r="BW200" i="4"/>
  <c r="CA200" i="4" s="1"/>
  <c r="BN200" i="4"/>
  <c r="BR200" i="4" s="1"/>
  <c r="BS200" i="4" s="1"/>
  <c r="BE200" i="4"/>
  <c r="BI200" i="4" s="1"/>
  <c r="AY200" i="4"/>
  <c r="BD200" i="4" s="1"/>
  <c r="AV200" i="4"/>
  <c r="EA200" i="4" s="1"/>
  <c r="EG200" i="4" s="1"/>
  <c r="AN200" i="4"/>
  <c r="AM200" i="4"/>
  <c r="AK200" i="4"/>
  <c r="AF200" i="4"/>
  <c r="T200" i="4"/>
  <c r="R200" i="4"/>
  <c r="O200" i="4"/>
  <c r="Z200" i="4" s="1"/>
  <c r="N200" i="4"/>
  <c r="M200" i="4"/>
  <c r="Y200" i="4" s="1"/>
  <c r="DX200" i="4" s="1"/>
  <c r="L200" i="4"/>
  <c r="K200" i="4"/>
  <c r="J200" i="4"/>
  <c r="I200" i="4"/>
  <c r="V200" i="4" s="1"/>
  <c r="DU200" i="4" s="1"/>
  <c r="G200" i="4"/>
  <c r="U200" i="4" s="1"/>
  <c r="AQ200" i="4" s="1"/>
  <c r="F200" i="4"/>
  <c r="E200" i="4"/>
  <c r="P200" i="4" s="1"/>
  <c r="Q200" i="4" s="1"/>
  <c r="A200" i="4"/>
  <c r="DY199" i="4"/>
  <c r="DO199" i="4"/>
  <c r="CR199" i="4"/>
  <c r="CO199" i="4"/>
  <c r="CF199" i="4"/>
  <c r="CJ199" i="4" s="1"/>
  <c r="CI199" i="4" s="1"/>
  <c r="CN199" i="4" s="1"/>
  <c r="BW199" i="4"/>
  <c r="CA199" i="4" s="1"/>
  <c r="BN199" i="4"/>
  <c r="BR199" i="4" s="1"/>
  <c r="BS199" i="4" s="1"/>
  <c r="BE199" i="4"/>
  <c r="BI199" i="4" s="1"/>
  <c r="BJ199" i="4" s="1"/>
  <c r="AY199" i="4"/>
  <c r="BD199" i="4" s="1"/>
  <c r="AV199" i="4"/>
  <c r="EA199" i="4" s="1"/>
  <c r="EG199" i="4" s="1"/>
  <c r="AN199" i="4"/>
  <c r="AM199" i="4"/>
  <c r="AK199" i="4"/>
  <c r="AF199" i="4"/>
  <c r="T199" i="4"/>
  <c r="R199" i="4"/>
  <c r="O199" i="4"/>
  <c r="Z199" i="4" s="1"/>
  <c r="N199" i="4"/>
  <c r="M199" i="4"/>
  <c r="Y199" i="4" s="1"/>
  <c r="DX199" i="4" s="1"/>
  <c r="L199" i="4"/>
  <c r="X199" i="4" s="1"/>
  <c r="DW199" i="4" s="1"/>
  <c r="K199" i="4"/>
  <c r="J199" i="4"/>
  <c r="I199" i="4"/>
  <c r="V199" i="4" s="1"/>
  <c r="DU199" i="4" s="1"/>
  <c r="G199" i="4"/>
  <c r="U199" i="4" s="1"/>
  <c r="AQ199" i="4" s="1"/>
  <c r="DZ199" i="4" s="1"/>
  <c r="F199" i="4"/>
  <c r="E199" i="4"/>
  <c r="P199" i="4" s="1"/>
  <c r="Q199" i="4" s="1"/>
  <c r="A199" i="4"/>
  <c r="DY198" i="4"/>
  <c r="DO198" i="4"/>
  <c r="CR198" i="4"/>
  <c r="CO198" i="4"/>
  <c r="CF198" i="4"/>
  <c r="CJ198" i="4" s="1"/>
  <c r="BW198" i="4"/>
  <c r="CA198" i="4" s="1"/>
  <c r="BN198" i="4"/>
  <c r="BR198" i="4" s="1"/>
  <c r="BS198" i="4" s="1"/>
  <c r="BE198" i="4"/>
  <c r="BI198" i="4" s="1"/>
  <c r="AY198" i="4"/>
  <c r="BD198" i="4" s="1"/>
  <c r="AV198" i="4"/>
  <c r="EA198" i="4" s="1"/>
  <c r="EG198" i="4" s="1"/>
  <c r="AN198" i="4"/>
  <c r="AM198" i="4"/>
  <c r="AK198" i="4"/>
  <c r="AF198" i="4"/>
  <c r="T198" i="4"/>
  <c r="R198" i="4"/>
  <c r="O198" i="4"/>
  <c r="Z198" i="4" s="1"/>
  <c r="N198" i="4"/>
  <c r="M198" i="4"/>
  <c r="Y198" i="4" s="1"/>
  <c r="DX198" i="4" s="1"/>
  <c r="L198" i="4"/>
  <c r="K198" i="4"/>
  <c r="J198" i="4"/>
  <c r="I198" i="4"/>
  <c r="V198" i="4" s="1"/>
  <c r="DU198" i="4" s="1"/>
  <c r="G198" i="4"/>
  <c r="U198" i="4" s="1"/>
  <c r="AQ198" i="4" s="1"/>
  <c r="DZ198" i="4" s="1"/>
  <c r="F198" i="4"/>
  <c r="E198" i="4"/>
  <c r="P198" i="4" s="1"/>
  <c r="Q198" i="4" s="1"/>
  <c r="A198" i="4"/>
  <c r="DY197" i="4"/>
  <c r="DO197" i="4"/>
  <c r="CR197" i="4"/>
  <c r="CO197" i="4"/>
  <c r="CF197" i="4"/>
  <c r="CJ197" i="4" s="1"/>
  <c r="BW197" i="4"/>
  <c r="CA197" i="4" s="1"/>
  <c r="BN197" i="4"/>
  <c r="BR197" i="4" s="1"/>
  <c r="BS197" i="4" s="1"/>
  <c r="BE197" i="4"/>
  <c r="BI197" i="4" s="1"/>
  <c r="BJ197" i="4" s="1"/>
  <c r="BD197" i="4"/>
  <c r="AY197" i="4"/>
  <c r="AV197" i="4"/>
  <c r="EA197" i="4" s="1"/>
  <c r="EG197" i="4" s="1"/>
  <c r="AN197" i="4"/>
  <c r="AM197" i="4"/>
  <c r="AK197" i="4"/>
  <c r="AF197" i="4"/>
  <c r="T197" i="4"/>
  <c r="R197" i="4"/>
  <c r="O197" i="4"/>
  <c r="Z197" i="4" s="1"/>
  <c r="N197" i="4"/>
  <c r="M197" i="4"/>
  <c r="Y197" i="4" s="1"/>
  <c r="DX197" i="4" s="1"/>
  <c r="L197" i="4"/>
  <c r="X197" i="4" s="1"/>
  <c r="DW197" i="4" s="1"/>
  <c r="K197" i="4"/>
  <c r="J197" i="4"/>
  <c r="W197" i="4" s="1"/>
  <c r="DV197" i="4" s="1"/>
  <c r="I197" i="4"/>
  <c r="V197" i="4" s="1"/>
  <c r="DU197" i="4" s="1"/>
  <c r="G197" i="4"/>
  <c r="U197" i="4" s="1"/>
  <c r="AQ197" i="4" s="1"/>
  <c r="DZ197" i="4" s="1"/>
  <c r="F197" i="4"/>
  <c r="E197" i="4"/>
  <c r="P197" i="4" s="1"/>
  <c r="Q197" i="4" s="1"/>
  <c r="A197" i="4"/>
  <c r="DY196" i="4"/>
  <c r="DO196" i="4"/>
  <c r="CR196" i="4"/>
  <c r="CO196" i="4"/>
  <c r="CF196" i="4"/>
  <c r="CJ196" i="4" s="1"/>
  <c r="CK196" i="4" s="1"/>
  <c r="BW196" i="4"/>
  <c r="CA196" i="4" s="1"/>
  <c r="BN196" i="4"/>
  <c r="BR196" i="4" s="1"/>
  <c r="BE196" i="4"/>
  <c r="BI196" i="4" s="1"/>
  <c r="AY196" i="4"/>
  <c r="BD196" i="4" s="1"/>
  <c r="AV196" i="4"/>
  <c r="EA196" i="4" s="1"/>
  <c r="EG196" i="4" s="1"/>
  <c r="AN196" i="4"/>
  <c r="AM196" i="4"/>
  <c r="AK196" i="4"/>
  <c r="AF196" i="4"/>
  <c r="T196" i="4"/>
  <c r="R196" i="4"/>
  <c r="O196" i="4"/>
  <c r="Z196" i="4" s="1"/>
  <c r="N196" i="4"/>
  <c r="M196" i="4"/>
  <c r="Y196" i="4" s="1"/>
  <c r="DX196" i="4" s="1"/>
  <c r="L196" i="4"/>
  <c r="X196" i="4" s="1"/>
  <c r="DW196" i="4" s="1"/>
  <c r="K196" i="4"/>
  <c r="J196" i="4"/>
  <c r="W196" i="4" s="1"/>
  <c r="DV196" i="4" s="1"/>
  <c r="I196" i="4"/>
  <c r="V196" i="4" s="1"/>
  <c r="DU196" i="4" s="1"/>
  <c r="G196" i="4"/>
  <c r="U196" i="4" s="1"/>
  <c r="AQ196" i="4" s="1"/>
  <c r="F196" i="4"/>
  <c r="E196" i="4"/>
  <c r="P196" i="4" s="1"/>
  <c r="Q196" i="4" s="1"/>
  <c r="A196" i="4"/>
  <c r="DY195" i="4"/>
  <c r="DO195" i="4"/>
  <c r="CR195" i="4"/>
  <c r="CO195" i="4"/>
  <c r="CF195" i="4"/>
  <c r="CJ195" i="4" s="1"/>
  <c r="CI195" i="4" s="1"/>
  <c r="CN195" i="4" s="1"/>
  <c r="BW195" i="4"/>
  <c r="CA195" i="4" s="1"/>
  <c r="BN195" i="4"/>
  <c r="BR195" i="4" s="1"/>
  <c r="BE195" i="4"/>
  <c r="BI195" i="4" s="1"/>
  <c r="AY195" i="4"/>
  <c r="BD195" i="4" s="1"/>
  <c r="AV195" i="4"/>
  <c r="EA195" i="4" s="1"/>
  <c r="EG195" i="4" s="1"/>
  <c r="AN195" i="4"/>
  <c r="AM195" i="4"/>
  <c r="AK195" i="4"/>
  <c r="AF195" i="4"/>
  <c r="T195" i="4"/>
  <c r="R195" i="4"/>
  <c r="O195" i="4"/>
  <c r="Z195" i="4" s="1"/>
  <c r="N195" i="4"/>
  <c r="M195" i="4"/>
  <c r="Y195" i="4" s="1"/>
  <c r="DX195" i="4" s="1"/>
  <c r="L195" i="4"/>
  <c r="X195" i="4" s="1"/>
  <c r="DW195" i="4" s="1"/>
  <c r="K195" i="4"/>
  <c r="J195" i="4"/>
  <c r="I195" i="4"/>
  <c r="V195" i="4" s="1"/>
  <c r="DU195" i="4" s="1"/>
  <c r="G195" i="4"/>
  <c r="U195" i="4" s="1"/>
  <c r="AQ195" i="4" s="1"/>
  <c r="DZ195" i="4" s="1"/>
  <c r="EF195" i="4" s="1"/>
  <c r="F195" i="4"/>
  <c r="E195" i="4"/>
  <c r="P195" i="4" s="1"/>
  <c r="Q195" i="4" s="1"/>
  <c r="A195" i="4"/>
  <c r="DY194" i="4"/>
  <c r="DO194" i="4"/>
  <c r="CR194" i="4"/>
  <c r="CO194" i="4"/>
  <c r="CF194" i="4"/>
  <c r="CJ194" i="4" s="1"/>
  <c r="BW194" i="4"/>
  <c r="CA194" i="4" s="1"/>
  <c r="BN194" i="4"/>
  <c r="BR194" i="4" s="1"/>
  <c r="BS194" i="4" s="1"/>
  <c r="BE194" i="4"/>
  <c r="BI194" i="4" s="1"/>
  <c r="AY194" i="4"/>
  <c r="BD194" i="4" s="1"/>
  <c r="AV194" i="4"/>
  <c r="EA194" i="4" s="1"/>
  <c r="EG194" i="4" s="1"/>
  <c r="AN194" i="4"/>
  <c r="AM194" i="4"/>
  <c r="AK194" i="4"/>
  <c r="AF194" i="4"/>
  <c r="T194" i="4"/>
  <c r="R194" i="4"/>
  <c r="O194" i="4"/>
  <c r="Z194" i="4" s="1"/>
  <c r="N194" i="4"/>
  <c r="M194" i="4"/>
  <c r="L194" i="4"/>
  <c r="X194" i="4" s="1"/>
  <c r="DW194" i="4" s="1"/>
  <c r="K194" i="4"/>
  <c r="J194" i="4"/>
  <c r="W194" i="4" s="1"/>
  <c r="DV194" i="4" s="1"/>
  <c r="I194" i="4"/>
  <c r="V194" i="4" s="1"/>
  <c r="DU194" i="4" s="1"/>
  <c r="G194" i="4"/>
  <c r="U194" i="4" s="1"/>
  <c r="AQ194" i="4" s="1"/>
  <c r="F194" i="4"/>
  <c r="E194" i="4"/>
  <c r="P194" i="4" s="1"/>
  <c r="Q194" i="4" s="1"/>
  <c r="A194" i="4"/>
  <c r="DY193" i="4"/>
  <c r="DO193" i="4"/>
  <c r="CR193" i="4"/>
  <c r="CO193" i="4"/>
  <c r="CF193" i="4"/>
  <c r="CJ193" i="4" s="1"/>
  <c r="CI193" i="4" s="1"/>
  <c r="CN193" i="4" s="1"/>
  <c r="BW193" i="4"/>
  <c r="CA193" i="4" s="1"/>
  <c r="BN193" i="4"/>
  <c r="BR193" i="4" s="1"/>
  <c r="BE193" i="4"/>
  <c r="BI193" i="4" s="1"/>
  <c r="BJ193" i="4" s="1"/>
  <c r="AZ193" i="4"/>
  <c r="AY193" i="4"/>
  <c r="BD193" i="4" s="1"/>
  <c r="AV193" i="4"/>
  <c r="EA193" i="4" s="1"/>
  <c r="EG193" i="4" s="1"/>
  <c r="AN193" i="4"/>
  <c r="AM193" i="4"/>
  <c r="AK193" i="4"/>
  <c r="AF193" i="4"/>
  <c r="T193" i="4"/>
  <c r="R193" i="4"/>
  <c r="O193" i="4"/>
  <c r="Z193" i="4" s="1"/>
  <c r="N193" i="4"/>
  <c r="M193" i="4"/>
  <c r="Y193" i="4" s="1"/>
  <c r="DX193" i="4" s="1"/>
  <c r="L193" i="4"/>
  <c r="X193" i="4" s="1"/>
  <c r="DW193" i="4" s="1"/>
  <c r="K193" i="4"/>
  <c r="J193" i="4"/>
  <c r="I193" i="4"/>
  <c r="V193" i="4" s="1"/>
  <c r="DU193" i="4" s="1"/>
  <c r="G193" i="4"/>
  <c r="U193" i="4" s="1"/>
  <c r="AQ193" i="4" s="1"/>
  <c r="DZ193" i="4" s="1"/>
  <c r="F193" i="4"/>
  <c r="E193" i="4"/>
  <c r="P193" i="4" s="1"/>
  <c r="Q193" i="4" s="1"/>
  <c r="A193" i="4"/>
  <c r="DY192" i="4"/>
  <c r="DO192" i="4"/>
  <c r="CR192" i="4"/>
  <c r="CO192" i="4"/>
  <c r="CF192" i="4"/>
  <c r="CJ192" i="4" s="1"/>
  <c r="CK192" i="4" s="1"/>
  <c r="BW192" i="4"/>
  <c r="CA192" i="4" s="1"/>
  <c r="BN192" i="4"/>
  <c r="BR192" i="4" s="1"/>
  <c r="BS192" i="4" s="1"/>
  <c r="BE192" i="4"/>
  <c r="BI192" i="4" s="1"/>
  <c r="BJ192" i="4" s="1"/>
  <c r="BD192" i="4"/>
  <c r="AY192" i="4"/>
  <c r="AV192" i="4"/>
  <c r="EA192" i="4" s="1"/>
  <c r="EG192" i="4" s="1"/>
  <c r="AN192" i="4"/>
  <c r="AM192" i="4"/>
  <c r="AK192" i="4"/>
  <c r="AF192" i="4"/>
  <c r="T192" i="4"/>
  <c r="R192" i="4"/>
  <c r="O192" i="4"/>
  <c r="Z192" i="4" s="1"/>
  <c r="N192" i="4"/>
  <c r="M192" i="4"/>
  <c r="L192" i="4"/>
  <c r="X192" i="4" s="1"/>
  <c r="DW192" i="4" s="1"/>
  <c r="K192" i="4"/>
  <c r="J192" i="4"/>
  <c r="W192" i="4" s="1"/>
  <c r="DV192" i="4" s="1"/>
  <c r="I192" i="4"/>
  <c r="V192" i="4" s="1"/>
  <c r="DU192" i="4" s="1"/>
  <c r="G192" i="4"/>
  <c r="U192" i="4" s="1"/>
  <c r="AQ192" i="4" s="1"/>
  <c r="F192" i="4"/>
  <c r="E192" i="4"/>
  <c r="P192" i="4" s="1"/>
  <c r="Q192" i="4" s="1"/>
  <c r="A192" i="4"/>
  <c r="DY191" i="4"/>
  <c r="DO191" i="4"/>
  <c r="CR191" i="4"/>
  <c r="CO191" i="4"/>
  <c r="CF191" i="4"/>
  <c r="CJ191" i="4" s="1"/>
  <c r="BW191" i="4"/>
  <c r="CA191" i="4" s="1"/>
  <c r="BN191" i="4"/>
  <c r="BR191" i="4" s="1"/>
  <c r="BE191" i="4"/>
  <c r="BI191" i="4" s="1"/>
  <c r="AY191" i="4"/>
  <c r="BD191" i="4" s="1"/>
  <c r="AV191" i="4"/>
  <c r="EA191" i="4" s="1"/>
  <c r="EG191" i="4" s="1"/>
  <c r="AN191" i="4"/>
  <c r="AM191" i="4"/>
  <c r="AK191" i="4"/>
  <c r="AF191" i="4"/>
  <c r="T191" i="4"/>
  <c r="R191" i="4"/>
  <c r="O191" i="4"/>
  <c r="Z191" i="4" s="1"/>
  <c r="N191" i="4"/>
  <c r="M191" i="4"/>
  <c r="L191" i="4"/>
  <c r="X191" i="4" s="1"/>
  <c r="DW191" i="4" s="1"/>
  <c r="K191" i="4"/>
  <c r="J191" i="4"/>
  <c r="I191" i="4"/>
  <c r="V191" i="4" s="1"/>
  <c r="DU191" i="4" s="1"/>
  <c r="G191" i="4"/>
  <c r="U191" i="4" s="1"/>
  <c r="AQ191" i="4" s="1"/>
  <c r="F191" i="4"/>
  <c r="E191" i="4"/>
  <c r="P191" i="4" s="1"/>
  <c r="Q191" i="4" s="1"/>
  <c r="A191" i="4"/>
  <c r="DY190" i="4"/>
  <c r="DO190" i="4"/>
  <c r="CR190" i="4"/>
  <c r="CO190" i="4"/>
  <c r="CF190" i="4"/>
  <c r="CJ190" i="4" s="1"/>
  <c r="BW190" i="4"/>
  <c r="CA190" i="4" s="1"/>
  <c r="BN190" i="4"/>
  <c r="BR190" i="4" s="1"/>
  <c r="BE190" i="4"/>
  <c r="BI190" i="4" s="1"/>
  <c r="BJ190" i="4" s="1"/>
  <c r="AY190" i="4"/>
  <c r="BD190" i="4" s="1"/>
  <c r="AV190" i="4"/>
  <c r="EA190" i="4" s="1"/>
  <c r="EG190" i="4" s="1"/>
  <c r="AN190" i="4"/>
  <c r="AM190" i="4"/>
  <c r="AK190" i="4"/>
  <c r="AF190" i="4"/>
  <c r="T190" i="4"/>
  <c r="R190" i="4"/>
  <c r="O190" i="4"/>
  <c r="N190" i="4"/>
  <c r="M190" i="4"/>
  <c r="Y190" i="4" s="1"/>
  <c r="DX190" i="4" s="1"/>
  <c r="L190" i="4"/>
  <c r="K190" i="4"/>
  <c r="J190" i="4"/>
  <c r="I190" i="4"/>
  <c r="V190" i="4" s="1"/>
  <c r="DU190" i="4" s="1"/>
  <c r="G190" i="4"/>
  <c r="U190" i="4" s="1"/>
  <c r="AQ190" i="4" s="1"/>
  <c r="DZ190" i="4" s="1"/>
  <c r="EF190" i="4" s="1"/>
  <c r="F190" i="4"/>
  <c r="E190" i="4"/>
  <c r="P190" i="4" s="1"/>
  <c r="Q190" i="4" s="1"/>
  <c r="A190" i="4"/>
  <c r="DY189" i="4"/>
  <c r="DO189" i="4"/>
  <c r="CR189" i="4"/>
  <c r="CO189" i="4"/>
  <c r="CF189" i="4"/>
  <c r="CJ189" i="4" s="1"/>
  <c r="BW189" i="4"/>
  <c r="CA189" i="4" s="1"/>
  <c r="BN189" i="4"/>
  <c r="BR189" i="4" s="1"/>
  <c r="BS189" i="4" s="1"/>
  <c r="BE189" i="4"/>
  <c r="BI189" i="4" s="1"/>
  <c r="AY189" i="4"/>
  <c r="BD189" i="4" s="1"/>
  <c r="AV189" i="4"/>
  <c r="EA189" i="4" s="1"/>
  <c r="EG189" i="4" s="1"/>
  <c r="AN189" i="4"/>
  <c r="AM189" i="4"/>
  <c r="AK189" i="4"/>
  <c r="AF189" i="4"/>
  <c r="T189" i="4"/>
  <c r="R189" i="4"/>
  <c r="O189" i="4"/>
  <c r="Z189" i="4" s="1"/>
  <c r="N189" i="4"/>
  <c r="M189" i="4"/>
  <c r="Y189" i="4" s="1"/>
  <c r="DX189" i="4" s="1"/>
  <c r="L189" i="4"/>
  <c r="K189" i="4"/>
  <c r="J189" i="4"/>
  <c r="W189" i="4" s="1"/>
  <c r="DV189" i="4" s="1"/>
  <c r="I189" i="4"/>
  <c r="V189" i="4" s="1"/>
  <c r="DU189" i="4" s="1"/>
  <c r="G189" i="4"/>
  <c r="U189" i="4" s="1"/>
  <c r="AQ189" i="4" s="1"/>
  <c r="DZ189" i="4" s="1"/>
  <c r="EF189" i="4" s="1"/>
  <c r="F189" i="4"/>
  <c r="E189" i="4"/>
  <c r="P189" i="4" s="1"/>
  <c r="Q189" i="4" s="1"/>
  <c r="A189" i="4"/>
  <c r="DY188" i="4"/>
  <c r="DO188" i="4"/>
  <c r="CR188" i="4" s="1"/>
  <c r="CO188" i="4"/>
  <c r="CF188" i="4"/>
  <c r="CJ188" i="4" s="1"/>
  <c r="BW188" i="4"/>
  <c r="CA188" i="4" s="1"/>
  <c r="BN188" i="4"/>
  <c r="BR188" i="4" s="1"/>
  <c r="BS188" i="4" s="1"/>
  <c r="BE188" i="4"/>
  <c r="BI188" i="4" s="1"/>
  <c r="AY188" i="4"/>
  <c r="BD188" i="4" s="1"/>
  <c r="AV188" i="4"/>
  <c r="EA188" i="4" s="1"/>
  <c r="EG188" i="4" s="1"/>
  <c r="AN188" i="4"/>
  <c r="AM188" i="4"/>
  <c r="AK188" i="4"/>
  <c r="AF188" i="4"/>
  <c r="T188" i="4"/>
  <c r="R188" i="4"/>
  <c r="O188" i="4"/>
  <c r="Z188" i="4" s="1"/>
  <c r="N188" i="4"/>
  <c r="M188" i="4"/>
  <c r="L188" i="4"/>
  <c r="X188" i="4" s="1"/>
  <c r="DW188" i="4" s="1"/>
  <c r="K188" i="4"/>
  <c r="J188" i="4"/>
  <c r="W188" i="4" s="1"/>
  <c r="DV188" i="4" s="1"/>
  <c r="I188" i="4"/>
  <c r="V188" i="4" s="1"/>
  <c r="DU188" i="4" s="1"/>
  <c r="G188" i="4"/>
  <c r="U188" i="4" s="1"/>
  <c r="AQ188" i="4" s="1"/>
  <c r="F188" i="4"/>
  <c r="E188" i="4"/>
  <c r="P188" i="4" s="1"/>
  <c r="Q188" i="4" s="1"/>
  <c r="A188" i="4"/>
  <c r="DY187" i="4"/>
  <c r="DO187" i="4"/>
  <c r="CR187" i="4" s="1"/>
  <c r="CO187" i="4"/>
  <c r="CF187" i="4"/>
  <c r="CJ187" i="4" s="1"/>
  <c r="CI187" i="4" s="1"/>
  <c r="CN187" i="4" s="1"/>
  <c r="BW187" i="4"/>
  <c r="CA187" i="4" s="1"/>
  <c r="BN187" i="4"/>
  <c r="BR187" i="4" s="1"/>
  <c r="BQ187" i="4" s="1"/>
  <c r="BV187" i="4" s="1"/>
  <c r="BE187" i="4"/>
  <c r="BI187" i="4" s="1"/>
  <c r="BJ187" i="4" s="1"/>
  <c r="AY187" i="4"/>
  <c r="BD187" i="4" s="1"/>
  <c r="AV187" i="4"/>
  <c r="AZ187" i="4" s="1"/>
  <c r="BA187" i="4" s="1"/>
  <c r="AN187" i="4"/>
  <c r="AM187" i="4"/>
  <c r="AK187" i="4"/>
  <c r="AF187" i="4"/>
  <c r="T187" i="4"/>
  <c r="R187" i="4"/>
  <c r="P187" i="4"/>
  <c r="Q187" i="4" s="1"/>
  <c r="O187" i="4"/>
  <c r="Z187" i="4" s="1"/>
  <c r="N187" i="4"/>
  <c r="M187" i="4"/>
  <c r="L187" i="4"/>
  <c r="X187" i="4" s="1"/>
  <c r="DW187" i="4" s="1"/>
  <c r="K187" i="4"/>
  <c r="J187" i="4"/>
  <c r="W187" i="4" s="1"/>
  <c r="DV187" i="4" s="1"/>
  <c r="I187" i="4"/>
  <c r="V187" i="4" s="1"/>
  <c r="DU187" i="4" s="1"/>
  <c r="G187" i="4"/>
  <c r="U187" i="4" s="1"/>
  <c r="AQ187" i="4" s="1"/>
  <c r="F187" i="4"/>
  <c r="E187" i="4"/>
  <c r="A187" i="4"/>
  <c r="DY186" i="4"/>
  <c r="DO186" i="4"/>
  <c r="CR186" i="4" s="1"/>
  <c r="CO186" i="4"/>
  <c r="CF186" i="4"/>
  <c r="CJ186" i="4" s="1"/>
  <c r="BW186" i="4"/>
  <c r="CA186" i="4" s="1"/>
  <c r="BN186" i="4"/>
  <c r="BR186" i="4" s="1"/>
  <c r="BQ186" i="4" s="1"/>
  <c r="BV186" i="4" s="1"/>
  <c r="BE186" i="4"/>
  <c r="BI186" i="4" s="1"/>
  <c r="BJ186" i="4" s="1"/>
  <c r="AY186" i="4"/>
  <c r="BD186" i="4" s="1"/>
  <c r="AV186" i="4"/>
  <c r="AZ186" i="4" s="1"/>
  <c r="AN186" i="4"/>
  <c r="AM186" i="4"/>
  <c r="AK186" i="4"/>
  <c r="AF186" i="4"/>
  <c r="T186" i="4"/>
  <c r="R186" i="4"/>
  <c r="O186" i="4"/>
  <c r="Z186" i="4" s="1"/>
  <c r="N186" i="4"/>
  <c r="M186" i="4"/>
  <c r="Y186" i="4" s="1"/>
  <c r="DX186" i="4" s="1"/>
  <c r="L186" i="4"/>
  <c r="X186" i="4" s="1"/>
  <c r="DW186" i="4" s="1"/>
  <c r="K186" i="4"/>
  <c r="J186" i="4"/>
  <c r="W186" i="4" s="1"/>
  <c r="DV186" i="4" s="1"/>
  <c r="I186" i="4"/>
  <c r="V186" i="4" s="1"/>
  <c r="DU186" i="4" s="1"/>
  <c r="G186" i="4"/>
  <c r="U186" i="4" s="1"/>
  <c r="AQ186" i="4" s="1"/>
  <c r="F186" i="4"/>
  <c r="E186" i="4"/>
  <c r="P186" i="4" s="1"/>
  <c r="Q186" i="4" s="1"/>
  <c r="A186" i="4"/>
  <c r="DY185" i="4"/>
  <c r="DO185" i="4"/>
  <c r="CR185" i="4" s="1"/>
  <c r="CO185" i="4"/>
  <c r="CF185" i="4"/>
  <c r="CJ185" i="4" s="1"/>
  <c r="BW185" i="4"/>
  <c r="CA185" i="4" s="1"/>
  <c r="BN185" i="4"/>
  <c r="BR185" i="4" s="1"/>
  <c r="BI185" i="4"/>
  <c r="BH185" i="4" s="1"/>
  <c r="BM185" i="4" s="1"/>
  <c r="BE185" i="4"/>
  <c r="AY185" i="4"/>
  <c r="BD185" i="4" s="1"/>
  <c r="AV185" i="4"/>
  <c r="EA185" i="4" s="1"/>
  <c r="EG185" i="4" s="1"/>
  <c r="AN185" i="4"/>
  <c r="AM185" i="4"/>
  <c r="AK185" i="4"/>
  <c r="AF185" i="4"/>
  <c r="T185" i="4"/>
  <c r="R185" i="4"/>
  <c r="O185" i="4"/>
  <c r="Z185" i="4" s="1"/>
  <c r="N185" i="4"/>
  <c r="M185" i="4"/>
  <c r="L185" i="4"/>
  <c r="X185" i="4" s="1"/>
  <c r="DW185" i="4" s="1"/>
  <c r="K185" i="4"/>
  <c r="J185" i="4"/>
  <c r="W185" i="4" s="1"/>
  <c r="DV185" i="4" s="1"/>
  <c r="I185" i="4"/>
  <c r="V185" i="4" s="1"/>
  <c r="DU185" i="4" s="1"/>
  <c r="G185" i="4"/>
  <c r="U185" i="4" s="1"/>
  <c r="AQ185" i="4" s="1"/>
  <c r="F185" i="4"/>
  <c r="E185" i="4"/>
  <c r="P185" i="4" s="1"/>
  <c r="Q185" i="4" s="1"/>
  <c r="A185" i="4"/>
  <c r="DY184" i="4"/>
  <c r="DO184" i="4"/>
  <c r="CR184" i="4" s="1"/>
  <c r="CO184" i="4"/>
  <c r="CF184" i="4"/>
  <c r="CJ184" i="4" s="1"/>
  <c r="BW184" i="4"/>
  <c r="CA184" i="4" s="1"/>
  <c r="BN184" i="4"/>
  <c r="BR184" i="4" s="1"/>
  <c r="BE184" i="4"/>
  <c r="BI184" i="4" s="1"/>
  <c r="AY184" i="4"/>
  <c r="BD184" i="4" s="1"/>
  <c r="AV184" i="4"/>
  <c r="EA184" i="4" s="1"/>
  <c r="EG184" i="4" s="1"/>
  <c r="AN184" i="4"/>
  <c r="AM184" i="4"/>
  <c r="AK184" i="4"/>
  <c r="AF184" i="4"/>
  <c r="T184" i="4"/>
  <c r="R184" i="4"/>
  <c r="O184" i="4"/>
  <c r="Z184" i="4" s="1"/>
  <c r="N184" i="4"/>
  <c r="M184" i="4"/>
  <c r="Y184" i="4" s="1"/>
  <c r="DX184" i="4" s="1"/>
  <c r="L184" i="4"/>
  <c r="X184" i="4" s="1"/>
  <c r="DW184" i="4" s="1"/>
  <c r="K184" i="4"/>
  <c r="J184" i="4"/>
  <c r="I184" i="4"/>
  <c r="V184" i="4" s="1"/>
  <c r="DU184" i="4" s="1"/>
  <c r="G184" i="4"/>
  <c r="U184" i="4" s="1"/>
  <c r="AQ184" i="4" s="1"/>
  <c r="F184" i="4"/>
  <c r="E184" i="4"/>
  <c r="P184" i="4" s="1"/>
  <c r="Q184" i="4" s="1"/>
  <c r="A184" i="4"/>
  <c r="DY183" i="4"/>
  <c r="DO183" i="4"/>
  <c r="CR183" i="4" s="1"/>
  <c r="CO183" i="4"/>
  <c r="CF183" i="4"/>
  <c r="CJ183" i="4" s="1"/>
  <c r="BW183" i="4"/>
  <c r="CA183" i="4" s="1"/>
  <c r="BN183" i="4"/>
  <c r="BR183" i="4" s="1"/>
  <c r="BE183" i="4"/>
  <c r="BI183" i="4" s="1"/>
  <c r="BD183" i="4"/>
  <c r="AY183" i="4"/>
  <c r="AV183" i="4"/>
  <c r="EA183" i="4" s="1"/>
  <c r="EG183" i="4" s="1"/>
  <c r="AN183" i="4"/>
  <c r="AM183" i="4"/>
  <c r="AK183" i="4"/>
  <c r="AF183" i="4"/>
  <c r="T183" i="4"/>
  <c r="R183" i="4"/>
  <c r="O183" i="4"/>
  <c r="Z183" i="4" s="1"/>
  <c r="N183" i="4"/>
  <c r="M183" i="4"/>
  <c r="Y183" i="4" s="1"/>
  <c r="DX183" i="4" s="1"/>
  <c r="L183" i="4"/>
  <c r="K183" i="4"/>
  <c r="J183" i="4"/>
  <c r="I183" i="4"/>
  <c r="V183" i="4" s="1"/>
  <c r="DU183" i="4" s="1"/>
  <c r="G183" i="4"/>
  <c r="U183" i="4" s="1"/>
  <c r="AQ183" i="4" s="1"/>
  <c r="F183" i="4"/>
  <c r="E183" i="4"/>
  <c r="P183" i="4" s="1"/>
  <c r="Q183" i="4" s="1"/>
  <c r="A183" i="4"/>
  <c r="DY182" i="4"/>
  <c r="DO182" i="4"/>
  <c r="CR182" i="4" s="1"/>
  <c r="CO182" i="4"/>
  <c r="CF182" i="4"/>
  <c r="CJ182" i="4" s="1"/>
  <c r="BW182" i="4"/>
  <c r="CA182" i="4" s="1"/>
  <c r="BN182" i="4"/>
  <c r="BR182" i="4" s="1"/>
  <c r="BS182" i="4" s="1"/>
  <c r="BE182" i="4"/>
  <c r="BI182" i="4" s="1"/>
  <c r="BJ182" i="4" s="1"/>
  <c r="AY182" i="4"/>
  <c r="BD182" i="4" s="1"/>
  <c r="AV182" i="4"/>
  <c r="EA182" i="4" s="1"/>
  <c r="EG182" i="4" s="1"/>
  <c r="AN182" i="4"/>
  <c r="AM182" i="4"/>
  <c r="AK182" i="4"/>
  <c r="AF182" i="4"/>
  <c r="T182" i="4"/>
  <c r="R182" i="4"/>
  <c r="P182" i="4"/>
  <c r="Q182" i="4" s="1"/>
  <c r="O182" i="4"/>
  <c r="Z182" i="4" s="1"/>
  <c r="N182" i="4"/>
  <c r="M182" i="4"/>
  <c r="Y182" i="4" s="1"/>
  <c r="DX182" i="4" s="1"/>
  <c r="L182" i="4"/>
  <c r="K182" i="4"/>
  <c r="J182" i="4"/>
  <c r="I182" i="4"/>
  <c r="V182" i="4" s="1"/>
  <c r="DU182" i="4" s="1"/>
  <c r="G182" i="4"/>
  <c r="U182" i="4" s="1"/>
  <c r="AQ182" i="4" s="1"/>
  <c r="AP182" i="4" s="1"/>
  <c r="F182" i="4"/>
  <c r="E182" i="4"/>
  <c r="A182" i="4"/>
  <c r="DY181" i="4"/>
  <c r="DO181" i="4"/>
  <c r="CR181" i="4" s="1"/>
  <c r="CO181" i="4"/>
  <c r="CF181" i="4"/>
  <c r="CJ181" i="4" s="1"/>
  <c r="CI181" i="4" s="1"/>
  <c r="CN181" i="4" s="1"/>
  <c r="BW181" i="4"/>
  <c r="CA181" i="4" s="1"/>
  <c r="BN181" i="4"/>
  <c r="BR181" i="4" s="1"/>
  <c r="BE181" i="4"/>
  <c r="BI181" i="4" s="1"/>
  <c r="AY181" i="4"/>
  <c r="BD181" i="4" s="1"/>
  <c r="AV181" i="4"/>
  <c r="EA181" i="4" s="1"/>
  <c r="EG181" i="4" s="1"/>
  <c r="AN181" i="4"/>
  <c r="AM181" i="4"/>
  <c r="AK181" i="4"/>
  <c r="AF181" i="4"/>
  <c r="T181" i="4"/>
  <c r="R181" i="4"/>
  <c r="O181" i="4"/>
  <c r="Z181" i="4" s="1"/>
  <c r="N181" i="4"/>
  <c r="M181" i="4"/>
  <c r="Y181" i="4" s="1"/>
  <c r="DX181" i="4" s="1"/>
  <c r="L181" i="4"/>
  <c r="X181" i="4" s="1"/>
  <c r="DW181" i="4" s="1"/>
  <c r="K181" i="4"/>
  <c r="J181" i="4"/>
  <c r="W181" i="4" s="1"/>
  <c r="DV181" i="4" s="1"/>
  <c r="I181" i="4"/>
  <c r="V181" i="4" s="1"/>
  <c r="DU181" i="4" s="1"/>
  <c r="G181" i="4"/>
  <c r="U181" i="4" s="1"/>
  <c r="AQ181" i="4" s="1"/>
  <c r="F181" i="4"/>
  <c r="E181" i="4"/>
  <c r="P181" i="4" s="1"/>
  <c r="Q181" i="4" s="1"/>
  <c r="A181" i="4"/>
  <c r="DY180" i="4"/>
  <c r="DO180" i="4"/>
  <c r="CR180" i="4" s="1"/>
  <c r="CO180" i="4"/>
  <c r="CJ180" i="4"/>
  <c r="CI180" i="4" s="1"/>
  <c r="CN180" i="4" s="1"/>
  <c r="CF180" i="4"/>
  <c r="BW180" i="4"/>
  <c r="CA180" i="4" s="1"/>
  <c r="CB180" i="4" s="1"/>
  <c r="BN180" i="4"/>
  <c r="BR180" i="4" s="1"/>
  <c r="BQ180" i="4" s="1"/>
  <c r="BV180" i="4" s="1"/>
  <c r="BE180" i="4"/>
  <c r="BI180" i="4" s="1"/>
  <c r="AY180" i="4"/>
  <c r="BD180" i="4" s="1"/>
  <c r="AV180" i="4"/>
  <c r="EA180" i="4" s="1"/>
  <c r="EG180" i="4" s="1"/>
  <c r="AN180" i="4"/>
  <c r="AM180" i="4"/>
  <c r="AK180" i="4"/>
  <c r="AF180" i="4"/>
  <c r="T180" i="4"/>
  <c r="R180" i="4"/>
  <c r="O180" i="4"/>
  <c r="Z180" i="4" s="1"/>
  <c r="N180" i="4"/>
  <c r="M180" i="4"/>
  <c r="Y180" i="4" s="1"/>
  <c r="DX180" i="4" s="1"/>
  <c r="L180" i="4"/>
  <c r="X180" i="4" s="1"/>
  <c r="DW180" i="4" s="1"/>
  <c r="K180" i="4"/>
  <c r="J180" i="4"/>
  <c r="W180" i="4" s="1"/>
  <c r="DV180" i="4" s="1"/>
  <c r="I180" i="4"/>
  <c r="V180" i="4" s="1"/>
  <c r="DU180" i="4" s="1"/>
  <c r="G180" i="4"/>
  <c r="U180" i="4" s="1"/>
  <c r="AQ180" i="4" s="1"/>
  <c r="DZ180" i="4" s="1"/>
  <c r="EF180" i="4" s="1"/>
  <c r="F180" i="4"/>
  <c r="E180" i="4"/>
  <c r="P180" i="4" s="1"/>
  <c r="Q180" i="4" s="1"/>
  <c r="A180" i="4"/>
  <c r="DY179" i="4"/>
  <c r="DO179" i="4"/>
  <c r="CR179" i="4" s="1"/>
  <c r="CO179" i="4"/>
  <c r="CF179" i="4"/>
  <c r="CJ179" i="4" s="1"/>
  <c r="CK179" i="4" s="1"/>
  <c r="BW179" i="4"/>
  <c r="CA179" i="4" s="1"/>
  <c r="BN179" i="4"/>
  <c r="BR179" i="4" s="1"/>
  <c r="BS179" i="4" s="1"/>
  <c r="BE179" i="4"/>
  <c r="BI179" i="4" s="1"/>
  <c r="AY179" i="4"/>
  <c r="BD179" i="4" s="1"/>
  <c r="AV179" i="4"/>
  <c r="EA179" i="4" s="1"/>
  <c r="EG179" i="4" s="1"/>
  <c r="AN179" i="4"/>
  <c r="AM179" i="4"/>
  <c r="AK179" i="4"/>
  <c r="AF179" i="4"/>
  <c r="T179" i="4"/>
  <c r="R179" i="4"/>
  <c r="P179" i="4"/>
  <c r="Q179" i="4" s="1"/>
  <c r="O179" i="4"/>
  <c r="Z179" i="4" s="1"/>
  <c r="N179" i="4"/>
  <c r="M179" i="4"/>
  <c r="Y179" i="4" s="1"/>
  <c r="DX179" i="4" s="1"/>
  <c r="L179" i="4"/>
  <c r="K179" i="4"/>
  <c r="J179" i="4"/>
  <c r="W179" i="4" s="1"/>
  <c r="DV179" i="4" s="1"/>
  <c r="I179" i="4"/>
  <c r="V179" i="4" s="1"/>
  <c r="DU179" i="4" s="1"/>
  <c r="G179" i="4"/>
  <c r="U179" i="4" s="1"/>
  <c r="AQ179" i="4" s="1"/>
  <c r="F179" i="4"/>
  <c r="E179" i="4"/>
  <c r="A179" i="4"/>
  <c r="EG178" i="4"/>
  <c r="EA178" i="4"/>
  <c r="DY178" i="4"/>
  <c r="DO178" i="4"/>
  <c r="CR178" i="4" s="1"/>
  <c r="CO178" i="4"/>
  <c r="CF178" i="4"/>
  <c r="CJ178" i="4" s="1"/>
  <c r="BW178" i="4"/>
  <c r="CA178" i="4" s="1"/>
  <c r="CB178" i="4" s="1"/>
  <c r="BN178" i="4"/>
  <c r="BR178" i="4" s="1"/>
  <c r="BQ178" i="4" s="1"/>
  <c r="BV178" i="4" s="1"/>
  <c r="BE178" i="4"/>
  <c r="BI178" i="4" s="1"/>
  <c r="AY178" i="4"/>
  <c r="BD178" i="4" s="1"/>
  <c r="AV178" i="4"/>
  <c r="AZ178" i="4" s="1"/>
  <c r="BA178" i="4" s="1"/>
  <c r="AN178" i="4"/>
  <c r="AM178" i="4"/>
  <c r="AK178" i="4"/>
  <c r="AF178" i="4"/>
  <c r="T178" i="4"/>
  <c r="R178" i="4"/>
  <c r="O178" i="4"/>
  <c r="Z178" i="4" s="1"/>
  <c r="N178" i="4"/>
  <c r="M178" i="4"/>
  <c r="L178" i="4"/>
  <c r="X178" i="4" s="1"/>
  <c r="DW178" i="4" s="1"/>
  <c r="K178" i="4"/>
  <c r="J178" i="4"/>
  <c r="W178" i="4" s="1"/>
  <c r="DV178" i="4" s="1"/>
  <c r="I178" i="4"/>
  <c r="G178" i="4"/>
  <c r="U178" i="4" s="1"/>
  <c r="AQ178" i="4" s="1"/>
  <c r="F178" i="4"/>
  <c r="E178" i="4"/>
  <c r="P178" i="4" s="1"/>
  <c r="Q178" i="4" s="1"/>
  <c r="A178" i="4"/>
  <c r="DY177" i="4"/>
  <c r="DO177" i="4"/>
  <c r="CR177" i="4" s="1"/>
  <c r="CO177" i="4"/>
  <c r="CF177" i="4"/>
  <c r="CJ177" i="4" s="1"/>
  <c r="BW177" i="4"/>
  <c r="CA177" i="4" s="1"/>
  <c r="BN177" i="4"/>
  <c r="BR177" i="4" s="1"/>
  <c r="BS177" i="4" s="1"/>
  <c r="BE177" i="4"/>
  <c r="BI177" i="4" s="1"/>
  <c r="BJ177" i="4" s="1"/>
  <c r="AY177" i="4"/>
  <c r="BD177" i="4" s="1"/>
  <c r="AV177" i="4"/>
  <c r="AZ177" i="4" s="1"/>
  <c r="AN177" i="4"/>
  <c r="AM177" i="4"/>
  <c r="AK177" i="4"/>
  <c r="AF177" i="4"/>
  <c r="T177" i="4"/>
  <c r="R177" i="4"/>
  <c r="O177" i="4"/>
  <c r="Z177" i="4" s="1"/>
  <c r="N177" i="4"/>
  <c r="M177" i="4"/>
  <c r="L177" i="4"/>
  <c r="X177" i="4" s="1"/>
  <c r="DW177" i="4" s="1"/>
  <c r="K177" i="4"/>
  <c r="J177" i="4"/>
  <c r="W177" i="4" s="1"/>
  <c r="DV177" i="4" s="1"/>
  <c r="I177" i="4"/>
  <c r="V177" i="4" s="1"/>
  <c r="DU177" i="4" s="1"/>
  <c r="G177" i="4"/>
  <c r="U177" i="4" s="1"/>
  <c r="AQ177" i="4" s="1"/>
  <c r="F177" i="4"/>
  <c r="E177" i="4"/>
  <c r="P177" i="4" s="1"/>
  <c r="Q177" i="4" s="1"/>
  <c r="A177" i="4"/>
  <c r="DY176" i="4"/>
  <c r="DO176" i="4"/>
  <c r="CR176" i="4" s="1"/>
  <c r="CO176" i="4"/>
  <c r="CF176" i="4"/>
  <c r="CJ176" i="4" s="1"/>
  <c r="BW176" i="4"/>
  <c r="CA176" i="4" s="1"/>
  <c r="BN176" i="4"/>
  <c r="BR176" i="4" s="1"/>
  <c r="BE176" i="4"/>
  <c r="BI176" i="4" s="1"/>
  <c r="BJ176" i="4" s="1"/>
  <c r="AY176" i="4"/>
  <c r="BD176" i="4" s="1"/>
  <c r="AV176" i="4"/>
  <c r="EA176" i="4" s="1"/>
  <c r="EG176" i="4" s="1"/>
  <c r="AN176" i="4"/>
  <c r="AM176" i="4"/>
  <c r="AK176" i="4"/>
  <c r="AF176" i="4"/>
  <c r="T176" i="4"/>
  <c r="R176" i="4"/>
  <c r="O176" i="4"/>
  <c r="Z176" i="4" s="1"/>
  <c r="N176" i="4"/>
  <c r="M176" i="4"/>
  <c r="Y176" i="4" s="1"/>
  <c r="DX176" i="4" s="1"/>
  <c r="L176" i="4"/>
  <c r="K176" i="4"/>
  <c r="J176" i="4"/>
  <c r="I176" i="4"/>
  <c r="V176" i="4" s="1"/>
  <c r="DU176" i="4" s="1"/>
  <c r="G176" i="4"/>
  <c r="U176" i="4" s="1"/>
  <c r="AQ176" i="4" s="1"/>
  <c r="F176" i="4"/>
  <c r="E176" i="4"/>
  <c r="P176" i="4" s="1"/>
  <c r="Q176" i="4" s="1"/>
  <c r="A176" i="4"/>
  <c r="DY175" i="4"/>
  <c r="DO175" i="4"/>
  <c r="CR175" i="4" s="1"/>
  <c r="CO175" i="4"/>
  <c r="CF175" i="4"/>
  <c r="CJ175" i="4" s="1"/>
  <c r="CK175" i="4" s="1"/>
  <c r="BW175" i="4"/>
  <c r="CA175" i="4" s="1"/>
  <c r="BQ175" i="4"/>
  <c r="BV175" i="4" s="1"/>
  <c r="BN175" i="4"/>
  <c r="BR175" i="4" s="1"/>
  <c r="BS175" i="4" s="1"/>
  <c r="BE175" i="4"/>
  <c r="BI175" i="4" s="1"/>
  <c r="BJ175" i="4" s="1"/>
  <c r="AY175" i="4"/>
  <c r="BD175" i="4" s="1"/>
  <c r="AV175" i="4"/>
  <c r="EA175" i="4" s="1"/>
  <c r="EG175" i="4" s="1"/>
  <c r="AN175" i="4"/>
  <c r="AM175" i="4"/>
  <c r="AK175" i="4"/>
  <c r="AF175" i="4"/>
  <c r="T175" i="4"/>
  <c r="R175" i="4"/>
  <c r="O175" i="4"/>
  <c r="Z175" i="4" s="1"/>
  <c r="N175" i="4"/>
  <c r="M175" i="4"/>
  <c r="Y175" i="4" s="1"/>
  <c r="DX175" i="4" s="1"/>
  <c r="L175" i="4"/>
  <c r="X175" i="4" s="1"/>
  <c r="DW175" i="4" s="1"/>
  <c r="K175" i="4"/>
  <c r="J175" i="4"/>
  <c r="W175" i="4" s="1"/>
  <c r="DV175" i="4" s="1"/>
  <c r="I175" i="4"/>
  <c r="V175" i="4" s="1"/>
  <c r="DU175" i="4" s="1"/>
  <c r="G175" i="4"/>
  <c r="U175" i="4" s="1"/>
  <c r="AQ175" i="4" s="1"/>
  <c r="F175" i="4"/>
  <c r="E175" i="4"/>
  <c r="P175" i="4" s="1"/>
  <c r="Q175" i="4" s="1"/>
  <c r="A175" i="4"/>
  <c r="DY174" i="4"/>
  <c r="DO174" i="4"/>
  <c r="CR174" i="4" s="1"/>
  <c r="CO174" i="4"/>
  <c r="CF174" i="4"/>
  <c r="CJ174" i="4" s="1"/>
  <c r="BW174" i="4"/>
  <c r="CA174" i="4" s="1"/>
  <c r="BN174" i="4"/>
  <c r="BR174" i="4" s="1"/>
  <c r="BE174" i="4"/>
  <c r="BI174" i="4" s="1"/>
  <c r="AY174" i="4"/>
  <c r="BD174" i="4" s="1"/>
  <c r="AV174" i="4"/>
  <c r="EA174" i="4" s="1"/>
  <c r="EG174" i="4" s="1"/>
  <c r="AN174" i="4"/>
  <c r="AM174" i="4"/>
  <c r="AK174" i="4"/>
  <c r="AF174" i="4"/>
  <c r="T174" i="4"/>
  <c r="R174" i="4"/>
  <c r="O174" i="4"/>
  <c r="Z174" i="4" s="1"/>
  <c r="N174" i="4"/>
  <c r="M174" i="4"/>
  <c r="Y174" i="4" s="1"/>
  <c r="DX174" i="4" s="1"/>
  <c r="L174" i="4"/>
  <c r="K174" i="4"/>
  <c r="J174" i="4"/>
  <c r="W174" i="4" s="1"/>
  <c r="DV174" i="4" s="1"/>
  <c r="I174" i="4"/>
  <c r="V174" i="4" s="1"/>
  <c r="DU174" i="4" s="1"/>
  <c r="G174" i="4"/>
  <c r="U174" i="4" s="1"/>
  <c r="AQ174" i="4" s="1"/>
  <c r="F174" i="4"/>
  <c r="E174" i="4"/>
  <c r="P174" i="4" s="1"/>
  <c r="Q174" i="4" s="1"/>
  <c r="A174" i="4"/>
  <c r="DY173" i="4"/>
  <c r="DO173" i="4"/>
  <c r="CR173" i="4" s="1"/>
  <c r="CO173" i="4"/>
  <c r="CF173" i="4"/>
  <c r="CJ173" i="4" s="1"/>
  <c r="BW173" i="4"/>
  <c r="CA173" i="4" s="1"/>
  <c r="BN173" i="4"/>
  <c r="BR173" i="4" s="1"/>
  <c r="BE173" i="4"/>
  <c r="BI173" i="4" s="1"/>
  <c r="AY173" i="4"/>
  <c r="BD173" i="4" s="1"/>
  <c r="AV173" i="4"/>
  <c r="EA173" i="4" s="1"/>
  <c r="EG173" i="4" s="1"/>
  <c r="AN173" i="4"/>
  <c r="AM173" i="4"/>
  <c r="AK173" i="4"/>
  <c r="AF173" i="4"/>
  <c r="T173" i="4"/>
  <c r="R173" i="4"/>
  <c r="O173" i="4"/>
  <c r="Z173" i="4" s="1"/>
  <c r="N173" i="4"/>
  <c r="M173" i="4"/>
  <c r="Y173" i="4" s="1"/>
  <c r="DX173" i="4" s="1"/>
  <c r="L173" i="4"/>
  <c r="X173" i="4" s="1"/>
  <c r="DW173" i="4" s="1"/>
  <c r="K173" i="4"/>
  <c r="J173" i="4"/>
  <c r="I173" i="4"/>
  <c r="V173" i="4" s="1"/>
  <c r="DU173" i="4" s="1"/>
  <c r="G173" i="4"/>
  <c r="U173" i="4" s="1"/>
  <c r="AQ173" i="4" s="1"/>
  <c r="F173" i="4"/>
  <c r="E173" i="4"/>
  <c r="P173" i="4" s="1"/>
  <c r="Q173" i="4" s="1"/>
  <c r="A173" i="4"/>
  <c r="DY172" i="4"/>
  <c r="DO172" i="4"/>
  <c r="CR172" i="4" s="1"/>
  <c r="CO172" i="4"/>
  <c r="CF172" i="4"/>
  <c r="CJ172" i="4" s="1"/>
  <c r="CI172" i="4" s="1"/>
  <c r="CN172" i="4" s="1"/>
  <c r="BW172" i="4"/>
  <c r="CA172" i="4" s="1"/>
  <c r="CB172" i="4" s="1"/>
  <c r="BN172" i="4"/>
  <c r="BR172" i="4" s="1"/>
  <c r="BI172" i="4"/>
  <c r="BE172" i="4"/>
  <c r="AY172" i="4"/>
  <c r="BD172" i="4" s="1"/>
  <c r="AV172" i="4"/>
  <c r="AZ172" i="4" s="1"/>
  <c r="AN172" i="4"/>
  <c r="AM172" i="4"/>
  <c r="AK172" i="4"/>
  <c r="AF172" i="4"/>
  <c r="T172" i="4"/>
  <c r="R172" i="4"/>
  <c r="O172" i="4"/>
  <c r="Z172" i="4" s="1"/>
  <c r="N172" i="4"/>
  <c r="M172" i="4"/>
  <c r="Y172" i="4" s="1"/>
  <c r="DX172" i="4" s="1"/>
  <c r="L172" i="4"/>
  <c r="K172" i="4"/>
  <c r="J172" i="4"/>
  <c r="W172" i="4" s="1"/>
  <c r="DV172" i="4" s="1"/>
  <c r="I172" i="4"/>
  <c r="V172" i="4" s="1"/>
  <c r="DU172" i="4" s="1"/>
  <c r="G172" i="4"/>
  <c r="U172" i="4" s="1"/>
  <c r="AQ172" i="4" s="1"/>
  <c r="DZ172" i="4" s="1"/>
  <c r="EF172" i="4" s="1"/>
  <c r="F172" i="4"/>
  <c r="E172" i="4"/>
  <c r="P172" i="4" s="1"/>
  <c r="Q172" i="4" s="1"/>
  <c r="A172" i="4"/>
  <c r="DY171" i="4"/>
  <c r="DO171" i="4"/>
  <c r="CR171" i="4" s="1"/>
  <c r="CO171" i="4"/>
  <c r="CF171" i="4"/>
  <c r="CJ171" i="4" s="1"/>
  <c r="BW171" i="4"/>
  <c r="CA171" i="4" s="1"/>
  <c r="BZ171" i="4" s="1"/>
  <c r="CE171" i="4" s="1"/>
  <c r="BN171" i="4"/>
  <c r="BR171" i="4" s="1"/>
  <c r="BS171" i="4" s="1"/>
  <c r="BE171" i="4"/>
  <c r="BI171" i="4" s="1"/>
  <c r="BH171" i="4" s="1"/>
  <c r="BM171" i="4" s="1"/>
  <c r="AY171" i="4"/>
  <c r="BD171" i="4" s="1"/>
  <c r="AV171" i="4"/>
  <c r="EA171" i="4" s="1"/>
  <c r="EG171" i="4" s="1"/>
  <c r="AN171" i="4"/>
  <c r="AM171" i="4"/>
  <c r="AK171" i="4"/>
  <c r="AF171" i="4"/>
  <c r="T171" i="4"/>
  <c r="R171" i="4"/>
  <c r="O171" i="4"/>
  <c r="Z171" i="4" s="1"/>
  <c r="N171" i="4"/>
  <c r="M171" i="4"/>
  <c r="L171" i="4"/>
  <c r="X171" i="4" s="1"/>
  <c r="DW171" i="4" s="1"/>
  <c r="K171" i="4"/>
  <c r="J171" i="4"/>
  <c r="W171" i="4" s="1"/>
  <c r="DV171" i="4" s="1"/>
  <c r="I171" i="4"/>
  <c r="G171" i="4"/>
  <c r="U171" i="4" s="1"/>
  <c r="AQ171" i="4" s="1"/>
  <c r="AP171" i="4" s="1"/>
  <c r="F171" i="4"/>
  <c r="E171" i="4"/>
  <c r="P171" i="4" s="1"/>
  <c r="Q171" i="4" s="1"/>
  <c r="A171" i="4"/>
  <c r="DY170" i="4"/>
  <c r="DO170" i="4"/>
  <c r="CR170" i="4" s="1"/>
  <c r="CO170" i="4"/>
  <c r="CF170" i="4"/>
  <c r="CJ170" i="4" s="1"/>
  <c r="CI170" i="4" s="1"/>
  <c r="CN170" i="4" s="1"/>
  <c r="BW170" i="4"/>
  <c r="CA170" i="4" s="1"/>
  <c r="BZ170" i="4" s="1"/>
  <c r="CE170" i="4" s="1"/>
  <c r="BN170" i="4"/>
  <c r="BR170" i="4" s="1"/>
  <c r="BQ170" i="4" s="1"/>
  <c r="BV170" i="4" s="1"/>
  <c r="BE170" i="4"/>
  <c r="BI170" i="4" s="1"/>
  <c r="BJ170" i="4" s="1"/>
  <c r="AY170" i="4"/>
  <c r="BD170" i="4" s="1"/>
  <c r="AV170" i="4"/>
  <c r="AN170" i="4"/>
  <c r="AM170" i="4"/>
  <c r="AK170" i="4"/>
  <c r="AF170" i="4"/>
  <c r="T170" i="4"/>
  <c r="R170" i="4"/>
  <c r="O170" i="4"/>
  <c r="Z170" i="4" s="1"/>
  <c r="N170" i="4"/>
  <c r="M170" i="4"/>
  <c r="Y170" i="4" s="1"/>
  <c r="DX170" i="4" s="1"/>
  <c r="L170" i="4"/>
  <c r="X170" i="4" s="1"/>
  <c r="DW170" i="4" s="1"/>
  <c r="K170" i="4"/>
  <c r="J170" i="4"/>
  <c r="W170" i="4" s="1"/>
  <c r="DV170" i="4" s="1"/>
  <c r="I170" i="4"/>
  <c r="V170" i="4" s="1"/>
  <c r="DU170" i="4" s="1"/>
  <c r="G170" i="4"/>
  <c r="U170" i="4" s="1"/>
  <c r="AQ170" i="4" s="1"/>
  <c r="F170" i="4"/>
  <c r="E170" i="4"/>
  <c r="P170" i="4" s="1"/>
  <c r="Q170" i="4" s="1"/>
  <c r="A170" i="4"/>
  <c r="DY169" i="4"/>
  <c r="DO169" i="4"/>
  <c r="CR169" i="4" s="1"/>
  <c r="CO169" i="4"/>
  <c r="CF169" i="4"/>
  <c r="CJ169" i="4" s="1"/>
  <c r="BW169" i="4"/>
  <c r="CA169" i="4" s="1"/>
  <c r="BZ169" i="4" s="1"/>
  <c r="CE169" i="4" s="1"/>
  <c r="BN169" i="4"/>
  <c r="BR169" i="4" s="1"/>
  <c r="BE169" i="4"/>
  <c r="BI169" i="4" s="1"/>
  <c r="BH169" i="4" s="1"/>
  <c r="BM169" i="4" s="1"/>
  <c r="BD169" i="4"/>
  <c r="AY169" i="4"/>
  <c r="AV169" i="4"/>
  <c r="AZ169" i="4" s="1"/>
  <c r="AN169" i="4"/>
  <c r="AM169" i="4"/>
  <c r="AK169" i="4"/>
  <c r="AF169" i="4"/>
  <c r="T169" i="4"/>
  <c r="R169" i="4"/>
  <c r="O169" i="4"/>
  <c r="Z169" i="4" s="1"/>
  <c r="N169" i="4"/>
  <c r="M169" i="4"/>
  <c r="L169" i="4"/>
  <c r="X169" i="4" s="1"/>
  <c r="DW169" i="4" s="1"/>
  <c r="K169" i="4"/>
  <c r="J169" i="4"/>
  <c r="W169" i="4" s="1"/>
  <c r="DV169" i="4" s="1"/>
  <c r="I169" i="4"/>
  <c r="V169" i="4" s="1"/>
  <c r="DU169" i="4" s="1"/>
  <c r="G169" i="4"/>
  <c r="U169" i="4" s="1"/>
  <c r="AQ169" i="4" s="1"/>
  <c r="DZ169" i="4" s="1"/>
  <c r="F169" i="4"/>
  <c r="E169" i="4"/>
  <c r="P169" i="4" s="1"/>
  <c r="Q169" i="4" s="1"/>
  <c r="A169" i="4"/>
  <c r="EA168" i="4"/>
  <c r="EG168" i="4" s="1"/>
  <c r="DY168" i="4"/>
  <c r="DO168" i="4"/>
  <c r="CR168" i="4" s="1"/>
  <c r="DT168" i="4"/>
  <c r="DW168" i="4"/>
  <c r="DV168" i="4"/>
  <c r="DU168" i="4"/>
  <c r="A168" i="4"/>
  <c r="DY167" i="4"/>
  <c r="DO167" i="4"/>
  <c r="CR167" i="4" s="1"/>
  <c r="EA167" i="4"/>
  <c r="EG167" i="4" s="1"/>
  <c r="DW167" i="4"/>
  <c r="DV167" i="4"/>
  <c r="DU167" i="4"/>
  <c r="A167" i="4"/>
  <c r="DY166" i="4"/>
  <c r="DO166" i="4"/>
  <c r="CR166" i="4" s="1"/>
  <c r="DU166" i="4"/>
  <c r="DX166" i="4"/>
  <c r="DW166" i="4"/>
  <c r="A166" i="4"/>
  <c r="EA165" i="4"/>
  <c r="EG165" i="4" s="1"/>
  <c r="DY165" i="4"/>
  <c r="DO165" i="4"/>
  <c r="CR165" i="4" s="1"/>
  <c r="DX165" i="4"/>
  <c r="DW165" i="4"/>
  <c r="DU165" i="4"/>
  <c r="A165" i="4"/>
  <c r="DY164" i="4"/>
  <c r="DO164" i="4"/>
  <c r="CR164" i="4" s="1"/>
  <c r="EA164" i="4"/>
  <c r="EG164" i="4" s="1"/>
  <c r="DX164" i="4"/>
  <c r="DW164" i="4"/>
  <c r="DU164" i="4"/>
  <c r="A164" i="4"/>
  <c r="EA163" i="4"/>
  <c r="EG163" i="4" s="1"/>
  <c r="DY163" i="4"/>
  <c r="DO163" i="4"/>
  <c r="CR163" i="4" s="1"/>
  <c r="DX163" i="4"/>
  <c r="DW163" i="4"/>
  <c r="DU163" i="4"/>
  <c r="A163" i="4"/>
  <c r="EA162" i="4"/>
  <c r="EG162" i="4" s="1"/>
  <c r="DY162" i="4"/>
  <c r="DO162" i="4"/>
  <c r="CR162" i="4" s="1"/>
  <c r="DX162" i="4"/>
  <c r="DT162" i="4"/>
  <c r="DW162" i="4"/>
  <c r="DU162" i="4"/>
  <c r="A162" i="4"/>
  <c r="EA161" i="4"/>
  <c r="EG161" i="4" s="1"/>
  <c r="DY161" i="4"/>
  <c r="DO161" i="4"/>
  <c r="CR161" i="4" s="1"/>
  <c r="DW161" i="4"/>
  <c r="DX161" i="4"/>
  <c r="DV161" i="4"/>
  <c r="DU161" i="4"/>
  <c r="A161" i="4"/>
  <c r="DY160" i="4"/>
  <c r="DO160" i="4"/>
  <c r="CR160" i="4" s="1"/>
  <c r="EA160" i="4"/>
  <c r="EG160" i="4" s="1"/>
  <c r="DX160" i="4"/>
  <c r="DV160" i="4"/>
  <c r="DU160" i="4"/>
  <c r="A160" i="4"/>
  <c r="EA159" i="4"/>
  <c r="EG159" i="4" s="1"/>
  <c r="DY159" i="4"/>
  <c r="DO159" i="4"/>
  <c r="CR159" i="4" s="1"/>
  <c r="DX159" i="4"/>
  <c r="DW159" i="4"/>
  <c r="DV159" i="4"/>
  <c r="A159" i="4"/>
  <c r="DY158" i="4"/>
  <c r="DO158" i="4"/>
  <c r="CR158" i="4" s="1"/>
  <c r="EA158" i="4"/>
  <c r="EG158" i="4" s="1"/>
  <c r="DV158" i="4"/>
  <c r="DX158" i="4"/>
  <c r="DW158" i="4"/>
  <c r="A158" i="4"/>
  <c r="DY157" i="4"/>
  <c r="DO157" i="4"/>
  <c r="CR157" i="4" s="1"/>
  <c r="EA157" i="4"/>
  <c r="EG157" i="4" s="1"/>
  <c r="DZ157" i="4"/>
  <c r="EF157" i="4" s="1"/>
  <c r="DX157" i="4"/>
  <c r="DW157" i="4"/>
  <c r="DU157" i="4"/>
  <c r="A157" i="4"/>
  <c r="EA156" i="4"/>
  <c r="EG156" i="4" s="1"/>
  <c r="DY156" i="4"/>
  <c r="DO156" i="4"/>
  <c r="CR156" i="4" s="1"/>
  <c r="DX156" i="4"/>
  <c r="DU156" i="4"/>
  <c r="DT156" i="4"/>
  <c r="DW156" i="4"/>
  <c r="A156" i="4"/>
  <c r="DY155" i="4"/>
  <c r="DO155" i="4"/>
  <c r="CR155" i="4" s="1"/>
  <c r="DV155" i="4"/>
  <c r="DT155" i="4"/>
  <c r="DW155" i="4"/>
  <c r="DU155" i="4"/>
  <c r="A155" i="4"/>
  <c r="DY154" i="4"/>
  <c r="DO154" i="4"/>
  <c r="CR154" i="4" s="1"/>
  <c r="DX154" i="4"/>
  <c r="DW154" i="4"/>
  <c r="DV154" i="4"/>
  <c r="DU154" i="4"/>
  <c r="A154" i="4"/>
  <c r="DY153" i="4"/>
  <c r="DO153" i="4"/>
  <c r="CR153" i="4" s="1"/>
  <c r="EA153" i="4"/>
  <c r="EG153" i="4" s="1"/>
  <c r="DW153" i="4"/>
  <c r="DU153" i="4"/>
  <c r="A153" i="4"/>
  <c r="EA152" i="4"/>
  <c r="EG152" i="4" s="1"/>
  <c r="DY152" i="4"/>
  <c r="DO152" i="4"/>
  <c r="CR152" i="4" s="1"/>
  <c r="DW152" i="4"/>
  <c r="DU152" i="4"/>
  <c r="DX152" i="4"/>
  <c r="DV152" i="4"/>
  <c r="A152" i="4"/>
  <c r="DY151" i="4"/>
  <c r="DO151" i="4"/>
  <c r="CR151" i="4" s="1"/>
  <c r="DU151" i="4"/>
  <c r="A151" i="4"/>
  <c r="DY150" i="4"/>
  <c r="DW150" i="4"/>
  <c r="DO150" i="4"/>
  <c r="CR150" i="4" s="1"/>
  <c r="EA150" i="4"/>
  <c r="EG150" i="4" s="1"/>
  <c r="DT150" i="4"/>
  <c r="DU150" i="4"/>
  <c r="A150" i="4"/>
  <c r="DY149" i="4"/>
  <c r="DO149" i="4"/>
  <c r="CR149" i="4" s="1"/>
  <c r="EA149" i="4"/>
  <c r="EG149" i="4" s="1"/>
  <c r="DX149" i="4"/>
  <c r="DT149" i="4"/>
  <c r="DU149" i="4"/>
  <c r="A149" i="4"/>
  <c r="DY148" i="4"/>
  <c r="DO148" i="4"/>
  <c r="CR148" i="4" s="1"/>
  <c r="DX148" i="4"/>
  <c r="DW148" i="4"/>
  <c r="DU148" i="4"/>
  <c r="A148" i="4"/>
  <c r="DY147" i="4"/>
  <c r="DO147" i="4"/>
  <c r="CR147" i="4" s="1"/>
  <c r="DX147" i="4"/>
  <c r="DT147" i="4"/>
  <c r="DW147" i="4"/>
  <c r="DU147" i="4"/>
  <c r="A147" i="4"/>
  <c r="DY146" i="4"/>
  <c r="DO146" i="4"/>
  <c r="CR146" i="4" s="1"/>
  <c r="EA146" i="4"/>
  <c r="EG146" i="4" s="1"/>
  <c r="DX146" i="4"/>
  <c r="DW146" i="4"/>
  <c r="DU146" i="4"/>
  <c r="A146" i="4"/>
  <c r="DY145" i="4"/>
  <c r="DO145" i="4"/>
  <c r="CR145" i="4" s="1"/>
  <c r="EA145" i="4"/>
  <c r="EG145" i="4" s="1"/>
  <c r="DV145" i="4"/>
  <c r="DX145" i="4"/>
  <c r="DW145" i="4"/>
  <c r="DU145" i="4"/>
  <c r="A145" i="4"/>
  <c r="DY144" i="4"/>
  <c r="DO144" i="4"/>
  <c r="CR144" i="4" s="1"/>
  <c r="EA144" i="4"/>
  <c r="EG144" i="4" s="1"/>
  <c r="DX144" i="4"/>
  <c r="DW144" i="4"/>
  <c r="DS144" i="4"/>
  <c r="DU144" i="4"/>
  <c r="A144" i="4"/>
  <c r="DY143" i="4"/>
  <c r="DO143" i="4"/>
  <c r="CR143" i="4" s="1"/>
  <c r="DU143" i="4"/>
  <c r="DX143" i="4"/>
  <c r="EE143" i="4"/>
  <c r="A143" i="4"/>
  <c r="EA142" i="4"/>
  <c r="EG142" i="4" s="1"/>
  <c r="DY142" i="4"/>
  <c r="DO142" i="4"/>
  <c r="CR142" i="4" s="1"/>
  <c r="DX142" i="4"/>
  <c r="DW142" i="4"/>
  <c r="DV142" i="4"/>
  <c r="DU142" i="4"/>
  <c r="A142" i="4"/>
  <c r="EA141" i="4"/>
  <c r="EG141" i="4" s="1"/>
  <c r="DY141" i="4"/>
  <c r="DO141" i="4"/>
  <c r="CR141" i="4" s="1"/>
  <c r="DT141" i="4"/>
  <c r="DV141" i="4"/>
  <c r="DU141" i="4"/>
  <c r="A141" i="4"/>
  <c r="DY140" i="4"/>
  <c r="DO140" i="4"/>
  <c r="CR140" i="4" s="1"/>
  <c r="EA140" i="4"/>
  <c r="EG140" i="4" s="1"/>
  <c r="DU140" i="4"/>
  <c r="DW140" i="4"/>
  <c r="A140" i="4"/>
  <c r="EA139" i="4"/>
  <c r="EG139" i="4" s="1"/>
  <c r="DY139" i="4"/>
  <c r="DO139" i="4"/>
  <c r="CR139" i="4" s="1"/>
  <c r="DS139" i="4"/>
  <c r="DV139" i="4"/>
  <c r="DU139" i="4"/>
  <c r="DX139" i="4"/>
  <c r="A139" i="4"/>
  <c r="EA138" i="4"/>
  <c r="EG138" i="4" s="1"/>
  <c r="DY138" i="4"/>
  <c r="DO138" i="4"/>
  <c r="CR138" i="4" s="1"/>
  <c r="DX138" i="4"/>
  <c r="DW138" i="4"/>
  <c r="DV138" i="4"/>
  <c r="DU138" i="4"/>
  <c r="A138" i="4"/>
  <c r="DY137" i="4"/>
  <c r="DO137" i="4"/>
  <c r="CR137" i="4" s="1"/>
  <c r="EA137" i="4"/>
  <c r="EG137" i="4" s="1"/>
  <c r="DW137" i="4"/>
  <c r="DX137" i="4"/>
  <c r="DV137" i="4"/>
  <c r="DU137" i="4"/>
  <c r="A137" i="4"/>
  <c r="DY136" i="4"/>
  <c r="DO136" i="4"/>
  <c r="CR136" i="4" s="1"/>
  <c r="DV136" i="4"/>
  <c r="DW136" i="4"/>
  <c r="DU136" i="4"/>
  <c r="A136" i="4"/>
  <c r="EA135" i="4"/>
  <c r="EG135" i="4" s="1"/>
  <c r="DY135" i="4"/>
  <c r="DO135" i="4"/>
  <c r="CR135" i="4" s="1"/>
  <c r="DS135" i="4"/>
  <c r="DX135" i="4"/>
  <c r="DQ135" i="4" s="1"/>
  <c r="DW135" i="4"/>
  <c r="DV135" i="4"/>
  <c r="DU135" i="4"/>
  <c r="A135" i="4"/>
  <c r="DY134" i="4"/>
  <c r="DO134" i="4"/>
  <c r="CR134" i="4" s="1"/>
  <c r="DT134" i="4"/>
  <c r="DW134" i="4"/>
  <c r="DU134" i="4"/>
  <c r="A134" i="4"/>
  <c r="DY133" i="4"/>
  <c r="DO133" i="4"/>
  <c r="CR133" i="4" s="1"/>
  <c r="EA133" i="4"/>
  <c r="EG133" i="4" s="1"/>
  <c r="DT133" i="4"/>
  <c r="DW133" i="4"/>
  <c r="DV133" i="4"/>
  <c r="DU133" i="4"/>
  <c r="A133" i="4"/>
  <c r="DY132" i="4"/>
  <c r="DO132" i="4"/>
  <c r="CR132" i="4" s="1"/>
  <c r="EA132" i="4"/>
  <c r="EG132" i="4" s="1"/>
  <c r="DX132" i="4"/>
  <c r="DW132" i="4"/>
  <c r="DV132" i="4"/>
  <c r="DU132" i="4"/>
  <c r="A132" i="4"/>
  <c r="DY131" i="4"/>
  <c r="DO131" i="4"/>
  <c r="CR131" i="4" s="1"/>
  <c r="EA131" i="4"/>
  <c r="EG131" i="4" s="1"/>
  <c r="DX131" i="4"/>
  <c r="DV131" i="4"/>
  <c r="DW131" i="4"/>
  <c r="DU131" i="4"/>
  <c r="A131" i="4"/>
  <c r="EA130" i="4"/>
  <c r="EG130" i="4" s="1"/>
  <c r="DY130" i="4"/>
  <c r="DO130" i="4"/>
  <c r="CR130" i="4" s="1"/>
  <c r="DX130" i="4"/>
  <c r="DT130" i="4"/>
  <c r="DU130" i="4"/>
  <c r="A130" i="4"/>
  <c r="EA129" i="4"/>
  <c r="EG129" i="4" s="1"/>
  <c r="DY129" i="4"/>
  <c r="DO129" i="4"/>
  <c r="CR129" i="4" s="1"/>
  <c r="DX129" i="4"/>
  <c r="DW129" i="4"/>
  <c r="DV129" i="4"/>
  <c r="DU129" i="4"/>
  <c r="A129" i="4"/>
  <c r="DY128" i="4"/>
  <c r="DO128" i="4"/>
  <c r="CR128" i="4" s="1"/>
  <c r="EA128" i="4"/>
  <c r="EG128" i="4" s="1"/>
  <c r="DX128" i="4"/>
  <c r="DW128" i="4"/>
  <c r="DV128" i="4"/>
  <c r="DU128" i="4"/>
  <c r="A128" i="4"/>
  <c r="EA127" i="4"/>
  <c r="EG127" i="4" s="1"/>
  <c r="DY127" i="4"/>
  <c r="DO127" i="4"/>
  <c r="CR127" i="4" s="1"/>
  <c r="DW127" i="4"/>
  <c r="DU127" i="4"/>
  <c r="A127" i="4"/>
  <c r="EA126" i="4"/>
  <c r="EG126" i="4" s="1"/>
  <c r="DY126" i="4"/>
  <c r="DO126" i="4"/>
  <c r="CR126" i="4" s="1"/>
  <c r="DX126" i="4"/>
  <c r="DT126" i="4"/>
  <c r="DU126" i="4"/>
  <c r="A126" i="4"/>
  <c r="EA125" i="4"/>
  <c r="EG125" i="4" s="1"/>
  <c r="DY125" i="4"/>
  <c r="DO125" i="4"/>
  <c r="CR125" i="4" s="1"/>
  <c r="DX125" i="4"/>
  <c r="DW125" i="4"/>
  <c r="DV125" i="4"/>
  <c r="DU125" i="4"/>
  <c r="A125" i="4"/>
  <c r="DY124" i="4"/>
  <c r="DO124" i="4"/>
  <c r="CR124" i="4" s="1"/>
  <c r="DX124" i="4"/>
  <c r="DW124" i="4"/>
  <c r="DU124" i="4"/>
  <c r="A124" i="4"/>
  <c r="EA123" i="4"/>
  <c r="EG123" i="4" s="1"/>
  <c r="DY123" i="4"/>
  <c r="DO123" i="4"/>
  <c r="CR123" i="4" s="1"/>
  <c r="DX123" i="4"/>
  <c r="DV123" i="4"/>
  <c r="DT123" i="4"/>
  <c r="DU123" i="4"/>
  <c r="A123" i="4"/>
  <c r="EA122" i="4"/>
  <c r="EG122" i="4" s="1"/>
  <c r="DY122" i="4"/>
  <c r="DO122" i="4"/>
  <c r="CR122" i="4" s="1"/>
  <c r="DX122" i="4"/>
  <c r="DW122" i="4"/>
  <c r="DU122" i="4"/>
  <c r="A122" i="4"/>
  <c r="EA121" i="4"/>
  <c r="EG121" i="4" s="1"/>
  <c r="DY121" i="4"/>
  <c r="DO121" i="4"/>
  <c r="CR121" i="4" s="1"/>
  <c r="DX121" i="4"/>
  <c r="DW121" i="4"/>
  <c r="DU121" i="4"/>
  <c r="A121" i="4"/>
  <c r="DY120" i="4"/>
  <c r="DO120" i="4"/>
  <c r="CR120" i="4" s="1"/>
  <c r="DX120" i="4"/>
  <c r="DT120" i="4"/>
  <c r="DV120" i="4"/>
  <c r="DU120" i="4"/>
  <c r="A120" i="4"/>
  <c r="DY119" i="4"/>
  <c r="DO119" i="4"/>
  <c r="CR119" i="4" s="1"/>
  <c r="DX119" i="4"/>
  <c r="DW119" i="4"/>
  <c r="DU119" i="4"/>
  <c r="A119" i="4"/>
  <c r="EA118" i="4"/>
  <c r="EG118" i="4" s="1"/>
  <c r="DY118" i="4"/>
  <c r="DO118" i="4"/>
  <c r="CR118" i="4" s="1"/>
  <c r="DX118" i="4"/>
  <c r="DT118" i="4"/>
  <c r="DW118" i="4"/>
  <c r="DV118" i="4"/>
  <c r="DU118" i="4"/>
  <c r="A118" i="4"/>
  <c r="DY117" i="4"/>
  <c r="DO117" i="4"/>
  <c r="CR117" i="4" s="1"/>
  <c r="EA117" i="4"/>
  <c r="EG117" i="4" s="1"/>
  <c r="DX117" i="4"/>
  <c r="DV117" i="4"/>
  <c r="DU117" i="4"/>
  <c r="A117" i="4"/>
  <c r="DY116" i="4"/>
  <c r="DO116" i="4"/>
  <c r="CR116" i="4"/>
  <c r="DX116" i="4"/>
  <c r="DW116" i="4"/>
  <c r="DU116" i="4"/>
  <c r="A116" i="4"/>
  <c r="EA115" i="4"/>
  <c r="EG115" i="4" s="1"/>
  <c r="DY115" i="4"/>
  <c r="DO115" i="4"/>
  <c r="CR115" i="4" s="1"/>
  <c r="DU115" i="4"/>
  <c r="DX115" i="4"/>
  <c r="DT115" i="4"/>
  <c r="DV115" i="4"/>
  <c r="A115" i="4"/>
  <c r="DY114" i="4"/>
  <c r="DO114" i="4"/>
  <c r="CR114" i="4" s="1"/>
  <c r="EA114" i="4"/>
  <c r="EG114" i="4" s="1"/>
  <c r="DW114" i="4"/>
  <c r="DV114" i="4"/>
  <c r="DU114" i="4"/>
  <c r="A114" i="4"/>
  <c r="DY113" i="4"/>
  <c r="DO113" i="4"/>
  <c r="CR113" i="4" s="1"/>
  <c r="EA113" i="4"/>
  <c r="EG113" i="4" s="1"/>
  <c r="DS113" i="4"/>
  <c r="DV113" i="4"/>
  <c r="DT113" i="4"/>
  <c r="DW113" i="4"/>
  <c r="DU113" i="4"/>
  <c r="A113" i="4"/>
  <c r="DY112" i="4"/>
  <c r="DO112" i="4"/>
  <c r="CR112" i="4" s="1"/>
  <c r="DX112" i="4"/>
  <c r="DW112" i="4"/>
  <c r="DU112" i="4"/>
  <c r="A112" i="4"/>
  <c r="DY111" i="4"/>
  <c r="DO111" i="4"/>
  <c r="CR111" i="4" s="1"/>
  <c r="DX111" i="4"/>
  <c r="DW111" i="4"/>
  <c r="DV111" i="4"/>
  <c r="DU111" i="4"/>
  <c r="A111" i="4"/>
  <c r="DY110" i="4"/>
  <c r="DO110" i="4"/>
  <c r="CR110" i="4" s="1"/>
  <c r="EA110" i="4"/>
  <c r="EG110" i="4" s="1"/>
  <c r="DU110" i="4"/>
  <c r="DW110" i="4"/>
  <c r="DV110" i="4"/>
  <c r="A110" i="4"/>
  <c r="EA109" i="4"/>
  <c r="EG109" i="4" s="1"/>
  <c r="DY109" i="4"/>
  <c r="DO109" i="4"/>
  <c r="CR109" i="4" s="1"/>
  <c r="DV109" i="4"/>
  <c r="DT109" i="4"/>
  <c r="DW109" i="4"/>
  <c r="DU109" i="4"/>
  <c r="A109" i="4"/>
  <c r="EA108" i="4"/>
  <c r="EG108" i="4" s="1"/>
  <c r="DY108" i="4"/>
  <c r="DO108" i="4"/>
  <c r="CR108" i="4" s="1"/>
  <c r="DX108" i="4"/>
  <c r="DW108" i="4"/>
  <c r="DU108" i="4"/>
  <c r="A108" i="4"/>
  <c r="EA107" i="4"/>
  <c r="EG107" i="4" s="1"/>
  <c r="DY107" i="4"/>
  <c r="DO107" i="4"/>
  <c r="CR107" i="4" s="1"/>
  <c r="DX107" i="4"/>
  <c r="DW107" i="4"/>
  <c r="DV107" i="4"/>
  <c r="DU107" i="4"/>
  <c r="A107" i="4"/>
  <c r="DY106" i="4"/>
  <c r="DO106" i="4"/>
  <c r="CR106" i="4" s="1"/>
  <c r="DU106" i="4"/>
  <c r="DW106" i="4"/>
  <c r="A106" i="4"/>
  <c r="DY105" i="4"/>
  <c r="DW105" i="4"/>
  <c r="DO105" i="4"/>
  <c r="CR105" i="4" s="1"/>
  <c r="EA105" i="4"/>
  <c r="EG105" i="4" s="1"/>
  <c r="DV105" i="4"/>
  <c r="DT105" i="4"/>
  <c r="DZ105" i="4"/>
  <c r="A105" i="4"/>
  <c r="DY104" i="4"/>
  <c r="DO104" i="4"/>
  <c r="CR104" i="4" s="1"/>
  <c r="DX104" i="4"/>
  <c r="DW104" i="4"/>
  <c r="DU104" i="4"/>
  <c r="A104" i="4"/>
  <c r="EA103" i="4"/>
  <c r="EG103" i="4" s="1"/>
  <c r="DY103" i="4"/>
  <c r="DW103" i="4"/>
  <c r="DO103" i="4"/>
  <c r="CR103" i="4" s="1"/>
  <c r="DU103" i="4"/>
  <c r="A103" i="4"/>
  <c r="DY102" i="4"/>
  <c r="DO102" i="4"/>
  <c r="CR102" i="4" s="1"/>
  <c r="EA102" i="4"/>
  <c r="EG102" i="4" s="1"/>
  <c r="DU102" i="4"/>
  <c r="DT102" i="4"/>
  <c r="DW102" i="4"/>
  <c r="DZ102" i="4"/>
  <c r="A102" i="4"/>
  <c r="DY101" i="4"/>
  <c r="DO101" i="4"/>
  <c r="CR101" i="4" s="1"/>
  <c r="EA101" i="4"/>
  <c r="EG101" i="4" s="1"/>
  <c r="DU101" i="4"/>
  <c r="DX101" i="4"/>
  <c r="DW101" i="4"/>
  <c r="A101" i="4"/>
  <c r="DY100" i="4"/>
  <c r="DO100" i="4"/>
  <c r="CR100" i="4" s="1"/>
  <c r="DX100" i="4"/>
  <c r="DW100" i="4"/>
  <c r="DV100" i="4"/>
  <c r="DU100" i="4"/>
  <c r="A100" i="4"/>
  <c r="DY99" i="4"/>
  <c r="DO99" i="4"/>
  <c r="CR99" i="4" s="1"/>
  <c r="DT99" i="4"/>
  <c r="DW99" i="4"/>
  <c r="DV99" i="4"/>
  <c r="DU99" i="4"/>
  <c r="A99" i="4"/>
  <c r="DY98" i="4"/>
  <c r="DW98" i="4"/>
  <c r="DO98" i="4"/>
  <c r="CR98" i="4" s="1"/>
  <c r="DX98" i="4"/>
  <c r="DS98" i="4"/>
  <c r="DU98" i="4"/>
  <c r="A98" i="4"/>
  <c r="DY97" i="4"/>
  <c r="DO97" i="4"/>
  <c r="CR97" i="4" s="1"/>
  <c r="DX97" i="4"/>
  <c r="DW97" i="4"/>
  <c r="DU97" i="4"/>
  <c r="A97" i="4"/>
  <c r="DY96" i="4"/>
  <c r="DO96" i="4"/>
  <c r="CR96" i="4" s="1"/>
  <c r="DX96" i="4"/>
  <c r="DW96" i="4"/>
  <c r="DV96" i="4"/>
  <c r="DU96" i="4"/>
  <c r="A96" i="4"/>
  <c r="DY95" i="4"/>
  <c r="DO95" i="4"/>
  <c r="CR95" i="4" s="1"/>
  <c r="DX95" i="4"/>
  <c r="DW95" i="4"/>
  <c r="DV95" i="4"/>
  <c r="DU95" i="4"/>
  <c r="A95" i="4"/>
  <c r="DY94" i="4"/>
  <c r="DO94" i="4"/>
  <c r="CR94" i="4" s="1"/>
  <c r="DX94" i="4"/>
  <c r="DT94" i="4"/>
  <c r="DU94" i="4"/>
  <c r="A94" i="4"/>
  <c r="DY93" i="4"/>
  <c r="DO93" i="4"/>
  <c r="CR93" i="4" s="1"/>
  <c r="DX93" i="4"/>
  <c r="DW93" i="4"/>
  <c r="DU93" i="4"/>
  <c r="A93" i="4"/>
  <c r="DY92" i="4"/>
  <c r="DO92" i="4"/>
  <c r="CR92" i="4" s="1"/>
  <c r="DX92" i="4"/>
  <c r="DW92" i="4"/>
  <c r="DV92" i="4"/>
  <c r="DU92" i="4"/>
  <c r="A92" i="4"/>
  <c r="DY91" i="4"/>
  <c r="DO91" i="4"/>
  <c r="CR91" i="4" s="1"/>
  <c r="DT91" i="4"/>
  <c r="DW91" i="4"/>
  <c r="DV91" i="4"/>
  <c r="DU91" i="4"/>
  <c r="A91" i="4"/>
  <c r="DY90" i="4"/>
  <c r="DO90" i="4"/>
  <c r="CR90" i="4" s="1"/>
  <c r="EA90" i="4"/>
  <c r="EG90" i="4" s="1"/>
  <c r="DX90" i="4"/>
  <c r="DT90" i="4"/>
  <c r="DV90" i="4"/>
  <c r="DU90" i="4"/>
  <c r="A90" i="4"/>
  <c r="DY89" i="4"/>
  <c r="DO89" i="4"/>
  <c r="CR89" i="4" s="1"/>
  <c r="DU89" i="4"/>
  <c r="DX89" i="4"/>
  <c r="DW89" i="4"/>
  <c r="A89" i="4"/>
  <c r="DY88" i="4"/>
  <c r="DO88" i="4"/>
  <c r="CR88" i="4" s="1"/>
  <c r="DX88" i="4"/>
  <c r="DW88" i="4"/>
  <c r="DV88" i="4"/>
  <c r="DU88" i="4"/>
  <c r="A88" i="4"/>
  <c r="DY87" i="4"/>
  <c r="DO87" i="4"/>
  <c r="CR87" i="4" s="1"/>
  <c r="DU87" i="4"/>
  <c r="DW87" i="4"/>
  <c r="A87" i="4"/>
  <c r="EA86" i="4"/>
  <c r="EG86" i="4" s="1"/>
  <c r="DY86" i="4"/>
  <c r="DO86" i="4"/>
  <c r="CR86" i="4" s="1"/>
  <c r="DX86" i="4"/>
  <c r="DW86" i="4"/>
  <c r="DV86" i="4"/>
  <c r="DU86" i="4"/>
  <c r="A86" i="4"/>
  <c r="EA85" i="4"/>
  <c r="EG85" i="4" s="1"/>
  <c r="DY85" i="4"/>
  <c r="DO85" i="4"/>
  <c r="CR85" i="4" s="1"/>
  <c r="DX85" i="4"/>
  <c r="DQ85" i="4" s="1"/>
  <c r="DW85" i="4"/>
  <c r="DU85" i="4"/>
  <c r="A85" i="4"/>
  <c r="DY84" i="4"/>
  <c r="DO84" i="4"/>
  <c r="CR84" i="4" s="1"/>
  <c r="EA84" i="4"/>
  <c r="EG84" i="4" s="1"/>
  <c r="DX84" i="4"/>
  <c r="DW84" i="4"/>
  <c r="DV84" i="4"/>
  <c r="DU84" i="4"/>
  <c r="A84" i="4"/>
  <c r="DY83" i="4"/>
  <c r="DO83" i="4"/>
  <c r="CR83" i="4" s="1"/>
  <c r="EA83" i="4"/>
  <c r="EG83" i="4" s="1"/>
  <c r="DV83" i="4"/>
  <c r="DW83" i="4"/>
  <c r="A83" i="4"/>
  <c r="EA82" i="4"/>
  <c r="EG82" i="4" s="1"/>
  <c r="DY82" i="4"/>
  <c r="DO82" i="4"/>
  <c r="CR82" i="4" s="1"/>
  <c r="DV82" i="4"/>
  <c r="DX82" i="4"/>
  <c r="DU82" i="4"/>
  <c r="A82" i="4"/>
  <c r="EA81" i="4"/>
  <c r="EG81" i="4" s="1"/>
  <c r="DY81" i="4"/>
  <c r="DO81" i="4"/>
  <c r="CR81" i="4" s="1"/>
  <c r="DX81" i="4"/>
  <c r="DT81" i="4"/>
  <c r="DU81" i="4"/>
  <c r="A81" i="4"/>
  <c r="DY80" i="4"/>
  <c r="DO80" i="4"/>
  <c r="CR80" i="4" s="1"/>
  <c r="DX80" i="4"/>
  <c r="DW80" i="4"/>
  <c r="DV80" i="4"/>
  <c r="DU80" i="4"/>
  <c r="A80" i="4"/>
  <c r="EA79" i="4"/>
  <c r="EG79" i="4" s="1"/>
  <c r="DY79" i="4"/>
  <c r="DO79" i="4"/>
  <c r="CR79" i="4" s="1"/>
  <c r="DV79" i="4"/>
  <c r="DX79" i="4"/>
  <c r="DT79" i="4"/>
  <c r="DU79" i="4"/>
  <c r="A79" i="4"/>
  <c r="DY78" i="4"/>
  <c r="DO78" i="4"/>
  <c r="CR78" i="4" s="1"/>
  <c r="DX78" i="4"/>
  <c r="DU78" i="4"/>
  <c r="A78" i="4"/>
  <c r="EA77" i="4"/>
  <c r="EG77" i="4" s="1"/>
  <c r="DY77" i="4"/>
  <c r="DO77" i="4"/>
  <c r="CR77" i="4" s="1"/>
  <c r="DX77" i="4"/>
  <c r="DT77" i="4"/>
  <c r="DU77" i="4"/>
  <c r="A77" i="4"/>
  <c r="DY76" i="4"/>
  <c r="DO76" i="4"/>
  <c r="CR76" i="4" s="1"/>
  <c r="DT76" i="4"/>
  <c r="DW76" i="4"/>
  <c r="DV76" i="4"/>
  <c r="DU76" i="4"/>
  <c r="A76" i="4"/>
  <c r="DY75" i="4"/>
  <c r="DO75" i="4"/>
  <c r="CR75" i="4" s="1"/>
  <c r="EA75" i="4"/>
  <c r="EG75" i="4" s="1"/>
  <c r="DV75" i="4"/>
  <c r="DX75" i="4"/>
  <c r="DU75" i="4"/>
  <c r="A75" i="4"/>
  <c r="EA74" i="4"/>
  <c r="EG74" i="4" s="1"/>
  <c r="DY74" i="4"/>
  <c r="DO74" i="4"/>
  <c r="CR74" i="4" s="1"/>
  <c r="DU74" i="4"/>
  <c r="DX74" i="4"/>
  <c r="A74" i="4"/>
  <c r="DY73" i="4"/>
  <c r="DO73" i="4"/>
  <c r="CR73" i="4" s="1"/>
  <c r="DX73" i="4"/>
  <c r="DU73" i="4"/>
  <c r="A73" i="4"/>
  <c r="EA72" i="4"/>
  <c r="EG72" i="4" s="1"/>
  <c r="DY72" i="4"/>
  <c r="DO72" i="4"/>
  <c r="CR72" i="4" s="1"/>
  <c r="DX72" i="4"/>
  <c r="DW72" i="4"/>
  <c r="DV72" i="4"/>
  <c r="DU72" i="4"/>
  <c r="A72" i="4"/>
  <c r="DY71" i="4"/>
  <c r="DU71" i="4"/>
  <c r="DO71" i="4"/>
  <c r="CR71" i="4" s="1"/>
  <c r="EA71" i="4"/>
  <c r="EG71" i="4" s="1"/>
  <c r="DX71" i="4"/>
  <c r="DW71" i="4"/>
  <c r="A71" i="4"/>
  <c r="EA70" i="4"/>
  <c r="EG70" i="4" s="1"/>
  <c r="DY70" i="4"/>
  <c r="DO70" i="4"/>
  <c r="CR70" i="4" s="1"/>
  <c r="DU70" i="4"/>
  <c r="DT70" i="4"/>
  <c r="DW70" i="4"/>
  <c r="A70" i="4"/>
  <c r="DY69" i="4"/>
  <c r="DO69" i="4"/>
  <c r="CR69" i="4" s="1"/>
  <c r="EA69" i="4"/>
  <c r="EG69" i="4" s="1"/>
  <c r="DX69" i="4"/>
  <c r="DU69" i="4"/>
  <c r="A69" i="4"/>
  <c r="DY68" i="4"/>
  <c r="DO68" i="4"/>
  <c r="CR68" i="4" s="1"/>
  <c r="DT68" i="4"/>
  <c r="DW68" i="4"/>
  <c r="DV68" i="4"/>
  <c r="DU68" i="4"/>
  <c r="A68" i="4"/>
  <c r="DY67" i="4"/>
  <c r="DO67" i="4"/>
  <c r="CR67" i="4" s="1"/>
  <c r="DW67" i="4"/>
  <c r="DX67" i="4"/>
  <c r="DU67" i="4"/>
  <c r="A67" i="4"/>
  <c r="DY66" i="4"/>
  <c r="DO66" i="4"/>
  <c r="CR66" i="4" s="1"/>
  <c r="DV66" i="4"/>
  <c r="DX66" i="4"/>
  <c r="DW66" i="4"/>
  <c r="DU66" i="4"/>
  <c r="A66" i="4"/>
  <c r="EA65" i="4"/>
  <c r="EG65" i="4" s="1"/>
  <c r="DY65" i="4"/>
  <c r="DO65" i="4"/>
  <c r="CR65" i="4" s="1"/>
  <c r="DX65" i="4"/>
  <c r="DW65" i="4"/>
  <c r="DV65" i="4"/>
  <c r="DU65" i="4"/>
  <c r="A65" i="4"/>
  <c r="DY64" i="4"/>
  <c r="DO64" i="4"/>
  <c r="CR64" i="4" s="1"/>
  <c r="DU64" i="4"/>
  <c r="DT64" i="4"/>
  <c r="DW64" i="4"/>
  <c r="DV64" i="4"/>
  <c r="A64" i="4"/>
  <c r="DY63" i="4"/>
  <c r="DO63" i="4"/>
  <c r="CR63" i="4" s="1"/>
  <c r="DX63" i="4"/>
  <c r="DW63" i="4"/>
  <c r="DU63" i="4"/>
  <c r="A63" i="4"/>
  <c r="DY62" i="4"/>
  <c r="DO62" i="4"/>
  <c r="CR62" i="4" s="1"/>
  <c r="DT62" i="4"/>
  <c r="DW62" i="4"/>
  <c r="DU62" i="4"/>
  <c r="A62" i="4"/>
  <c r="DY61" i="4"/>
  <c r="DO61" i="4"/>
  <c r="CR61" i="4" s="1"/>
  <c r="EA61" i="4"/>
  <c r="EG61" i="4" s="1"/>
  <c r="DT61" i="4"/>
  <c r="DW61" i="4"/>
  <c r="DV61" i="4"/>
  <c r="DU61" i="4"/>
  <c r="A61" i="4"/>
  <c r="DY60" i="4"/>
  <c r="DO60" i="4"/>
  <c r="CR60" i="4" s="1"/>
  <c r="EA60" i="4"/>
  <c r="EG60" i="4" s="1"/>
  <c r="DX60" i="4"/>
  <c r="DV60" i="4"/>
  <c r="DU60" i="4"/>
  <c r="A60" i="4"/>
  <c r="DY59" i="4"/>
  <c r="DO59" i="4"/>
  <c r="CR59" i="4" s="1"/>
  <c r="EA59" i="4"/>
  <c r="EG59" i="4" s="1"/>
  <c r="DU59" i="4"/>
  <c r="DW59" i="4"/>
  <c r="A59" i="4"/>
  <c r="DY58" i="4"/>
  <c r="DO58" i="4"/>
  <c r="CR58" i="4" s="1"/>
  <c r="EA58" i="4"/>
  <c r="EG58" i="4" s="1"/>
  <c r="DX58" i="4"/>
  <c r="DW58" i="4"/>
  <c r="DU58" i="4"/>
  <c r="A58" i="4"/>
  <c r="EA57" i="4"/>
  <c r="EG57" i="4" s="1"/>
  <c r="DY57" i="4"/>
  <c r="DO57" i="4"/>
  <c r="CR57" i="4" s="1"/>
  <c r="DX57" i="4"/>
  <c r="DV57" i="4"/>
  <c r="DU57" i="4"/>
  <c r="A57" i="4"/>
  <c r="DY56" i="4"/>
  <c r="DO56" i="4"/>
  <c r="CR56" i="4" s="1"/>
  <c r="EA56" i="4"/>
  <c r="EG56" i="4" s="1"/>
  <c r="DT56" i="4"/>
  <c r="DW56" i="4"/>
  <c r="DU56" i="4"/>
  <c r="A56" i="4"/>
  <c r="DY55" i="4"/>
  <c r="DO55" i="4"/>
  <c r="CR55" i="4" s="1"/>
  <c r="DU55" i="4"/>
  <c r="DX55" i="4"/>
  <c r="DW55" i="4"/>
  <c r="DV55" i="4"/>
  <c r="A55" i="4"/>
  <c r="DY54" i="4"/>
  <c r="DO54" i="4"/>
  <c r="CR54" i="4" s="1"/>
  <c r="DX54" i="4"/>
  <c r="DW54" i="4"/>
  <c r="DV54" i="4"/>
  <c r="DU54" i="4"/>
  <c r="A54" i="4"/>
  <c r="DY53" i="4"/>
  <c r="DO53" i="4"/>
  <c r="CR53" i="4" s="1"/>
  <c r="DV53" i="4"/>
  <c r="DT53" i="4"/>
  <c r="DU53" i="4"/>
  <c r="A53" i="4"/>
  <c r="DY52" i="4"/>
  <c r="DO52" i="4"/>
  <c r="CR52" i="4" s="1"/>
  <c r="DW52" i="4"/>
  <c r="DU52" i="4"/>
  <c r="A52" i="4"/>
  <c r="DY51" i="4"/>
  <c r="DO51" i="4"/>
  <c r="CR51" i="4" s="1"/>
  <c r="DU51" i="4"/>
  <c r="DX51" i="4"/>
  <c r="DW51" i="4"/>
  <c r="DV51" i="4"/>
  <c r="A51" i="4"/>
  <c r="DY50" i="4"/>
  <c r="DO50" i="4"/>
  <c r="CR50" i="4" s="1"/>
  <c r="EA50" i="4"/>
  <c r="EG50" i="4" s="1"/>
  <c r="DX50" i="4"/>
  <c r="DW50" i="4"/>
  <c r="DU50" i="4"/>
  <c r="A50" i="4"/>
  <c r="EA49" i="4"/>
  <c r="EG49" i="4" s="1"/>
  <c r="DY49" i="4"/>
  <c r="DO49" i="4"/>
  <c r="CR49" i="4" s="1"/>
  <c r="DX49" i="4"/>
  <c r="DV49" i="4"/>
  <c r="DU49" i="4"/>
  <c r="A49" i="4"/>
  <c r="DY48" i="4"/>
  <c r="DO48" i="4"/>
  <c r="CR48" i="4" s="1"/>
  <c r="DW48" i="4"/>
  <c r="DU48" i="4"/>
  <c r="A48" i="4"/>
  <c r="DY47" i="4"/>
  <c r="DO47" i="4"/>
  <c r="CR47" i="4" s="1"/>
  <c r="DX47" i="4"/>
  <c r="DU47" i="4"/>
  <c r="DW47" i="4"/>
  <c r="DV47" i="4"/>
  <c r="A47" i="4"/>
  <c r="DY46" i="4"/>
  <c r="DU46" i="4"/>
  <c r="DO46" i="4"/>
  <c r="CR46" i="4" s="1"/>
  <c r="DV46" i="4"/>
  <c r="DT46" i="4"/>
  <c r="DW46" i="4"/>
  <c r="A46" i="4"/>
  <c r="DY45" i="4"/>
  <c r="DO45" i="4"/>
  <c r="CR45" i="4" s="1"/>
  <c r="DX45" i="4"/>
  <c r="DT45" i="4"/>
  <c r="DS45" i="4"/>
  <c r="DU45" i="4"/>
  <c r="A45" i="4"/>
  <c r="DY44" i="4"/>
  <c r="DO44" i="4"/>
  <c r="CR44" i="4" s="1"/>
  <c r="EA44" i="4"/>
  <c r="EG44" i="4" s="1"/>
  <c r="DW44" i="4"/>
  <c r="DU44" i="4"/>
  <c r="A44" i="4"/>
  <c r="DY43" i="4"/>
  <c r="DO43" i="4"/>
  <c r="CR43" i="4" s="1"/>
  <c r="DX43" i="4"/>
  <c r="DT43" i="4"/>
  <c r="DU43" i="4"/>
  <c r="A43" i="4"/>
  <c r="DY42" i="4"/>
  <c r="DO42" i="4"/>
  <c r="CR42" i="4" s="1"/>
  <c r="DX42" i="4"/>
  <c r="DW42" i="4"/>
  <c r="DU42" i="4"/>
  <c r="A42" i="4"/>
  <c r="DY41" i="4"/>
  <c r="DO41" i="4"/>
  <c r="CR41" i="4" s="1"/>
  <c r="DW41" i="4"/>
  <c r="DU41" i="4"/>
  <c r="A41" i="4"/>
  <c r="EA40" i="4"/>
  <c r="EG40" i="4" s="1"/>
  <c r="DY40" i="4"/>
  <c r="DO40" i="4"/>
  <c r="CR40" i="4" s="1"/>
  <c r="DV40" i="4"/>
  <c r="DX40" i="4"/>
  <c r="DW40" i="4"/>
  <c r="DU40" i="4"/>
  <c r="A40" i="4"/>
  <c r="EA39" i="4"/>
  <c r="EG39" i="4" s="1"/>
  <c r="DY39" i="4"/>
  <c r="DO39" i="4"/>
  <c r="CR39" i="4" s="1"/>
  <c r="DX39" i="4"/>
  <c r="DU39" i="4"/>
  <c r="A39" i="4"/>
  <c r="DY38" i="4"/>
  <c r="DO38" i="4"/>
  <c r="CR38" i="4" s="1"/>
  <c r="DU38" i="4"/>
  <c r="DX38" i="4"/>
  <c r="DW38" i="4"/>
  <c r="A38" i="4"/>
  <c r="DY37" i="4"/>
  <c r="DO37" i="4"/>
  <c r="CR37" i="4" s="1"/>
  <c r="DU37" i="4"/>
  <c r="DT37" i="4"/>
  <c r="DW37" i="4"/>
  <c r="DV37" i="4"/>
  <c r="A37" i="4"/>
  <c r="EA36" i="4"/>
  <c r="EG36" i="4" s="1"/>
  <c r="DY36" i="4"/>
  <c r="DO36" i="4"/>
  <c r="CR36" i="4" s="1"/>
  <c r="DX36" i="4"/>
  <c r="DW36" i="4"/>
  <c r="DV36" i="4"/>
  <c r="DU36" i="4"/>
  <c r="A36" i="4"/>
  <c r="EA35" i="4"/>
  <c r="EG35" i="4" s="1"/>
  <c r="DY35" i="4"/>
  <c r="DO35" i="4"/>
  <c r="CR35" i="4" s="1"/>
  <c r="DX35" i="4"/>
  <c r="DT35" i="4"/>
  <c r="DU35" i="4"/>
  <c r="A35" i="4"/>
  <c r="DY34" i="4"/>
  <c r="DO34" i="4"/>
  <c r="CR34" i="4" s="1"/>
  <c r="DX34" i="4"/>
  <c r="DW34" i="4"/>
  <c r="DU34" i="4"/>
  <c r="A34" i="4"/>
  <c r="DY33" i="4"/>
  <c r="DO33" i="4"/>
  <c r="CR33" i="4" s="1"/>
  <c r="DZ33" i="4"/>
  <c r="DU33" i="4"/>
  <c r="DT33" i="4"/>
  <c r="DW33" i="4"/>
  <c r="A33" i="4"/>
  <c r="DY32" i="4"/>
  <c r="DX32" i="4"/>
  <c r="DO32" i="4"/>
  <c r="CR32" i="4"/>
  <c r="EA32" i="4"/>
  <c r="EG32" i="4" s="1"/>
  <c r="DW32" i="4"/>
  <c r="DV32" i="4"/>
  <c r="A32" i="4"/>
  <c r="DY31" i="4"/>
  <c r="DO31" i="4"/>
  <c r="CR31" i="4" s="1"/>
  <c r="EA31" i="4"/>
  <c r="EG31" i="4" s="1"/>
  <c r="DX31" i="4"/>
  <c r="DU31" i="4"/>
  <c r="DZ31" i="4"/>
  <c r="A31" i="4"/>
  <c r="DY30" i="4"/>
  <c r="DO30" i="4"/>
  <c r="CR30" i="4" s="1"/>
  <c r="EA30" i="4"/>
  <c r="EG30" i="4" s="1"/>
  <c r="DW30" i="4"/>
  <c r="DU30" i="4"/>
  <c r="DT30" i="4"/>
  <c r="A30" i="4"/>
  <c r="DY29" i="4"/>
  <c r="DO29" i="4"/>
  <c r="CR29" i="4" s="1"/>
  <c r="DT29" i="4"/>
  <c r="DW29" i="4"/>
  <c r="DV29" i="4"/>
  <c r="DU29" i="4"/>
  <c r="A29" i="4"/>
  <c r="DY28" i="4"/>
  <c r="DO28" i="4"/>
  <c r="CR28" i="4" s="1"/>
  <c r="EA28" i="4"/>
  <c r="EG28" i="4" s="1"/>
  <c r="DX28" i="4"/>
  <c r="DV28" i="4"/>
  <c r="DU28" i="4"/>
  <c r="A28" i="4"/>
  <c r="DY27" i="4"/>
  <c r="DO27" i="4"/>
  <c r="CR27" i="4" s="1"/>
  <c r="EA27" i="4"/>
  <c r="EG27" i="4" s="1"/>
  <c r="DT27" i="4"/>
  <c r="DW27" i="4"/>
  <c r="DU27" i="4"/>
  <c r="A27" i="4"/>
  <c r="EA26" i="4"/>
  <c r="EG26" i="4" s="1"/>
  <c r="DY26" i="4"/>
  <c r="DO26" i="4"/>
  <c r="CR26" i="4" s="1"/>
  <c r="DW26" i="4"/>
  <c r="DT26" i="4"/>
  <c r="DV26" i="4"/>
  <c r="DU26" i="4"/>
  <c r="A26" i="4"/>
  <c r="DY25" i="4"/>
  <c r="DO25" i="4"/>
  <c r="CR25" i="4" s="1"/>
  <c r="EA25" i="4"/>
  <c r="EG25" i="4" s="1"/>
  <c r="DW25" i="4"/>
  <c r="DV25" i="4"/>
  <c r="DU25" i="4"/>
  <c r="A25" i="4"/>
  <c r="DY24" i="4"/>
  <c r="DO24" i="4"/>
  <c r="CR24" i="4" s="1"/>
  <c r="DV24" i="4"/>
  <c r="DU24" i="4"/>
  <c r="DX24" i="4"/>
  <c r="DW24" i="4"/>
  <c r="A24" i="4"/>
  <c r="DY23" i="4"/>
  <c r="DO23" i="4"/>
  <c r="CR23" i="4" s="1"/>
  <c r="EA23" i="4"/>
  <c r="EG23" i="4" s="1"/>
  <c r="DV23" i="4"/>
  <c r="DX23" i="4"/>
  <c r="DW23" i="4"/>
  <c r="DU23" i="4"/>
  <c r="A23" i="4"/>
  <c r="DY22" i="4"/>
  <c r="DO22" i="4"/>
  <c r="CR22" i="4" s="1"/>
  <c r="EA22" i="4"/>
  <c r="EG22" i="4" s="1"/>
  <c r="DW22" i="4"/>
  <c r="DV22" i="4"/>
  <c r="DU22" i="4"/>
  <c r="A22" i="4"/>
  <c r="DY21" i="4"/>
  <c r="DO21" i="4"/>
  <c r="CR21" i="4" s="1"/>
  <c r="EA21" i="4"/>
  <c r="EG21" i="4" s="1"/>
  <c r="DU21" i="4"/>
  <c r="DT21" i="4"/>
  <c r="DW21" i="4"/>
  <c r="A21" i="4"/>
  <c r="DY20" i="4"/>
  <c r="DU20" i="4"/>
  <c r="DO20" i="4"/>
  <c r="CR20" i="4" s="1"/>
  <c r="DX20" i="4"/>
  <c r="DW20" i="4"/>
  <c r="A20" i="4"/>
  <c r="DY19" i="4"/>
  <c r="DO19" i="4"/>
  <c r="CR19" i="4" s="1"/>
  <c r="EA19" i="4"/>
  <c r="EG19" i="4" s="1"/>
  <c r="DT19" i="4"/>
  <c r="DX19" i="4"/>
  <c r="DW19" i="4"/>
  <c r="DV19" i="4"/>
  <c r="DU19" i="4"/>
  <c r="A19" i="4"/>
  <c r="DY18" i="4"/>
  <c r="DO18" i="4"/>
  <c r="CR18" i="4" s="1"/>
  <c r="DW18" i="4"/>
  <c r="DX18" i="4"/>
  <c r="DV18" i="4"/>
  <c r="DU18" i="4"/>
  <c r="A18" i="4"/>
  <c r="DY17" i="4"/>
  <c r="DO17" i="4"/>
  <c r="CR17" i="4" s="1"/>
  <c r="EA17" i="4"/>
  <c r="EG17" i="4" s="1"/>
  <c r="DU17" i="4"/>
  <c r="DT17" i="4"/>
  <c r="DW17" i="4"/>
  <c r="A17" i="4"/>
  <c r="DY16" i="4"/>
  <c r="DO16" i="4"/>
  <c r="CR16" i="4" s="1"/>
  <c r="DV16" i="4"/>
  <c r="DX16" i="4"/>
  <c r="DW16" i="4"/>
  <c r="DU16" i="4"/>
  <c r="A16" i="4"/>
  <c r="EA15" i="4"/>
  <c r="EG15" i="4" s="1"/>
  <c r="DY15" i="4"/>
  <c r="DO15" i="4"/>
  <c r="CR15" i="4" s="1"/>
  <c r="DX15" i="4"/>
  <c r="DW15" i="4"/>
  <c r="DV15" i="4"/>
  <c r="DU15" i="4"/>
  <c r="A15" i="4"/>
  <c r="EA14" i="4"/>
  <c r="EG14" i="4" s="1"/>
  <c r="DY14" i="4"/>
  <c r="DO14" i="4"/>
  <c r="CR14" i="4" s="1"/>
  <c r="DX14" i="4"/>
  <c r="DU14" i="4"/>
  <c r="A14" i="4"/>
  <c r="DY13" i="4"/>
  <c r="DO13" i="4"/>
  <c r="CR13" i="4" s="1"/>
  <c r="EA13" i="4"/>
  <c r="EG13" i="4" s="1"/>
  <c r="DW13" i="4"/>
  <c r="DU13" i="4"/>
  <c r="A13" i="4"/>
  <c r="DY12" i="4"/>
  <c r="DO12" i="4"/>
  <c r="CR12" i="4" s="1"/>
  <c r="DV12" i="4"/>
  <c r="DW12" i="4"/>
  <c r="DU12" i="4"/>
  <c r="A12" i="4"/>
  <c r="DY11" i="4"/>
  <c r="DO11" i="4"/>
  <c r="CR11" i="4" s="1"/>
  <c r="DX11" i="4"/>
  <c r="DW11" i="4"/>
  <c r="DV11" i="4"/>
  <c r="DU11" i="4"/>
  <c r="A11" i="4"/>
  <c r="EA10" i="4"/>
  <c r="EG10" i="4" s="1"/>
  <c r="DY10" i="4"/>
  <c r="DO10" i="4"/>
  <c r="CR10" i="4" s="1"/>
  <c r="DX10" i="4"/>
  <c r="DV10" i="4"/>
  <c r="DT10" i="4"/>
  <c r="DW10" i="4"/>
  <c r="DU10" i="4"/>
  <c r="A10" i="4"/>
  <c r="DY9" i="4"/>
  <c r="DS9" i="4"/>
  <c r="DO9" i="4"/>
  <c r="CR9" i="4" s="1"/>
  <c r="DX9" i="4"/>
  <c r="DW9" i="4"/>
  <c r="DU9" i="4"/>
  <c r="A9" i="4"/>
  <c r="DY8" i="4"/>
  <c r="DO8" i="4"/>
  <c r="CR8" i="4" s="1"/>
  <c r="CO8" i="4"/>
  <c r="CF8" i="4"/>
  <c r="CJ8" i="4" s="1"/>
  <c r="CK8" i="4" s="1"/>
  <c r="BW8" i="4"/>
  <c r="CA8" i="4" s="1"/>
  <c r="BN8" i="4"/>
  <c r="BR8" i="4" s="1"/>
  <c r="BQ8" i="4" s="1"/>
  <c r="BV8" i="4" s="1"/>
  <c r="BE8" i="4"/>
  <c r="BI8" i="4" s="1"/>
  <c r="BJ8" i="4" s="1"/>
  <c r="AY8" i="4"/>
  <c r="AV8" i="4"/>
  <c r="AZ8" i="4" s="1"/>
  <c r="AN8" i="4"/>
  <c r="AF8" i="4"/>
  <c r="T8" i="4"/>
  <c r="R8" i="4"/>
  <c r="O8" i="4"/>
  <c r="Z8" i="4" s="1"/>
  <c r="N8" i="4"/>
  <c r="M8" i="4"/>
  <c r="Y8" i="4" s="1"/>
  <c r="DX8" i="4" s="1"/>
  <c r="L8" i="4"/>
  <c r="X8" i="4" s="1"/>
  <c r="DW8" i="4" s="1"/>
  <c r="K8" i="4"/>
  <c r="J8" i="4"/>
  <c r="W8" i="4" s="1"/>
  <c r="DV8" i="4" s="1"/>
  <c r="I8" i="4"/>
  <c r="V8" i="4" s="1"/>
  <c r="DU8" i="4" s="1"/>
  <c r="G8" i="4"/>
  <c r="U8" i="4" s="1"/>
  <c r="AQ8" i="4" s="1"/>
  <c r="F8" i="4"/>
  <c r="E8" i="4"/>
  <c r="P8" i="4" s="1"/>
  <c r="Q8" i="4" s="1"/>
  <c r="A8" i="4"/>
  <c r="DY7" i="4"/>
  <c r="DO7" i="4"/>
  <c r="CR7" i="4" s="1"/>
  <c r="CO7" i="4"/>
  <c r="CF7" i="4"/>
  <c r="CJ7" i="4" s="1"/>
  <c r="CI7" i="4" s="1"/>
  <c r="CN7" i="4" s="1"/>
  <c r="BW7" i="4"/>
  <c r="CA7" i="4" s="1"/>
  <c r="BN7" i="4"/>
  <c r="BR7" i="4" s="1"/>
  <c r="BQ7" i="4" s="1"/>
  <c r="BV7" i="4" s="1"/>
  <c r="BE7" i="4"/>
  <c r="BI7" i="4" s="1"/>
  <c r="AY7" i="4"/>
  <c r="BD7" i="4" s="1"/>
  <c r="AV7" i="4"/>
  <c r="EA7" i="4" s="1"/>
  <c r="EG7" i="4" s="1"/>
  <c r="AN7" i="4"/>
  <c r="AK7" i="4"/>
  <c r="AF7" i="4"/>
  <c r="T7" i="4"/>
  <c r="R7" i="4"/>
  <c r="O7" i="4"/>
  <c r="Z7" i="4" s="1"/>
  <c r="N7" i="4"/>
  <c r="M7" i="4"/>
  <c r="Y7" i="4" s="1"/>
  <c r="DX7" i="4" s="1"/>
  <c r="L7" i="4"/>
  <c r="X7" i="4" s="1"/>
  <c r="DW7" i="4" s="1"/>
  <c r="K7" i="4"/>
  <c r="J7" i="4"/>
  <c r="W7" i="4" s="1"/>
  <c r="DV7" i="4" s="1"/>
  <c r="I7" i="4"/>
  <c r="V7" i="4" s="1"/>
  <c r="DU7" i="4" s="1"/>
  <c r="G7" i="4"/>
  <c r="U7" i="4" s="1"/>
  <c r="AQ7" i="4" s="1"/>
  <c r="F7" i="4"/>
  <c r="E7" i="4"/>
  <c r="P7" i="4" s="1"/>
  <c r="Q7" i="4" s="1"/>
  <c r="A7" i="4"/>
  <c r="DY6" i="4"/>
  <c r="DO6" i="4"/>
  <c r="CR6" i="4" s="1"/>
  <c r="CO6" i="4"/>
  <c r="CF6" i="4"/>
  <c r="CJ6" i="4" s="1"/>
  <c r="BW6" i="4"/>
  <c r="CA6" i="4" s="1"/>
  <c r="BN6" i="4"/>
  <c r="BR6" i="4" s="1"/>
  <c r="BE6" i="4"/>
  <c r="BI6" i="4" s="1"/>
  <c r="BH6" i="4" s="1"/>
  <c r="BM6" i="4" s="1"/>
  <c r="AZ6" i="4"/>
  <c r="AY6" i="4"/>
  <c r="AV6" i="4"/>
  <c r="EA6" i="4" s="1"/>
  <c r="EG6" i="4" s="1"/>
  <c r="AN6" i="4"/>
  <c r="AF6" i="4"/>
  <c r="T6" i="4"/>
  <c r="R6" i="4"/>
  <c r="O6" i="4"/>
  <c r="Z6" i="4" s="1"/>
  <c r="N6" i="4"/>
  <c r="M6" i="4"/>
  <c r="L6" i="4"/>
  <c r="X6" i="4" s="1"/>
  <c r="DW6" i="4" s="1"/>
  <c r="K6" i="4"/>
  <c r="J6" i="4"/>
  <c r="W6" i="4" s="1"/>
  <c r="DV6" i="4" s="1"/>
  <c r="I6" i="4"/>
  <c r="V6" i="4" s="1"/>
  <c r="G6" i="4"/>
  <c r="U6" i="4" s="1"/>
  <c r="AQ6" i="4" s="1"/>
  <c r="F6" i="4"/>
  <c r="E6" i="4"/>
  <c r="P6" i="4" s="1"/>
  <c r="Q6" i="4" s="1"/>
  <c r="A6" i="4"/>
  <c r="DY5" i="4"/>
  <c r="DO5" i="4"/>
  <c r="CR5" i="4" s="1"/>
  <c r="CO5" i="4"/>
  <c r="CF5" i="4"/>
  <c r="CJ5" i="4" s="1"/>
  <c r="CI5" i="4" s="1"/>
  <c r="CN5" i="4" s="1"/>
  <c r="BW5" i="4"/>
  <c r="CA5" i="4" s="1"/>
  <c r="BN5" i="4"/>
  <c r="BR5" i="4" s="1"/>
  <c r="BE5" i="4"/>
  <c r="BI5" i="4" s="1"/>
  <c r="BH5" i="4" s="1"/>
  <c r="AY5" i="4"/>
  <c r="AV5" i="4"/>
  <c r="EA5" i="4" s="1"/>
  <c r="EG5" i="4" s="1"/>
  <c r="AN5" i="4"/>
  <c r="AF5" i="4"/>
  <c r="T5" i="4"/>
  <c r="R5" i="4"/>
  <c r="O5" i="4"/>
  <c r="Z5" i="4" s="1"/>
  <c r="N5" i="4"/>
  <c r="M5" i="4"/>
  <c r="Y5" i="4" s="1"/>
  <c r="DX5" i="4" s="1"/>
  <c r="L5" i="4"/>
  <c r="X5" i="4" s="1"/>
  <c r="DW5" i="4" s="1"/>
  <c r="K5" i="4"/>
  <c r="J5" i="4"/>
  <c r="I5" i="4"/>
  <c r="V5" i="4" s="1"/>
  <c r="DU5" i="4" s="1"/>
  <c r="G5" i="4"/>
  <c r="U5" i="4" s="1"/>
  <c r="AQ5" i="4" s="1"/>
  <c r="F5" i="4"/>
  <c r="E5" i="4"/>
  <c r="P5" i="4" s="1"/>
  <c r="Q5" i="4" s="1"/>
  <c r="A5" i="4"/>
  <c r="DY4" i="4"/>
  <c r="DO4" i="4"/>
  <c r="CR4" i="4" s="1"/>
  <c r="CO4" i="4"/>
  <c r="CF4" i="4"/>
  <c r="CJ4" i="4" s="1"/>
  <c r="BW4" i="4"/>
  <c r="CA4" i="4" s="1"/>
  <c r="BZ4" i="4" s="1"/>
  <c r="CE4" i="4" s="1"/>
  <c r="BN4" i="4"/>
  <c r="BR4" i="4" s="1"/>
  <c r="BE4" i="4"/>
  <c r="BI4" i="4" s="1"/>
  <c r="AY4" i="4"/>
  <c r="AV4" i="4"/>
  <c r="AZ4" i="4" s="1"/>
  <c r="AN4" i="4"/>
  <c r="AF4" i="4"/>
  <c r="T4" i="4"/>
  <c r="R4" i="4"/>
  <c r="O4" i="4"/>
  <c r="Z4" i="4" s="1"/>
  <c r="N4" i="4"/>
  <c r="M4" i="4"/>
  <c r="Y4" i="4" s="1"/>
  <c r="DX4" i="4" s="1"/>
  <c r="L4" i="4"/>
  <c r="X4" i="4" s="1"/>
  <c r="DW4" i="4" s="1"/>
  <c r="K4" i="4"/>
  <c r="J4" i="4"/>
  <c r="W4" i="4" s="1"/>
  <c r="DV4" i="4" s="1"/>
  <c r="I4" i="4"/>
  <c r="V4" i="4" s="1"/>
  <c r="DU4" i="4" s="1"/>
  <c r="G4" i="4"/>
  <c r="U4" i="4" s="1"/>
  <c r="AQ4" i="4" s="1"/>
  <c r="F4" i="4"/>
  <c r="E4" i="4"/>
  <c r="P4" i="4" s="1"/>
  <c r="Q4" i="4" s="1"/>
  <c r="A4" i="4"/>
  <c r="DY3" i="4"/>
  <c r="DO3" i="4"/>
  <c r="CR3" i="4" s="1"/>
  <c r="CO3" i="4"/>
  <c r="CF3" i="4"/>
  <c r="CJ3" i="4" s="1"/>
  <c r="BW3" i="4"/>
  <c r="CA3" i="4" s="1"/>
  <c r="CB3" i="4" s="1"/>
  <c r="BN3" i="4"/>
  <c r="BR3" i="4" s="1"/>
  <c r="BE3" i="4"/>
  <c r="BI3" i="4" s="1"/>
  <c r="AY3" i="4"/>
  <c r="AV3" i="4"/>
  <c r="EA3" i="4" s="1"/>
  <c r="EG3" i="4" s="1"/>
  <c r="AN3" i="4"/>
  <c r="AF3" i="4"/>
  <c r="T3" i="4"/>
  <c r="R3" i="4"/>
  <c r="O3" i="4"/>
  <c r="Z3" i="4" s="1"/>
  <c r="N3" i="4"/>
  <c r="M3" i="4"/>
  <c r="Y3" i="4" s="1"/>
  <c r="DX3" i="4" s="1"/>
  <c r="L3" i="4"/>
  <c r="X3" i="4" s="1"/>
  <c r="DW3" i="4" s="1"/>
  <c r="K3" i="4"/>
  <c r="J3" i="4"/>
  <c r="I3" i="4"/>
  <c r="V3" i="4" s="1"/>
  <c r="DU3" i="4" s="1"/>
  <c r="G3" i="4"/>
  <c r="U3" i="4" s="1"/>
  <c r="AQ3" i="4" s="1"/>
  <c r="F3" i="4"/>
  <c r="E3" i="4"/>
  <c r="P3" i="4" s="1"/>
  <c r="Q3" i="4" s="1"/>
  <c r="A3" i="4"/>
  <c r="DL252" i="4"/>
  <c r="DL251" i="4"/>
  <c r="DL250" i="4"/>
  <c r="DL249" i="4"/>
  <c r="DL248" i="4"/>
  <c r="DL247" i="4"/>
  <c r="DL246" i="4"/>
  <c r="DL245" i="4"/>
  <c r="AC192" i="4" l="1"/>
  <c r="DT192" i="4" s="1"/>
  <c r="AC185" i="4"/>
  <c r="DT185" i="4" s="1"/>
  <c r="AC188" i="4"/>
  <c r="DT188" i="4" s="1"/>
  <c r="BZ201" i="4"/>
  <c r="CE201" i="4" s="1"/>
  <c r="CB201" i="4"/>
  <c r="AZ188" i="4"/>
  <c r="AZ196" i="4"/>
  <c r="BA196" i="4" s="1"/>
  <c r="AZ7" i="4"/>
  <c r="BA7" i="4" s="1"/>
  <c r="BQ171" i="4"/>
  <c r="BV171" i="4" s="1"/>
  <c r="AZ179" i="4"/>
  <c r="BA179" i="4" s="1"/>
  <c r="AZ191" i="4"/>
  <c r="BA191" i="4" s="1"/>
  <c r="DQ67" i="4"/>
  <c r="AZ197" i="4"/>
  <c r="BA197" i="4" s="1"/>
  <c r="DQ104" i="4"/>
  <c r="DQ112" i="4"/>
  <c r="AZ180" i="4"/>
  <c r="BA180" i="4" s="1"/>
  <c r="AB5" i="4"/>
  <c r="DS5" i="4" s="1"/>
  <c r="AB198" i="4"/>
  <c r="DS198" i="4" s="1"/>
  <c r="AC176" i="4"/>
  <c r="DT176" i="4" s="1"/>
  <c r="AB184" i="4"/>
  <c r="AI184" i="4" s="1"/>
  <c r="AB191" i="4"/>
  <c r="DS191" i="4" s="1"/>
  <c r="AC179" i="4"/>
  <c r="DT179" i="4" s="1"/>
  <c r="AB190" i="4"/>
  <c r="AI190" i="4" s="1"/>
  <c r="AE5" i="4"/>
  <c r="AA5" i="4" s="1"/>
  <c r="CL5" i="4" s="1"/>
  <c r="AC190" i="4"/>
  <c r="DT190" i="4" s="1"/>
  <c r="DQ3" i="4"/>
  <c r="CK176" i="4"/>
  <c r="CI176" i="4"/>
  <c r="CN176" i="4" s="1"/>
  <c r="BS6" i="4"/>
  <c r="BQ6" i="4"/>
  <c r="BV6" i="4" s="1"/>
  <c r="BH179" i="4"/>
  <c r="BM179" i="4" s="1"/>
  <c r="BJ179" i="4"/>
  <c r="BQ173" i="4"/>
  <c r="BV173" i="4" s="1"/>
  <c r="BS173" i="4"/>
  <c r="BS174" i="4"/>
  <c r="BQ174" i="4"/>
  <c r="BV174" i="4" s="1"/>
  <c r="DQ66" i="4"/>
  <c r="AZ171" i="4"/>
  <c r="BA171" i="4" s="1"/>
  <c r="AE173" i="4"/>
  <c r="AA173" i="4" s="1"/>
  <c r="AS173" i="4" s="1"/>
  <c r="DQ142" i="4"/>
  <c r="EA172" i="4"/>
  <c r="EG172" i="4" s="1"/>
  <c r="X176" i="4"/>
  <c r="DW176" i="4" s="1"/>
  <c r="AZ176" i="4"/>
  <c r="AC178" i="4"/>
  <c r="DT178" i="4" s="1"/>
  <c r="AE185" i="4"/>
  <c r="AA185" i="4" s="1"/>
  <c r="BK185" i="4" s="1"/>
  <c r="AB195" i="4"/>
  <c r="DS195" i="4" s="1"/>
  <c r="AB197" i="4"/>
  <c r="AI197" i="4" s="1"/>
  <c r="DQ55" i="4"/>
  <c r="DQ152" i="4"/>
  <c r="AC171" i="4"/>
  <c r="DT171" i="4" s="1"/>
  <c r="AC177" i="4"/>
  <c r="DT177" i="4" s="1"/>
  <c r="AC4" i="4"/>
  <c r="DT4" i="4" s="1"/>
  <c r="EA169" i="4"/>
  <c r="EG169" i="4" s="1"/>
  <c r="AE177" i="4"/>
  <c r="AA177" i="4" s="1"/>
  <c r="AS177" i="4" s="1"/>
  <c r="EA187" i="4"/>
  <c r="EG187" i="4" s="1"/>
  <c r="EA204" i="4"/>
  <c r="EG204" i="4" s="1"/>
  <c r="W5" i="4"/>
  <c r="DV5" i="4" s="1"/>
  <c r="DQ144" i="4"/>
  <c r="CB170" i="4"/>
  <c r="AB173" i="4"/>
  <c r="DS173" i="4" s="1"/>
  <c r="W190" i="4"/>
  <c r="DV190" i="4" s="1"/>
  <c r="AC191" i="4"/>
  <c r="DT191" i="4" s="1"/>
  <c r="DQ97" i="4"/>
  <c r="DQ118" i="4"/>
  <c r="DQ32" i="4"/>
  <c r="DQ116" i="4"/>
  <c r="DQ72" i="4"/>
  <c r="DQ51" i="4"/>
  <c r="DQ111" i="4"/>
  <c r="EF31" i="4"/>
  <c r="ED31" i="4"/>
  <c r="BJ4" i="4"/>
  <c r="BH4" i="4"/>
  <c r="BM4" i="4" s="1"/>
  <c r="BH3" i="4"/>
  <c r="BM3" i="4" s="1"/>
  <c r="BJ3" i="4"/>
  <c r="DZ6" i="4"/>
  <c r="AP6" i="4"/>
  <c r="AM6" i="4" s="1"/>
  <c r="DZ30" i="4"/>
  <c r="AE7" i="4"/>
  <c r="AA7" i="4" s="1"/>
  <c r="BB7" i="4" s="1"/>
  <c r="DQ5" i="4"/>
  <c r="EA18" i="4"/>
  <c r="EG18" i="4" s="1"/>
  <c r="DV33" i="4"/>
  <c r="DZ44" i="4"/>
  <c r="EF44" i="4" s="1"/>
  <c r="AZ3" i="4"/>
  <c r="DQ18" i="4"/>
  <c r="DT31" i="4"/>
  <c r="DX33" i="4"/>
  <c r="DQ33" i="4" s="1"/>
  <c r="CK5" i="4"/>
  <c r="DV20" i="4"/>
  <c r="EA47" i="4"/>
  <c r="EG47" i="4" s="1"/>
  <c r="DV50" i="4"/>
  <c r="AE8" i="4"/>
  <c r="AA8" i="4" s="1"/>
  <c r="CC8" i="4" s="1"/>
  <c r="EA11" i="4"/>
  <c r="EG11" i="4" s="1"/>
  <c r="AE3" i="4"/>
  <c r="AA3" i="4" s="1"/>
  <c r="BK3" i="4" s="1"/>
  <c r="AE4" i="4"/>
  <c r="AA4" i="4" s="1"/>
  <c r="BB4" i="4" s="1"/>
  <c r="DQ4" i="4"/>
  <c r="DT12" i="4"/>
  <c r="DX12" i="4"/>
  <c r="DX30" i="4"/>
  <c r="DQ30" i="4" s="1"/>
  <c r="DQ34" i="4"/>
  <c r="EA52" i="4"/>
  <c r="EG52" i="4" s="1"/>
  <c r="DV9" i="4"/>
  <c r="DW14" i="4"/>
  <c r="DQ14" i="4" s="1"/>
  <c r="DX17" i="4"/>
  <c r="DQ17" i="4" s="1"/>
  <c r="DQ20" i="4"/>
  <c r="DQ24" i="4"/>
  <c r="DX37" i="4"/>
  <c r="DQ37" i="4" s="1"/>
  <c r="DV41" i="4"/>
  <c r="AB3" i="4"/>
  <c r="DS3" i="4" s="1"/>
  <c r="AC3" i="4"/>
  <c r="DT3" i="4" s="1"/>
  <c r="AE6" i="4"/>
  <c r="AA6" i="4" s="1"/>
  <c r="CC6" i="4" s="1"/>
  <c r="DT13" i="4"/>
  <c r="DX13" i="4"/>
  <c r="DQ13" i="4" s="1"/>
  <c r="DT22" i="4"/>
  <c r="DS25" i="4"/>
  <c r="DX29" i="4"/>
  <c r="DT39" i="4"/>
  <c r="EA48" i="4"/>
  <c r="EG48" i="4" s="1"/>
  <c r="DS59" i="4"/>
  <c r="DX46" i="4"/>
  <c r="DQ46" i="4" s="1"/>
  <c r="DV58" i="4"/>
  <c r="EA62" i="4"/>
  <c r="EG62" i="4" s="1"/>
  <c r="EA63" i="4"/>
  <c r="EG63" i="4" s="1"/>
  <c r="DV85" i="4"/>
  <c r="EA96" i="4"/>
  <c r="EG96" i="4" s="1"/>
  <c r="DV97" i="4"/>
  <c r="DX103" i="4"/>
  <c r="DQ103" i="4" s="1"/>
  <c r="DS44" i="4"/>
  <c r="DQ50" i="4"/>
  <c r="DT60" i="4"/>
  <c r="DQ63" i="4"/>
  <c r="DV63" i="4"/>
  <c r="DV71" i="4"/>
  <c r="EA73" i="4"/>
  <c r="EG73" i="4" s="1"/>
  <c r="DV78" i="4"/>
  <c r="DU83" i="4"/>
  <c r="DQ84" i="4"/>
  <c r="EA94" i="4"/>
  <c r="EG94" i="4" s="1"/>
  <c r="EA104" i="4"/>
  <c r="EG104" i="4" s="1"/>
  <c r="DV45" i="4"/>
  <c r="EA51" i="4"/>
  <c r="EG51" i="4" s="1"/>
  <c r="DV74" i="4"/>
  <c r="DX76" i="4"/>
  <c r="DQ76" i="4" s="1"/>
  <c r="DW90" i="4"/>
  <c r="DQ95" i="4"/>
  <c r="EA98" i="4"/>
  <c r="EG98" i="4" s="1"/>
  <c r="DU105" i="4"/>
  <c r="DT41" i="4"/>
  <c r="DX41" i="4"/>
  <c r="DV44" i="4"/>
  <c r="DT52" i="4"/>
  <c r="DX53" i="4"/>
  <c r="DV59" i="4"/>
  <c r="DV62" i="4"/>
  <c r="EA64" i="4"/>
  <c r="EG64" i="4" s="1"/>
  <c r="EA67" i="4"/>
  <c r="EG67" i="4" s="1"/>
  <c r="DX68" i="4"/>
  <c r="DQ38" i="4"/>
  <c r="DT48" i="4"/>
  <c r="DX61" i="4"/>
  <c r="DQ61" i="4" s="1"/>
  <c r="DQ65" i="4"/>
  <c r="EA66" i="4"/>
  <c r="EG66" i="4" s="1"/>
  <c r="DT67" i="4"/>
  <c r="DV67" i="4"/>
  <c r="EA68" i="4"/>
  <c r="EG68" i="4" s="1"/>
  <c r="EA78" i="4"/>
  <c r="EG78" i="4" s="1"/>
  <c r="DW79" i="4"/>
  <c r="DQ79" i="4" s="1"/>
  <c r="DT83" i="4"/>
  <c r="DX83" i="4"/>
  <c r="DQ83" i="4" s="1"/>
  <c r="DT87" i="4"/>
  <c r="DQ92" i="4"/>
  <c r="DW94" i="4"/>
  <c r="DQ94" i="4" s="1"/>
  <c r="EE102" i="4"/>
  <c r="EA53" i="4"/>
  <c r="EG53" i="4" s="1"/>
  <c r="DT69" i="4"/>
  <c r="DT75" i="4"/>
  <c r="DW75" i="4"/>
  <c r="DQ75" i="4" s="1"/>
  <c r="DW81" i="4"/>
  <c r="DQ81" i="4" s="1"/>
  <c r="DQ86" i="4"/>
  <c r="DX91" i="4"/>
  <c r="DQ91" i="4" s="1"/>
  <c r="EA100" i="4"/>
  <c r="EG100" i="4" s="1"/>
  <c r="DV104" i="4"/>
  <c r="DQ54" i="4"/>
  <c r="EA45" i="4"/>
  <c r="EG45" i="4" s="1"/>
  <c r="DV70" i="4"/>
  <c r="DT73" i="4"/>
  <c r="EA111" i="4"/>
  <c r="EG111" i="4" s="1"/>
  <c r="DX141" i="4"/>
  <c r="EA147" i="4"/>
  <c r="EG147" i="4" s="1"/>
  <c r="DW151" i="4"/>
  <c r="BS190" i="4"/>
  <c r="BQ190" i="4"/>
  <c r="BV190" i="4" s="1"/>
  <c r="DV119" i="4"/>
  <c r="DT127" i="4"/>
  <c r="DT131" i="4"/>
  <c r="DT136" i="4"/>
  <c r="DX136" i="4"/>
  <c r="DQ136" i="4" s="1"/>
  <c r="DX150" i="4"/>
  <c r="DQ150" i="4" s="1"/>
  <c r="DT151" i="4"/>
  <c r="BQ195" i="4"/>
  <c r="BV195" i="4" s="1"/>
  <c r="DV108" i="4"/>
  <c r="DT110" i="4"/>
  <c r="DX113" i="4"/>
  <c r="DQ113" i="4" s="1"/>
  <c r="DW115" i="4"/>
  <c r="DQ115" i="4" s="1"/>
  <c r="DS121" i="4"/>
  <c r="EA134" i="4"/>
  <c r="EG134" i="4" s="1"/>
  <c r="EA143" i="4"/>
  <c r="EG143" i="4" s="1"/>
  <c r="CK204" i="4"/>
  <c r="CI204" i="4"/>
  <c r="CN204" i="4" s="1"/>
  <c r="DQ128" i="4"/>
  <c r="CK184" i="4"/>
  <c r="CI184" i="4"/>
  <c r="CN184" i="4" s="1"/>
  <c r="CB189" i="4"/>
  <c r="BZ189" i="4"/>
  <c r="CE189" i="4" s="1"/>
  <c r="BH194" i="4"/>
  <c r="BM194" i="4" s="1"/>
  <c r="DV94" i="4"/>
  <c r="DV98" i="4"/>
  <c r="DX105" i="4"/>
  <c r="DQ105" i="4" s="1"/>
  <c r="DX109" i="4"/>
  <c r="DQ109" i="4" s="1"/>
  <c r="EA116" i="4"/>
  <c r="EG116" i="4" s="1"/>
  <c r="EA120" i="4"/>
  <c r="EG120" i="4" s="1"/>
  <c r="EA124" i="4"/>
  <c r="EG124" i="4" s="1"/>
  <c r="DT128" i="4"/>
  <c r="DV130" i="4"/>
  <c r="DT132" i="4"/>
  <c r="DT139" i="4"/>
  <c r="DV147" i="4"/>
  <c r="EA154" i="4"/>
  <c r="EG154" i="4" s="1"/>
  <c r="BQ185" i="4"/>
  <c r="BV185" i="4" s="1"/>
  <c r="BS185" i="4"/>
  <c r="CB188" i="4"/>
  <c r="BZ188" i="4"/>
  <c r="CE188" i="4" s="1"/>
  <c r="CI198" i="4"/>
  <c r="CN198" i="4" s="1"/>
  <c r="CK198" i="4"/>
  <c r="BH203" i="4"/>
  <c r="BM203" i="4" s="1"/>
  <c r="BJ203" i="4"/>
  <c r="DX99" i="4"/>
  <c r="DQ99" i="4" s="1"/>
  <c r="DV122" i="4"/>
  <c r="DV126" i="4"/>
  <c r="BH196" i="4"/>
  <c r="BM196" i="4" s="1"/>
  <c r="BJ196" i="4"/>
  <c r="DT95" i="4"/>
  <c r="DQ98" i="4"/>
  <c r="DS109" i="4"/>
  <c r="DT117" i="4"/>
  <c r="DV127" i="4"/>
  <c r="DV140" i="4"/>
  <c r="CI183" i="4"/>
  <c r="CN183" i="4" s="1"/>
  <c r="CK183" i="4"/>
  <c r="BS191" i="4"/>
  <c r="BQ191" i="4"/>
  <c r="BV191" i="4" s="1"/>
  <c r="BS196" i="4"/>
  <c r="BQ196" i="4"/>
  <c r="BV196" i="4" s="1"/>
  <c r="DT98" i="4"/>
  <c r="DV101" i="4"/>
  <c r="DV102" i="4"/>
  <c r="DV112" i="4"/>
  <c r="DV116" i="4"/>
  <c r="DX127" i="4"/>
  <c r="DQ127" i="4" s="1"/>
  <c r="DW141" i="4"/>
  <c r="DT153" i="4"/>
  <c r="DX153" i="4"/>
  <c r="CB179" i="4"/>
  <c r="BZ179" i="4"/>
  <c r="CE179" i="4" s="1"/>
  <c r="BS181" i="4"/>
  <c r="BQ181" i="4"/>
  <c r="BV181" i="4" s="1"/>
  <c r="BJ184" i="4"/>
  <c r="BH184" i="4"/>
  <c r="BM184" i="4" s="1"/>
  <c r="BZ187" i="4"/>
  <c r="CE187" i="4" s="1"/>
  <c r="CB187" i="4"/>
  <c r="DX168" i="4"/>
  <c r="AB169" i="4"/>
  <c r="DS169" i="4" s="1"/>
  <c r="Y171" i="4"/>
  <c r="DX171" i="4" s="1"/>
  <c r="AE172" i="4"/>
  <c r="AA172" i="4" s="1"/>
  <c r="CC172" i="4" s="1"/>
  <c r="CD172" i="4" s="1"/>
  <c r="AC180" i="4"/>
  <c r="DT180" i="4" s="1"/>
  <c r="BQ182" i="4"/>
  <c r="BV182" i="4" s="1"/>
  <c r="AC183" i="4"/>
  <c r="DT183" i="4" s="1"/>
  <c r="X183" i="4"/>
  <c r="DW183" i="4" s="1"/>
  <c r="AZ183" i="4"/>
  <c r="BA183" i="4" s="1"/>
  <c r="Y185" i="4"/>
  <c r="DX185" i="4" s="1"/>
  <c r="AE186" i="4"/>
  <c r="AA186" i="4" s="1"/>
  <c r="CC186" i="4" s="1"/>
  <c r="AE188" i="4"/>
  <c r="AA188" i="4" s="1"/>
  <c r="BT188" i="4" s="1"/>
  <c r="BU188" i="4" s="1"/>
  <c r="AZ189" i="4"/>
  <c r="BA189" i="4" s="1"/>
  <c r="AE194" i="4"/>
  <c r="AA194" i="4" s="1"/>
  <c r="BK194" i="4" s="1"/>
  <c r="AC195" i="4"/>
  <c r="DT195" i="4" s="1"/>
  <c r="AE198" i="4"/>
  <c r="AA198" i="4" s="1"/>
  <c r="BK198" i="4" s="1"/>
  <c r="AZ198" i="4"/>
  <c r="AE200" i="4"/>
  <c r="AA200" i="4" s="1"/>
  <c r="AS200" i="4" s="1"/>
  <c r="EB200" i="4" s="1"/>
  <c r="DT159" i="4"/>
  <c r="DV165" i="4"/>
  <c r="DS168" i="4"/>
  <c r="AC172" i="4"/>
  <c r="DT172" i="4" s="1"/>
  <c r="AB189" i="4"/>
  <c r="DS189" i="4" s="1"/>
  <c r="AE190" i="4"/>
  <c r="AA190" i="4" s="1"/>
  <c r="CC190" i="4" s="1"/>
  <c r="BQ200" i="4"/>
  <c r="BV200" i="4" s="1"/>
  <c r="AB201" i="4"/>
  <c r="DS201" i="4" s="1"/>
  <c r="Y188" i="4"/>
  <c r="DX188" i="4" s="1"/>
  <c r="AE202" i="4"/>
  <c r="AA202" i="4" s="1"/>
  <c r="CC202" i="4" s="1"/>
  <c r="AE204" i="4"/>
  <c r="AA204" i="4" s="1"/>
  <c r="CL204" i="4" s="1"/>
  <c r="AE175" i="4"/>
  <c r="AA175" i="4" s="1"/>
  <c r="BT175" i="4" s="1"/>
  <c r="BU175" i="4" s="1"/>
  <c r="AB182" i="4"/>
  <c r="DS182" i="4" s="1"/>
  <c r="AE184" i="4"/>
  <c r="AA184" i="4" s="1"/>
  <c r="CL184" i="4" s="1"/>
  <c r="AC186" i="4"/>
  <c r="DT186" i="4" s="1"/>
  <c r="AE187" i="4"/>
  <c r="AA187" i="4" s="1"/>
  <c r="BB187" i="4" s="1"/>
  <c r="BC187" i="4" s="1"/>
  <c r="BQ189" i="4"/>
  <c r="BV189" i="4" s="1"/>
  <c r="AE191" i="4"/>
  <c r="AA191" i="4" s="1"/>
  <c r="BT191" i="4" s="1"/>
  <c r="Y192" i="4"/>
  <c r="DX192" i="4" s="1"/>
  <c r="AZ192" i="4"/>
  <c r="BA192" i="4" s="1"/>
  <c r="CI192" i="4"/>
  <c r="CN192" i="4" s="1"/>
  <c r="AC193" i="4"/>
  <c r="DT193" i="4" s="1"/>
  <c r="AZ199" i="4"/>
  <c r="BQ202" i="4"/>
  <c r="BV202" i="4" s="1"/>
  <c r="DV162" i="4"/>
  <c r="AZ173" i="4"/>
  <c r="BA173" i="4" s="1"/>
  <c r="AZ175" i="4"/>
  <c r="BQ179" i="4"/>
  <c r="BV179" i="4" s="1"/>
  <c r="AZ182" i="4"/>
  <c r="AP198" i="4"/>
  <c r="DT157" i="4"/>
  <c r="DZ163" i="4"/>
  <c r="EF163" i="4" s="1"/>
  <c r="AB175" i="4"/>
  <c r="AI175" i="4" s="1"/>
  <c r="AB178" i="4"/>
  <c r="AI178" i="4" s="1"/>
  <c r="BZ178" i="4"/>
  <c r="CE178" i="4" s="1"/>
  <c r="AE179" i="4"/>
  <c r="AA179" i="4" s="1"/>
  <c r="BT179" i="4" s="1"/>
  <c r="BU179" i="4" s="1"/>
  <c r="AE182" i="4"/>
  <c r="AA182" i="4" s="1"/>
  <c r="BT182" i="4" s="1"/>
  <c r="BU182" i="4" s="1"/>
  <c r="Y191" i="4"/>
  <c r="DX191" i="4" s="1"/>
  <c r="BH199" i="4"/>
  <c r="BM199" i="4" s="1"/>
  <c r="AE189" i="4"/>
  <c r="AA189" i="4" s="1"/>
  <c r="CL189" i="4" s="1"/>
  <c r="ED189" i="4"/>
  <c r="CB169" i="4"/>
  <c r="AB172" i="4"/>
  <c r="AI172" i="4" s="1"/>
  <c r="AE180" i="4"/>
  <c r="AA180" i="4" s="1"/>
  <c r="AS180" i="4" s="1"/>
  <c r="AZ181" i="4"/>
  <c r="BA181" i="4" s="1"/>
  <c r="AB186" i="4"/>
  <c r="AI186" i="4" s="1"/>
  <c r="AB187" i="4"/>
  <c r="AI187" i="4" s="1"/>
  <c r="AC189" i="4"/>
  <c r="DT189" i="4" s="1"/>
  <c r="X190" i="4"/>
  <c r="DW190" i="4" s="1"/>
  <c r="AZ190" i="4"/>
  <c r="BA190" i="4" s="1"/>
  <c r="AE195" i="4"/>
  <c r="AA195" i="4" s="1"/>
  <c r="AS195" i="4" s="1"/>
  <c r="EB195" i="4" s="1"/>
  <c r="AZ195" i="4"/>
  <c r="BA195" i="4" s="1"/>
  <c r="AE201" i="4"/>
  <c r="AA201" i="4" s="1"/>
  <c r="CC201" i="4" s="1"/>
  <c r="AB203" i="4"/>
  <c r="AI203" i="4" s="1"/>
  <c r="DZ3" i="4"/>
  <c r="AP3" i="4"/>
  <c r="CK3" i="4"/>
  <c r="CI3" i="4"/>
  <c r="CN3" i="4" s="1"/>
  <c r="AP4" i="4"/>
  <c r="DZ4" i="4"/>
  <c r="BM5" i="4"/>
  <c r="CK4" i="4"/>
  <c r="CI4" i="4"/>
  <c r="CN4" i="4" s="1"/>
  <c r="BS5" i="4"/>
  <c r="BQ5" i="4"/>
  <c r="BV5" i="4" s="1"/>
  <c r="DU6" i="4"/>
  <c r="CB6" i="4"/>
  <c r="BZ6" i="4"/>
  <c r="CE6" i="4" s="1"/>
  <c r="DZ9" i="4"/>
  <c r="DZ10" i="4"/>
  <c r="AP7" i="4"/>
  <c r="DZ7" i="4"/>
  <c r="CB7" i="4"/>
  <c r="BZ7" i="4"/>
  <c r="CE7" i="4" s="1"/>
  <c r="DQ8" i="4"/>
  <c r="DQ9" i="4"/>
  <c r="BS4" i="4"/>
  <c r="BQ4" i="4"/>
  <c r="BV4" i="4" s="1"/>
  <c r="AP8" i="4"/>
  <c r="DZ8" i="4"/>
  <c r="BZ8" i="4"/>
  <c r="CE8" i="4" s="1"/>
  <c r="CB8" i="4"/>
  <c r="DZ12" i="4"/>
  <c r="AC5" i="4"/>
  <c r="DT5" i="4" s="1"/>
  <c r="BJ5" i="4"/>
  <c r="AZ5" i="4"/>
  <c r="BS7" i="4"/>
  <c r="AB8" i="4"/>
  <c r="DQ12" i="4"/>
  <c r="DZ17" i="4"/>
  <c r="DZ19" i="4"/>
  <c r="DZ20" i="4"/>
  <c r="DZ24" i="4"/>
  <c r="DZ5" i="4"/>
  <c r="W3" i="4"/>
  <c r="DV3" i="4" s="1"/>
  <c r="CB4" i="4"/>
  <c r="BZ3" i="4"/>
  <c r="CE3" i="4" s="1"/>
  <c r="AP5" i="4"/>
  <c r="BZ5" i="4"/>
  <c r="CE5" i="4" s="1"/>
  <c r="Y6" i="4"/>
  <c r="DX6" i="4" s="1"/>
  <c r="DQ6" i="4" s="1"/>
  <c r="AC8" i="4"/>
  <c r="DT8" i="4" s="1"/>
  <c r="DS10" i="4"/>
  <c r="DT11" i="4"/>
  <c r="DQ16" i="4"/>
  <c r="DZ23" i="4"/>
  <c r="DZ25" i="4"/>
  <c r="EF30" i="4"/>
  <c r="ED30" i="4"/>
  <c r="BJ7" i="4"/>
  <c r="BH7" i="4"/>
  <c r="BM7" i="4" s="1"/>
  <c r="DS17" i="4"/>
  <c r="DS30" i="4"/>
  <c r="EA8" i="4"/>
  <c r="EG8" i="4" s="1"/>
  <c r="DT9" i="4"/>
  <c r="DQ19" i="4"/>
  <c r="DZ22" i="4"/>
  <c r="CB5" i="4"/>
  <c r="AB6" i="4"/>
  <c r="BJ6" i="4"/>
  <c r="AB7" i="4"/>
  <c r="CK7" i="4"/>
  <c r="BS3" i="4"/>
  <c r="EA4" i="4"/>
  <c r="EG4" i="4" s="1"/>
  <c r="AC6" i="4"/>
  <c r="DT6" i="4" s="1"/>
  <c r="CI6" i="4"/>
  <c r="CN6" i="4" s="1"/>
  <c r="AC7" i="4"/>
  <c r="DT7" i="4" s="1"/>
  <c r="BS8" i="4"/>
  <c r="DQ11" i="4"/>
  <c r="DV14" i="4"/>
  <c r="DZ15" i="4"/>
  <c r="DZ16" i="4"/>
  <c r="DQ23" i="4"/>
  <c r="AB4" i="4"/>
  <c r="BQ3" i="4"/>
  <c r="BV3" i="4" s="1"/>
  <c r="CK6" i="4"/>
  <c r="BH8" i="4"/>
  <c r="CI8" i="4"/>
  <c r="CN8" i="4" s="1"/>
  <c r="DQ10" i="4"/>
  <c r="DZ11" i="4"/>
  <c r="DZ21" i="4"/>
  <c r="DZ27" i="4"/>
  <c r="DZ28" i="4"/>
  <c r="DZ29" i="4"/>
  <c r="DZ14" i="4"/>
  <c r="DQ15" i="4"/>
  <c r="DT25" i="4"/>
  <c r="EA9" i="4"/>
  <c r="EG9" i="4" s="1"/>
  <c r="DV13" i="4"/>
  <c r="DZ13" i="4"/>
  <c r="DZ18" i="4"/>
  <c r="DS21" i="4"/>
  <c r="DZ26" i="4"/>
  <c r="DQ29" i="4"/>
  <c r="DW28" i="4"/>
  <c r="DQ28" i="4" s="1"/>
  <c r="DZ35" i="4"/>
  <c r="DZ36" i="4"/>
  <c r="DZ37" i="4"/>
  <c r="DZ38" i="4"/>
  <c r="DZ39" i="4"/>
  <c r="DS40" i="4"/>
  <c r="DZ40" i="4"/>
  <c r="DS12" i="4"/>
  <c r="EA12" i="4"/>
  <c r="EG12" i="4" s="1"/>
  <c r="DT16" i="4"/>
  <c r="DS16" i="4"/>
  <c r="EA16" i="4"/>
  <c r="EG16" i="4" s="1"/>
  <c r="DV17" i="4"/>
  <c r="DT20" i="4"/>
  <c r="DS20" i="4"/>
  <c r="EA20" i="4"/>
  <c r="EG20" i="4" s="1"/>
  <c r="DV21" i="4"/>
  <c r="DX22" i="4"/>
  <c r="DQ22" i="4" s="1"/>
  <c r="DT24" i="4"/>
  <c r="DS24" i="4"/>
  <c r="EA24" i="4"/>
  <c r="EG24" i="4" s="1"/>
  <c r="DX26" i="4"/>
  <c r="DQ26" i="4" s="1"/>
  <c r="DS27" i="4"/>
  <c r="DV30" i="4"/>
  <c r="DW31" i="4"/>
  <c r="DQ31" i="4" s="1"/>
  <c r="DU32" i="4"/>
  <c r="DS42" i="4"/>
  <c r="DV27" i="4"/>
  <c r="DS38" i="4"/>
  <c r="DT15" i="4"/>
  <c r="DX21" i="4"/>
  <c r="DQ21" i="4" s="1"/>
  <c r="DT23" i="4"/>
  <c r="DX25" i="4"/>
  <c r="DQ25" i="4" s="1"/>
  <c r="DZ32" i="4"/>
  <c r="DZ34" i="4"/>
  <c r="DQ36" i="4"/>
  <c r="DQ40" i="4"/>
  <c r="DX27" i="4"/>
  <c r="DQ27" i="4" s="1"/>
  <c r="DQ41" i="4"/>
  <c r="DQ42" i="4"/>
  <c r="DT14" i="4"/>
  <c r="DT18" i="4"/>
  <c r="DT28" i="4"/>
  <c r="EA29" i="4"/>
  <c r="EG29" i="4" s="1"/>
  <c r="DV34" i="4"/>
  <c r="DS43" i="4"/>
  <c r="DV31" i="4"/>
  <c r="EF33" i="4"/>
  <c r="DS35" i="4"/>
  <c r="DS33" i="4"/>
  <c r="DS39" i="4"/>
  <c r="DZ41" i="4"/>
  <c r="DZ42" i="4"/>
  <c r="DZ43" i="4"/>
  <c r="DZ45" i="4"/>
  <c r="DT34" i="4"/>
  <c r="EA34" i="4"/>
  <c r="EG34" i="4" s="1"/>
  <c r="DV35" i="4"/>
  <c r="DT38" i="4"/>
  <c r="EA38" i="4"/>
  <c r="EG38" i="4" s="1"/>
  <c r="DV39" i="4"/>
  <c r="DT42" i="4"/>
  <c r="EA42" i="4"/>
  <c r="EG42" i="4" s="1"/>
  <c r="DV43" i="4"/>
  <c r="EA43" i="4"/>
  <c r="EG43" i="4" s="1"/>
  <c r="DZ53" i="4"/>
  <c r="DZ55" i="4"/>
  <c r="DZ59" i="4"/>
  <c r="DW35" i="4"/>
  <c r="DQ35" i="4" s="1"/>
  <c r="DW39" i="4"/>
  <c r="DQ39" i="4" s="1"/>
  <c r="DW43" i="4"/>
  <c r="DQ43" i="4" s="1"/>
  <c r="DS52" i="4"/>
  <c r="DZ52" i="4"/>
  <c r="DZ57" i="4"/>
  <c r="DZ60" i="4"/>
  <c r="DZ65" i="4"/>
  <c r="DZ67" i="4"/>
  <c r="EA33" i="4"/>
  <c r="EG33" i="4" s="1"/>
  <c r="DS37" i="4"/>
  <c r="EA37" i="4"/>
  <c r="EG37" i="4" s="1"/>
  <c r="DV38" i="4"/>
  <c r="DS41" i="4"/>
  <c r="EA41" i="4"/>
  <c r="EG41" i="4" s="1"/>
  <c r="DV42" i="4"/>
  <c r="DS48" i="4"/>
  <c r="DZ48" i="4"/>
  <c r="DZ54" i="4"/>
  <c r="DZ61" i="4"/>
  <c r="DZ64" i="4"/>
  <c r="DZ46" i="4"/>
  <c r="DQ47" i="4"/>
  <c r="DS56" i="4"/>
  <c r="DZ56" i="4"/>
  <c r="DS62" i="4"/>
  <c r="DT32" i="4"/>
  <c r="DT36" i="4"/>
  <c r="DT40" i="4"/>
  <c r="DX44" i="4"/>
  <c r="DQ44" i="4" s="1"/>
  <c r="DZ49" i="4"/>
  <c r="DZ51" i="4"/>
  <c r="DQ58" i="4"/>
  <c r="DS46" i="4"/>
  <c r="DZ50" i="4"/>
  <c r="DT59" i="4"/>
  <c r="DZ63" i="4"/>
  <c r="DW45" i="4"/>
  <c r="DQ45" i="4" s="1"/>
  <c r="DZ47" i="4"/>
  <c r="DS50" i="4"/>
  <c r="DZ58" i="4"/>
  <c r="DW49" i="4"/>
  <c r="DQ49" i="4" s="1"/>
  <c r="DW53" i="4"/>
  <c r="DQ53" i="4" s="1"/>
  <c r="DW57" i="4"/>
  <c r="DQ57" i="4" s="1"/>
  <c r="DW60" i="4"/>
  <c r="DQ60" i="4" s="1"/>
  <c r="DT66" i="4"/>
  <c r="DZ76" i="4"/>
  <c r="DS82" i="4"/>
  <c r="DZ82" i="4"/>
  <c r="DZ83" i="4"/>
  <c r="EE85" i="4"/>
  <c r="DZ87" i="4"/>
  <c r="DT47" i="4"/>
  <c r="DV48" i="4"/>
  <c r="DT51" i="4"/>
  <c r="DV52" i="4"/>
  <c r="DT55" i="4"/>
  <c r="EA55" i="4"/>
  <c r="EG55" i="4" s="1"/>
  <c r="DV56" i="4"/>
  <c r="DZ68" i="4"/>
  <c r="DS71" i="4"/>
  <c r="DS74" i="4"/>
  <c r="DZ74" i="4"/>
  <c r="DS78" i="4"/>
  <c r="DZ78" i="4"/>
  <c r="DZ79" i="4"/>
  <c r="DT65" i="4"/>
  <c r="DS66" i="4"/>
  <c r="DZ75" i="4"/>
  <c r="DS87" i="4"/>
  <c r="EA46" i="4"/>
  <c r="EG46" i="4" s="1"/>
  <c r="DX48" i="4"/>
  <c r="DQ48" i="4" s="1"/>
  <c r="DT50" i="4"/>
  <c r="DX52" i="4"/>
  <c r="DQ52" i="4" s="1"/>
  <c r="DT54" i="4"/>
  <c r="EA54" i="4"/>
  <c r="EG54" i="4" s="1"/>
  <c r="DX56" i="4"/>
  <c r="DQ56" i="4" s="1"/>
  <c r="DT58" i="4"/>
  <c r="DS58" i="4"/>
  <c r="DX62" i="4"/>
  <c r="DQ62" i="4" s="1"/>
  <c r="EE62" i="4"/>
  <c r="DT63" i="4"/>
  <c r="DQ71" i="4"/>
  <c r="DQ80" i="4"/>
  <c r="DX59" i="4"/>
  <c r="DQ59" i="4" s="1"/>
  <c r="DX64" i="4"/>
  <c r="DQ64" i="4" s="1"/>
  <c r="DS67" i="4"/>
  <c r="DQ68" i="4"/>
  <c r="DS69" i="4"/>
  <c r="DZ69" i="4"/>
  <c r="DZ72" i="4"/>
  <c r="DS75" i="4"/>
  <c r="DT49" i="4"/>
  <c r="DT57" i="4"/>
  <c r="DS81" i="4"/>
  <c r="DZ81" i="4"/>
  <c r="DZ84" i="4"/>
  <c r="DZ86" i="4"/>
  <c r="DZ66" i="4"/>
  <c r="DS70" i="4"/>
  <c r="DZ70" i="4"/>
  <c r="DS73" i="4"/>
  <c r="DZ73" i="4"/>
  <c r="DZ80" i="4"/>
  <c r="DZ62" i="4"/>
  <c r="DS63" i="4"/>
  <c r="DZ71" i="4"/>
  <c r="DS77" i="4"/>
  <c r="DZ77" i="4"/>
  <c r="DS85" i="4"/>
  <c r="DW74" i="4"/>
  <c r="DQ74" i="4" s="1"/>
  <c r="DW78" i="4"/>
  <c r="DQ78" i="4" s="1"/>
  <c r="DW82" i="4"/>
  <c r="DQ82" i="4" s="1"/>
  <c r="DZ90" i="4"/>
  <c r="DZ92" i="4"/>
  <c r="DS94" i="4"/>
  <c r="DQ96" i="4"/>
  <c r="EF102" i="4"/>
  <c r="ED102" i="4"/>
  <c r="DV69" i="4"/>
  <c r="DX70" i="4"/>
  <c r="DQ70" i="4" s="1"/>
  <c r="DT72" i="4"/>
  <c r="DV73" i="4"/>
  <c r="EA76" i="4"/>
  <c r="EG76" i="4" s="1"/>
  <c r="DV77" i="4"/>
  <c r="DT80" i="4"/>
  <c r="EA80" i="4"/>
  <c r="EG80" i="4" s="1"/>
  <c r="DV81" i="4"/>
  <c r="DT84" i="4"/>
  <c r="DT86" i="4"/>
  <c r="DV87" i="4"/>
  <c r="DS89" i="4"/>
  <c r="DZ89" i="4"/>
  <c r="DZ100" i="4"/>
  <c r="DS101" i="4"/>
  <c r="DZ101" i="4"/>
  <c r="DS102" i="4"/>
  <c r="DW69" i="4"/>
  <c r="DQ69" i="4" s="1"/>
  <c r="DW73" i="4"/>
  <c r="DQ73" i="4" s="1"/>
  <c r="DW77" i="4"/>
  <c r="DQ77" i="4" s="1"/>
  <c r="DZ88" i="4"/>
  <c r="DQ93" i="4"/>
  <c r="DZ103" i="4"/>
  <c r="DT71" i="4"/>
  <c r="DS79" i="4"/>
  <c r="DS83" i="4"/>
  <c r="DX87" i="4"/>
  <c r="DQ87" i="4" s="1"/>
  <c r="DQ100" i="4"/>
  <c r="DT85" i="4"/>
  <c r="DZ85" i="4"/>
  <c r="DQ89" i="4"/>
  <c r="DQ90" i="4"/>
  <c r="DZ91" i="4"/>
  <c r="DQ101" i="4"/>
  <c r="DT74" i="4"/>
  <c r="DT78" i="4"/>
  <c r="DT82" i="4"/>
  <c r="DZ95" i="4"/>
  <c r="DZ99" i="4"/>
  <c r="DZ94" i="4"/>
  <c r="DS97" i="4"/>
  <c r="DZ97" i="4"/>
  <c r="DZ98" i="4"/>
  <c r="EA87" i="4"/>
  <c r="EG87" i="4" s="1"/>
  <c r="DQ88" i="4"/>
  <c r="DS93" i="4"/>
  <c r="DZ93" i="4"/>
  <c r="DZ96" i="4"/>
  <c r="DT89" i="4"/>
  <c r="EA89" i="4"/>
  <c r="EG89" i="4" s="1"/>
  <c r="DT93" i="4"/>
  <c r="EA93" i="4"/>
  <c r="EG93" i="4" s="1"/>
  <c r="DT97" i="4"/>
  <c r="EA97" i="4"/>
  <c r="EG97" i="4" s="1"/>
  <c r="DT101" i="4"/>
  <c r="DS104" i="4"/>
  <c r="DT106" i="4"/>
  <c r="DX106" i="4"/>
  <c r="DQ106" i="4" s="1"/>
  <c r="DQ108" i="4"/>
  <c r="DZ111" i="4"/>
  <c r="DQ119" i="4"/>
  <c r="DT104" i="4"/>
  <c r="DZ106" i="4"/>
  <c r="DZ110" i="4"/>
  <c r="DZ120" i="4"/>
  <c r="DT88" i="4"/>
  <c r="EA88" i="4"/>
  <c r="EG88" i="4" s="1"/>
  <c r="DV89" i="4"/>
  <c r="DT92" i="4"/>
  <c r="EA92" i="4"/>
  <c r="EG92" i="4" s="1"/>
  <c r="DV93" i="4"/>
  <c r="DT96" i="4"/>
  <c r="DT100" i="4"/>
  <c r="DS105" i="4"/>
  <c r="DS112" i="4"/>
  <c r="DZ112" i="4"/>
  <c r="DZ113" i="4"/>
  <c r="DS116" i="4"/>
  <c r="DZ116" i="4"/>
  <c r="DX102" i="4"/>
  <c r="DQ102" i="4" s="1"/>
  <c r="DT103" i="4"/>
  <c r="EA106" i="4"/>
  <c r="EG106" i="4" s="1"/>
  <c r="DZ119" i="4"/>
  <c r="EA91" i="4"/>
  <c r="EG91" i="4" s="1"/>
  <c r="EA95" i="4"/>
  <c r="EG95" i="4" s="1"/>
  <c r="EA99" i="4"/>
  <c r="EG99" i="4" s="1"/>
  <c r="DZ104" i="4"/>
  <c r="DZ109" i="4"/>
  <c r="DZ115" i="4"/>
  <c r="DZ118" i="4"/>
  <c r="DZ121" i="4"/>
  <c r="DZ123" i="4"/>
  <c r="EF105" i="4"/>
  <c r="ED105" i="4"/>
  <c r="DV106" i="4"/>
  <c r="DZ107" i="4"/>
  <c r="DS108" i="4"/>
  <c r="DZ108" i="4"/>
  <c r="DS119" i="4"/>
  <c r="DV103" i="4"/>
  <c r="DZ114" i="4"/>
  <c r="DQ107" i="4"/>
  <c r="DZ117" i="4"/>
  <c r="DT119" i="4"/>
  <c r="DW120" i="4"/>
  <c r="DQ120" i="4" s="1"/>
  <c r="DV121" i="4"/>
  <c r="DT122" i="4"/>
  <c r="DZ125" i="4"/>
  <c r="DS126" i="4"/>
  <c r="DZ126" i="4"/>
  <c r="DZ127" i="4"/>
  <c r="DZ131" i="4"/>
  <c r="DT108" i="4"/>
  <c r="DX110" i="4"/>
  <c r="DQ110" i="4" s="1"/>
  <c r="DT112" i="4"/>
  <c r="EA112" i="4"/>
  <c r="EG112" i="4" s="1"/>
  <c r="DX114" i="4"/>
  <c r="DQ114" i="4" s="1"/>
  <c r="DT116" i="4"/>
  <c r="DW117" i="4"/>
  <c r="DQ117" i="4" s="1"/>
  <c r="EA119" i="4"/>
  <c r="EG119" i="4" s="1"/>
  <c r="DQ121" i="4"/>
  <c r="DQ125" i="4"/>
  <c r="DS127" i="4"/>
  <c r="DS131" i="4"/>
  <c r="DZ135" i="4"/>
  <c r="DT107" i="4"/>
  <c r="DT111" i="4"/>
  <c r="DT121" i="4"/>
  <c r="DZ124" i="4"/>
  <c r="DZ128" i="4"/>
  <c r="DZ132" i="4"/>
  <c r="DZ122" i="4"/>
  <c r="DQ129" i="4"/>
  <c r="DQ131" i="4"/>
  <c r="DT114" i="4"/>
  <c r="DS122" i="4"/>
  <c r="DV124" i="4"/>
  <c r="DQ122" i="4"/>
  <c r="DZ133" i="4"/>
  <c r="DZ137" i="4"/>
  <c r="DS123" i="4"/>
  <c r="DQ124" i="4"/>
  <c r="DZ129" i="4"/>
  <c r="DS130" i="4"/>
  <c r="DZ130" i="4"/>
  <c r="DQ132" i="4"/>
  <c r="DZ134" i="4"/>
  <c r="DW123" i="4"/>
  <c r="DQ123" i="4" s="1"/>
  <c r="DX134" i="4"/>
  <c r="DQ134" i="4" s="1"/>
  <c r="DQ138" i="4"/>
  <c r="DT125" i="4"/>
  <c r="DT129" i="4"/>
  <c r="DS133" i="4"/>
  <c r="DS140" i="4"/>
  <c r="DW126" i="4"/>
  <c r="DQ126" i="4" s="1"/>
  <c r="DW130" i="4"/>
  <c r="DQ130" i="4" s="1"/>
  <c r="DS136" i="4"/>
  <c r="DZ144" i="4"/>
  <c r="DT124" i="4"/>
  <c r="DQ137" i="4"/>
  <c r="DX133" i="4"/>
  <c r="DQ133" i="4" s="1"/>
  <c r="DT135" i="4"/>
  <c r="DZ145" i="4"/>
  <c r="DZ138" i="4"/>
  <c r="DZ136" i="4"/>
  <c r="DZ139" i="4"/>
  <c r="DZ142" i="4"/>
  <c r="DS143" i="4"/>
  <c r="DV134" i="4"/>
  <c r="EA136" i="4"/>
  <c r="EG136" i="4" s="1"/>
  <c r="DZ140" i="4"/>
  <c r="DZ141" i="4"/>
  <c r="DV143" i="4"/>
  <c r="DT144" i="4"/>
  <c r="DZ149" i="4"/>
  <c r="DT138" i="4"/>
  <c r="DX140" i="4"/>
  <c r="DQ140" i="4" s="1"/>
  <c r="DT142" i="4"/>
  <c r="DW143" i="4"/>
  <c r="DQ143" i="4" s="1"/>
  <c r="DQ147" i="4"/>
  <c r="DV148" i="4"/>
  <c r="DS150" i="4"/>
  <c r="DS151" i="4"/>
  <c r="DZ152" i="4"/>
  <c r="DZ153" i="4"/>
  <c r="DW139" i="4"/>
  <c r="DQ139" i="4" s="1"/>
  <c r="DQ145" i="4"/>
  <c r="DT146" i="4"/>
  <c r="DT137" i="4"/>
  <c r="DT145" i="4"/>
  <c r="DZ154" i="4"/>
  <c r="DZ155" i="4"/>
  <c r="DV144" i="4"/>
  <c r="DQ148" i="4"/>
  <c r="DZ156" i="4"/>
  <c r="DT140" i="4"/>
  <c r="DT143" i="4"/>
  <c r="DS146" i="4"/>
  <c r="DZ146" i="4"/>
  <c r="DQ154" i="4"/>
  <c r="DS155" i="4"/>
  <c r="DZ143" i="4"/>
  <c r="DV146" i="4"/>
  <c r="DS147" i="4"/>
  <c r="DZ147" i="4"/>
  <c r="DQ146" i="4"/>
  <c r="DZ148" i="4"/>
  <c r="DS149" i="4"/>
  <c r="DZ150" i="4"/>
  <c r="DZ151" i="4"/>
  <c r="DV151" i="4"/>
  <c r="DS153" i="4"/>
  <c r="DT148" i="4"/>
  <c r="EA148" i="4"/>
  <c r="EG148" i="4" s="1"/>
  <c r="DV149" i="4"/>
  <c r="DX151" i="4"/>
  <c r="DT152" i="4"/>
  <c r="DV153" i="4"/>
  <c r="DQ156" i="4"/>
  <c r="ED157" i="4"/>
  <c r="DZ158" i="4"/>
  <c r="DS162" i="4"/>
  <c r="DZ164" i="4"/>
  <c r="DW149" i="4"/>
  <c r="DQ149" i="4" s="1"/>
  <c r="DV150" i="4"/>
  <c r="EE160" i="4"/>
  <c r="DZ161" i="4"/>
  <c r="DT154" i="4"/>
  <c r="DX155" i="4"/>
  <c r="DQ155" i="4" s="1"/>
  <c r="EA155" i="4"/>
  <c r="EG155" i="4" s="1"/>
  <c r="DV157" i="4"/>
  <c r="DZ160" i="4"/>
  <c r="DQ153" i="4"/>
  <c r="DV156" i="4"/>
  <c r="DS157" i="4"/>
  <c r="DT158" i="4"/>
  <c r="DU159" i="4"/>
  <c r="DW160" i="4"/>
  <c r="EA151" i="4"/>
  <c r="EG151" i="4" s="1"/>
  <c r="DQ157" i="4"/>
  <c r="DT160" i="4"/>
  <c r="DS163" i="4"/>
  <c r="DU158" i="4"/>
  <c r="DZ159" i="4"/>
  <c r="DZ162" i="4"/>
  <c r="DT163" i="4"/>
  <c r="EE167" i="4"/>
  <c r="DV166" i="4"/>
  <c r="DT161" i="4"/>
  <c r="DZ166" i="4"/>
  <c r="BQ169" i="4"/>
  <c r="BV169" i="4" s="1"/>
  <c r="BT173" i="4"/>
  <c r="DV163" i="4"/>
  <c r="ED163" i="4"/>
  <c r="DT164" i="4"/>
  <c r="EF169" i="4"/>
  <c r="ED169" i="4"/>
  <c r="BS169" i="4"/>
  <c r="EA166" i="4"/>
  <c r="EG166" i="4" s="1"/>
  <c r="DT167" i="4"/>
  <c r="DX167" i="4"/>
  <c r="AE169" i="4"/>
  <c r="AA169" i="4" s="1"/>
  <c r="BT169" i="4" s="1"/>
  <c r="DS165" i="4"/>
  <c r="BA169" i="4"/>
  <c r="DZ171" i="4"/>
  <c r="DV164" i="4"/>
  <c r="DZ165" i="4"/>
  <c r="AC169" i="4"/>
  <c r="DT169" i="4" s="1"/>
  <c r="Y169" i="4"/>
  <c r="DX169" i="4" s="1"/>
  <c r="CK169" i="4"/>
  <c r="CI169" i="4"/>
  <c r="CN169" i="4" s="1"/>
  <c r="V171" i="4"/>
  <c r="DU171" i="4" s="1"/>
  <c r="AB171" i="4"/>
  <c r="DZ167" i="4"/>
  <c r="DZ168" i="4"/>
  <c r="DZ170" i="4"/>
  <c r="AP170" i="4"/>
  <c r="AU171" i="4"/>
  <c r="AR171" i="4"/>
  <c r="EE171" i="4" s="1"/>
  <c r="BQ172" i="4"/>
  <c r="BV172" i="4" s="1"/>
  <c r="BS172" i="4"/>
  <c r="CK173" i="4"/>
  <c r="DT166" i="4"/>
  <c r="AB170" i="4"/>
  <c r="AC170" i="4"/>
  <c r="DT170" i="4" s="1"/>
  <c r="X172" i="4"/>
  <c r="DW172" i="4" s="1"/>
  <c r="BA172" i="4"/>
  <c r="CK172" i="4"/>
  <c r="CI173" i="4"/>
  <c r="CN173" i="4" s="1"/>
  <c r="AE174" i="4"/>
  <c r="AA174" i="4" s="1"/>
  <c r="BK174" i="4" s="1"/>
  <c r="X174" i="4"/>
  <c r="DW174" i="4" s="1"/>
  <c r="DZ174" i="4"/>
  <c r="AP174" i="4"/>
  <c r="AC175" i="4"/>
  <c r="DT175" i="4" s="1"/>
  <c r="CB177" i="4"/>
  <c r="BZ177" i="4"/>
  <c r="CE177" i="4" s="1"/>
  <c r="AE171" i="4"/>
  <c r="AA171" i="4" s="1"/>
  <c r="BK171" i="4" s="1"/>
  <c r="CI171" i="4"/>
  <c r="CN171" i="4" s="1"/>
  <c r="CB175" i="4"/>
  <c r="BZ175" i="4"/>
  <c r="CE175" i="4" s="1"/>
  <c r="BA177" i="4"/>
  <c r="CK177" i="4"/>
  <c r="CI177" i="4"/>
  <c r="CN177" i="4" s="1"/>
  <c r="DZ179" i="4"/>
  <c r="AP179" i="4"/>
  <c r="AR182" i="4"/>
  <c r="EE182" i="4" s="1"/>
  <c r="AU182" i="4"/>
  <c r="BJ169" i="4"/>
  <c r="AE170" i="4"/>
  <c r="AA170" i="4" s="1"/>
  <c r="CL170" i="4" s="1"/>
  <c r="BS170" i="4"/>
  <c r="CK171" i="4"/>
  <c r="ED172" i="4"/>
  <c r="DZ173" i="4"/>
  <c r="AP173" i="4"/>
  <c r="AC174" i="4"/>
  <c r="DT174" i="4" s="1"/>
  <c r="DZ176" i="4"/>
  <c r="AP176" i="4"/>
  <c r="AP177" i="4"/>
  <c r="DZ177" i="4"/>
  <c r="CB181" i="4"/>
  <c r="BZ181" i="4"/>
  <c r="CE181" i="4" s="1"/>
  <c r="BH170" i="4"/>
  <c r="BM170" i="4" s="1"/>
  <c r="CK170" i="4"/>
  <c r="BJ171" i="4"/>
  <c r="AP172" i="4"/>
  <c r="BZ172" i="4"/>
  <c r="CE172" i="4" s="1"/>
  <c r="W173" i="4"/>
  <c r="DV173" i="4" s="1"/>
  <c r="BH175" i="4"/>
  <c r="BM175" i="4" s="1"/>
  <c r="BQ176" i="4"/>
  <c r="BV176" i="4" s="1"/>
  <c r="BS176" i="4"/>
  <c r="CI178" i="4"/>
  <c r="CN178" i="4" s="1"/>
  <c r="CK178" i="4"/>
  <c r="BH172" i="4"/>
  <c r="BM172" i="4" s="1"/>
  <c r="CB174" i="4"/>
  <c r="BZ174" i="4"/>
  <c r="CE174" i="4" s="1"/>
  <c r="DZ175" i="4"/>
  <c r="AB176" i="4"/>
  <c r="W176" i="4"/>
  <c r="DV176" i="4" s="1"/>
  <c r="BZ176" i="4"/>
  <c r="CE176" i="4" s="1"/>
  <c r="CB176" i="4"/>
  <c r="AP178" i="4"/>
  <c r="DZ178" i="4"/>
  <c r="AP169" i="4"/>
  <c r="CB171" i="4"/>
  <c r="BJ172" i="4"/>
  <c r="BZ173" i="4"/>
  <c r="CE173" i="4" s="1"/>
  <c r="CB173" i="4"/>
  <c r="BH174" i="4"/>
  <c r="BM174" i="4" s="1"/>
  <c r="BJ174" i="4"/>
  <c r="CI174" i="4"/>
  <c r="CN174" i="4" s="1"/>
  <c r="AP175" i="4"/>
  <c r="AE176" i="4"/>
  <c r="AA176" i="4" s="1"/>
  <c r="BT176" i="4" s="1"/>
  <c r="BJ178" i="4"/>
  <c r="BH178" i="4"/>
  <c r="BM178" i="4" s="1"/>
  <c r="AZ170" i="4"/>
  <c r="EA170" i="4"/>
  <c r="EG170" i="4" s="1"/>
  <c r="BJ173" i="4"/>
  <c r="BH173" i="4"/>
  <c r="BM173" i="4" s="1"/>
  <c r="CK174" i="4"/>
  <c r="AC173" i="4"/>
  <c r="DT173" i="4" s="1"/>
  <c r="AZ174" i="4"/>
  <c r="CI175" i="4"/>
  <c r="CN175" i="4" s="1"/>
  <c r="BH176" i="4"/>
  <c r="BM176" i="4" s="1"/>
  <c r="Y177" i="4"/>
  <c r="DX177" i="4" s="1"/>
  <c r="X179" i="4"/>
  <c r="DW179" i="4" s="1"/>
  <c r="AP180" i="4"/>
  <c r="BS180" i="4"/>
  <c r="BS183" i="4"/>
  <c r="BQ183" i="4"/>
  <c r="BV183" i="4" s="1"/>
  <c r="BH188" i="4"/>
  <c r="BM188" i="4" s="1"/>
  <c r="BJ188" i="4"/>
  <c r="AE178" i="4"/>
  <c r="AA178" i="4" s="1"/>
  <c r="CC178" i="4" s="1"/>
  <c r="CD178" i="4" s="1"/>
  <c r="CI179" i="4"/>
  <c r="CN179" i="4" s="1"/>
  <c r="CK180" i="4"/>
  <c r="AC181" i="4"/>
  <c r="DT181" i="4" s="1"/>
  <c r="DZ182" i="4"/>
  <c r="CB183" i="4"/>
  <c r="BZ183" i="4"/>
  <c r="CE183" i="4" s="1"/>
  <c r="DZ185" i="4"/>
  <c r="AP185" i="4"/>
  <c r="V178" i="4"/>
  <c r="DU178" i="4" s="1"/>
  <c r="BS178" i="4"/>
  <c r="AE181" i="4"/>
  <c r="AA181" i="4" s="1"/>
  <c r="BK181" i="4" s="1"/>
  <c r="BJ181" i="4"/>
  <c r="BH181" i="4"/>
  <c r="BM181" i="4" s="1"/>
  <c r="X182" i="4"/>
  <c r="DW182" i="4" s="1"/>
  <c r="CB185" i="4"/>
  <c r="BZ185" i="4"/>
  <c r="CE185" i="4" s="1"/>
  <c r="AP186" i="4"/>
  <c r="DZ186" i="4"/>
  <c r="BA176" i="4"/>
  <c r="AB177" i="4"/>
  <c r="EA177" i="4"/>
  <c r="EG177" i="4" s="1"/>
  <c r="AB179" i="4"/>
  <c r="BH180" i="4"/>
  <c r="BM180" i="4" s="1"/>
  <c r="AC182" i="4"/>
  <c r="DT182" i="4" s="1"/>
  <c r="CL185" i="4"/>
  <c r="CK185" i="4"/>
  <c r="CI185" i="4"/>
  <c r="CN185" i="4" s="1"/>
  <c r="CB186" i="4"/>
  <c r="BZ186" i="4"/>
  <c r="CE186" i="4" s="1"/>
  <c r="AP187" i="4"/>
  <c r="DZ187" i="4"/>
  <c r="AB174" i="4"/>
  <c r="BQ177" i="4"/>
  <c r="BV177" i="4" s="1"/>
  <c r="Y178" i="4"/>
  <c r="DX178" i="4" s="1"/>
  <c r="BJ180" i="4"/>
  <c r="BZ180" i="4"/>
  <c r="CE180" i="4" s="1"/>
  <c r="ED180" i="4"/>
  <c r="AB181" i="4"/>
  <c r="BA182" i="4"/>
  <c r="CB182" i="4"/>
  <c r="BZ182" i="4"/>
  <c r="CE182" i="4" s="1"/>
  <c r="CK186" i="4"/>
  <c r="CI186" i="4"/>
  <c r="CN186" i="4" s="1"/>
  <c r="DZ188" i="4"/>
  <c r="AP188" i="4"/>
  <c r="BH177" i="4"/>
  <c r="BM177" i="4" s="1"/>
  <c r="DZ181" i="4"/>
  <c r="AP181" i="4"/>
  <c r="BH182" i="4"/>
  <c r="BM182" i="4" s="1"/>
  <c r="DZ184" i="4"/>
  <c r="AP184" i="4"/>
  <c r="CI188" i="4"/>
  <c r="CN188" i="4" s="1"/>
  <c r="CK188" i="4"/>
  <c r="CK189" i="4"/>
  <c r="CI189" i="4"/>
  <c r="CN189" i="4" s="1"/>
  <c r="CI182" i="4"/>
  <c r="CN182" i="4" s="1"/>
  <c r="W183" i="4"/>
  <c r="DV183" i="4" s="1"/>
  <c r="AB183" i="4"/>
  <c r="BJ183" i="4"/>
  <c r="BH183" i="4"/>
  <c r="BM183" i="4" s="1"/>
  <c r="BH189" i="4"/>
  <c r="BM189" i="4" s="1"/>
  <c r="BJ189" i="4"/>
  <c r="AB180" i="4"/>
  <c r="CK181" i="4"/>
  <c r="CK182" i="4"/>
  <c r="AE183" i="4"/>
  <c r="AA183" i="4" s="1"/>
  <c r="CL183" i="4" s="1"/>
  <c r="AP183" i="4"/>
  <c r="DZ183" i="4"/>
  <c r="BZ184" i="4"/>
  <c r="CE184" i="4" s="1"/>
  <c r="CB184" i="4"/>
  <c r="BB188" i="4"/>
  <c r="W182" i="4"/>
  <c r="DV182" i="4" s="1"/>
  <c r="AC184" i="4"/>
  <c r="DT184" i="4" s="1"/>
  <c r="BQ184" i="4"/>
  <c r="BV184" i="4" s="1"/>
  <c r="AZ185" i="4"/>
  <c r="BJ185" i="4"/>
  <c r="BH186" i="4"/>
  <c r="BM186" i="4" s="1"/>
  <c r="BS186" i="4"/>
  <c r="BS187" i="4"/>
  <c r="AP189" i="4"/>
  <c r="AE193" i="4"/>
  <c r="AA193" i="4" s="1"/>
  <c r="BT193" i="4" s="1"/>
  <c r="BA193" i="4"/>
  <c r="BZ193" i="4"/>
  <c r="CE193" i="4" s="1"/>
  <c r="CB193" i="4"/>
  <c r="CB194" i="4"/>
  <c r="BZ194" i="4"/>
  <c r="CE194" i="4" s="1"/>
  <c r="DZ196" i="4"/>
  <c r="AP196" i="4"/>
  <c r="EA186" i="4"/>
  <c r="EG186" i="4" s="1"/>
  <c r="BH187" i="4"/>
  <c r="BM187" i="4" s="1"/>
  <c r="AB188" i="4"/>
  <c r="CB190" i="4"/>
  <c r="BZ190" i="4"/>
  <c r="CE190" i="4" s="1"/>
  <c r="BH192" i="4"/>
  <c r="BM192" i="4" s="1"/>
  <c r="CK194" i="4"/>
  <c r="CI194" i="4"/>
  <c r="CN194" i="4" s="1"/>
  <c r="W184" i="4"/>
  <c r="DV184" i="4" s="1"/>
  <c r="BS184" i="4"/>
  <c r="Y187" i="4"/>
  <c r="DX187" i="4" s="1"/>
  <c r="EF193" i="4"/>
  <c r="ED193" i="4"/>
  <c r="DZ194" i="4"/>
  <c r="AP194" i="4"/>
  <c r="CB195" i="4"/>
  <c r="BZ195" i="4"/>
  <c r="CE195" i="4" s="1"/>
  <c r="AZ184" i="4"/>
  <c r="BA186" i="4"/>
  <c r="CK187" i="4"/>
  <c r="BA188" i="4"/>
  <c r="X189" i="4"/>
  <c r="DW189" i="4" s="1"/>
  <c r="CK190" i="4"/>
  <c r="ED190" i="4"/>
  <c r="CB191" i="4"/>
  <c r="BZ191" i="4"/>
  <c r="CE191" i="4" s="1"/>
  <c r="CC191" i="4"/>
  <c r="AE192" i="4"/>
  <c r="AA192" i="4" s="1"/>
  <c r="BK192" i="4" s="1"/>
  <c r="BL192" i="4" s="1"/>
  <c r="DZ192" i="4"/>
  <c r="AP192" i="4"/>
  <c r="AB185" i="4"/>
  <c r="BQ188" i="4"/>
  <c r="BV188" i="4" s="1"/>
  <c r="CI190" i="4"/>
  <c r="CN190" i="4" s="1"/>
  <c r="DZ191" i="4"/>
  <c r="AP191" i="4"/>
  <c r="BH191" i="4"/>
  <c r="BM191" i="4" s="1"/>
  <c r="BJ191" i="4"/>
  <c r="CI191" i="4"/>
  <c r="CN191" i="4" s="1"/>
  <c r="BQ192" i="4"/>
  <c r="BV192" i="4" s="1"/>
  <c r="AB193" i="4"/>
  <c r="W193" i="4"/>
  <c r="DV193" i="4" s="1"/>
  <c r="AP193" i="4"/>
  <c r="AC187" i="4"/>
  <c r="DT187" i="4" s="1"/>
  <c r="Z190" i="4"/>
  <c r="CK191" i="4"/>
  <c r="AP190" i="4"/>
  <c r="BS193" i="4"/>
  <c r="BQ193" i="4"/>
  <c r="BV193" i="4" s="1"/>
  <c r="BJ195" i="4"/>
  <c r="BH195" i="4"/>
  <c r="BM195" i="4" s="1"/>
  <c r="CB197" i="4"/>
  <c r="BZ197" i="4"/>
  <c r="CE197" i="4" s="1"/>
  <c r="BH190" i="4"/>
  <c r="BM190" i="4" s="1"/>
  <c r="CB192" i="4"/>
  <c r="BZ192" i="4"/>
  <c r="CE192" i="4" s="1"/>
  <c r="CK197" i="4"/>
  <c r="CI197" i="4"/>
  <c r="CN197" i="4" s="1"/>
  <c r="W191" i="4"/>
  <c r="DV191" i="4" s="1"/>
  <c r="CK193" i="4"/>
  <c r="AZ194" i="4"/>
  <c r="BJ194" i="4"/>
  <c r="BT194" i="4"/>
  <c r="BU194" i="4" s="1"/>
  <c r="AP195" i="4"/>
  <c r="CK195" i="4"/>
  <c r="ED195" i="4"/>
  <c r="AB196" i="4"/>
  <c r="AC196" i="4"/>
  <c r="DT196" i="4" s="1"/>
  <c r="EF198" i="4"/>
  <c r="ED198" i="4"/>
  <c r="CK200" i="4"/>
  <c r="BH193" i="4"/>
  <c r="BM193" i="4" s="1"/>
  <c r="Y194" i="4"/>
  <c r="DX194" i="4" s="1"/>
  <c r="W195" i="4"/>
  <c r="DV195" i="4" s="1"/>
  <c r="AE196" i="4"/>
  <c r="AA196" i="4" s="1"/>
  <c r="CL196" i="4" s="1"/>
  <c r="CM196" i="4" s="1"/>
  <c r="W198" i="4"/>
  <c r="DV198" i="4" s="1"/>
  <c r="BA198" i="4"/>
  <c r="CI200" i="4"/>
  <c r="CN200" i="4" s="1"/>
  <c r="DZ201" i="4"/>
  <c r="AP201" i="4"/>
  <c r="BZ203" i="4"/>
  <c r="CE203" i="4" s="1"/>
  <c r="CB203" i="4"/>
  <c r="AB192" i="4"/>
  <c r="CB196" i="4"/>
  <c r="BZ196" i="4"/>
  <c r="CE196" i="4" s="1"/>
  <c r="X198" i="4"/>
  <c r="DW198" i="4" s="1"/>
  <c r="CB198" i="4"/>
  <c r="BZ198" i="4"/>
  <c r="CE198" i="4" s="1"/>
  <c r="BH200" i="4"/>
  <c r="BM200" i="4" s="1"/>
  <c r="BJ200" i="4"/>
  <c r="DZ203" i="4"/>
  <c r="AP203" i="4"/>
  <c r="CI203" i="4"/>
  <c r="CN203" i="4" s="1"/>
  <c r="CK203" i="4"/>
  <c r="BH198" i="4"/>
  <c r="BM198" i="4" s="1"/>
  <c r="BA199" i="4"/>
  <c r="DZ200" i="4"/>
  <c r="AP200" i="4"/>
  <c r="AS202" i="4"/>
  <c r="DZ202" i="4"/>
  <c r="AP202" i="4"/>
  <c r="DZ204" i="4"/>
  <c r="AP204" i="4"/>
  <c r="AS204" i="4"/>
  <c r="AB194" i="4"/>
  <c r="BS195" i="4"/>
  <c r="AC197" i="4"/>
  <c r="DT197" i="4" s="1"/>
  <c r="AP197" i="4"/>
  <c r="BQ197" i="4"/>
  <c r="BV197" i="4" s="1"/>
  <c r="BJ198" i="4"/>
  <c r="CK202" i="4"/>
  <c r="CI202" i="4"/>
  <c r="CN202" i="4" s="1"/>
  <c r="DS203" i="4"/>
  <c r="BK204" i="4"/>
  <c r="AC194" i="4"/>
  <c r="DT194" i="4" s="1"/>
  <c r="BQ194" i="4"/>
  <c r="BV194" i="4" s="1"/>
  <c r="AC198" i="4"/>
  <c r="DT198" i="4" s="1"/>
  <c r="BZ199" i="4"/>
  <c r="CE199" i="4" s="1"/>
  <c r="CB199" i="4"/>
  <c r="W200" i="4"/>
  <c r="DV200" i="4" s="1"/>
  <c r="AB200" i="4"/>
  <c r="BS204" i="4"/>
  <c r="BQ204" i="4"/>
  <c r="BV204" i="4" s="1"/>
  <c r="AE197" i="4"/>
  <c r="AA197" i="4" s="1"/>
  <c r="BB197" i="4" s="1"/>
  <c r="BC197" i="4" s="1"/>
  <c r="EF197" i="4"/>
  <c r="ED197" i="4"/>
  <c r="BJ201" i="4"/>
  <c r="BH201" i="4"/>
  <c r="BM201" i="4" s="1"/>
  <c r="BH202" i="4"/>
  <c r="BM202" i="4" s="1"/>
  <c r="BJ202" i="4"/>
  <c r="CC204" i="4"/>
  <c r="CB204" i="4"/>
  <c r="BZ204" i="4"/>
  <c r="CE204" i="4" s="1"/>
  <c r="CI196" i="4"/>
  <c r="CN196" i="4" s="1"/>
  <c r="BH197" i="4"/>
  <c r="BM197" i="4" s="1"/>
  <c r="BQ198" i="4"/>
  <c r="BV198" i="4" s="1"/>
  <c r="AB199" i="4"/>
  <c r="W199" i="4"/>
  <c r="DV199" i="4" s="1"/>
  <c r="EF199" i="4"/>
  <c r="ED199" i="4"/>
  <c r="AP199" i="4"/>
  <c r="CK199" i="4"/>
  <c r="CB200" i="4"/>
  <c r="BZ200" i="4"/>
  <c r="CE200" i="4" s="1"/>
  <c r="BS201" i="4"/>
  <c r="BQ201" i="4"/>
  <c r="BV201" i="4" s="1"/>
  <c r="AC199" i="4"/>
  <c r="DT199" i="4" s="1"/>
  <c r="BQ199" i="4"/>
  <c r="BV199" i="4" s="1"/>
  <c r="X200" i="4"/>
  <c r="DW200" i="4" s="1"/>
  <c r="AZ200" i="4"/>
  <c r="CI201" i="4"/>
  <c r="CN201" i="4" s="1"/>
  <c r="X202" i="4"/>
  <c r="DW202" i="4" s="1"/>
  <c r="AZ202" i="4"/>
  <c r="AC203" i="4"/>
  <c r="DT203" i="4" s="1"/>
  <c r="BQ203" i="4"/>
  <c r="BV203" i="4" s="1"/>
  <c r="AE199" i="4"/>
  <c r="AA199" i="4" s="1"/>
  <c r="BT199" i="4" s="1"/>
  <c r="BU199" i="4" s="1"/>
  <c r="AC201" i="4"/>
  <c r="DT201" i="4" s="1"/>
  <c r="CK201" i="4"/>
  <c r="W203" i="4"/>
  <c r="DV203" i="4" s="1"/>
  <c r="AE203" i="4"/>
  <c r="AA203" i="4" s="1"/>
  <c r="AS203" i="4" s="1"/>
  <c r="BS203" i="4"/>
  <c r="AB204" i="4"/>
  <c r="AZ203" i="4"/>
  <c r="AC204" i="4"/>
  <c r="DT204" i="4" s="1"/>
  <c r="AB202" i="4"/>
  <c r="BZ202" i="4"/>
  <c r="CE202" i="4" s="1"/>
  <c r="BH204" i="4"/>
  <c r="BM204" i="4" s="1"/>
  <c r="AC200" i="4"/>
  <c r="DT200" i="4" s="1"/>
  <c r="AZ201" i="4"/>
  <c r="AC202" i="4"/>
  <c r="DT202" i="4" s="1"/>
  <c r="CB202" i="4"/>
  <c r="BJ204" i="4"/>
  <c r="AI169" i="4" l="1"/>
  <c r="BB180" i="4"/>
  <c r="BC180" i="4" s="1"/>
  <c r="BB175" i="4"/>
  <c r="AI198" i="4"/>
  <c r="AS194" i="4"/>
  <c r="BK187" i="4"/>
  <c r="BL187" i="4" s="1"/>
  <c r="DS184" i="4"/>
  <c r="CL188" i="4"/>
  <c r="BT202" i="4"/>
  <c r="BU202" i="4" s="1"/>
  <c r="BK200" i="4"/>
  <c r="AI182" i="4"/>
  <c r="BK188" i="4"/>
  <c r="BK5" i="4"/>
  <c r="BC7" i="4"/>
  <c r="BT5" i="4"/>
  <c r="DS187" i="4"/>
  <c r="CC5" i="4"/>
  <c r="CM204" i="4"/>
  <c r="BT200" i="4"/>
  <c r="BU200" i="4" s="1"/>
  <c r="CC200" i="4"/>
  <c r="CL200" i="4"/>
  <c r="AD178" i="4"/>
  <c r="BU173" i="4"/>
  <c r="DS178" i="4"/>
  <c r="CC177" i="4"/>
  <c r="BB177" i="4"/>
  <c r="BT198" i="4"/>
  <c r="BU198" i="4" s="1"/>
  <c r="BK186" i="4"/>
  <c r="BL186" i="4" s="1"/>
  <c r="AS187" i="4"/>
  <c r="BB173" i="4"/>
  <c r="BC173" i="4" s="1"/>
  <c r="CC184" i="4"/>
  <c r="DS197" i="4"/>
  <c r="AD195" i="4"/>
  <c r="DS190" i="4"/>
  <c r="CL180" i="4"/>
  <c r="CM180" i="4" s="1"/>
  <c r="BB204" i="4"/>
  <c r="BC204" i="4" s="1"/>
  <c r="BK180" i="4"/>
  <c r="BL180" i="4" s="1"/>
  <c r="BK191" i="4"/>
  <c r="BL191" i="4" s="1"/>
  <c r="CC195" i="4"/>
  <c r="CD195" i="4" s="1"/>
  <c r="CC185" i="4"/>
  <c r="AS185" i="4"/>
  <c r="BB179" i="4"/>
  <c r="BC179" i="4" s="1"/>
  <c r="BK195" i="4"/>
  <c r="BL195" i="4" s="1"/>
  <c r="BK173" i="4"/>
  <c r="BK6" i="4"/>
  <c r="CD201" i="4"/>
  <c r="AD190" i="4"/>
  <c r="BB186" i="4"/>
  <c r="BC186" i="4" s="1"/>
  <c r="AI201" i="4"/>
  <c r="AS184" i="4"/>
  <c r="EB184" i="4" s="1"/>
  <c r="AS186" i="4"/>
  <c r="EB186" i="4" s="1"/>
  <c r="BT186" i="4"/>
  <c r="BU186" i="4" s="1"/>
  <c r="CL172" i="4"/>
  <c r="AD189" i="4"/>
  <c r="CM183" i="4"/>
  <c r="CL186" i="4"/>
  <c r="CM186" i="4" s="1"/>
  <c r="CL191" i="4"/>
  <c r="CL187" i="4"/>
  <c r="CM187" i="4" s="1"/>
  <c r="DS172" i="4"/>
  <c r="CM184" i="4"/>
  <c r="ED44" i="4"/>
  <c r="BU169" i="4"/>
  <c r="BL3" i="4"/>
  <c r="AS182" i="4"/>
  <c r="EB182" i="4" s="1"/>
  <c r="CC198" i="4"/>
  <c r="CD198" i="4" s="1"/>
  <c r="CC188" i="4"/>
  <c r="CD188" i="4" s="1"/>
  <c r="DS186" i="4"/>
  <c r="CC180" i="4"/>
  <c r="CD180" i="4" s="1"/>
  <c r="CC189" i="4"/>
  <c r="CD189" i="4" s="1"/>
  <c r="CL198" i="4"/>
  <c r="CM198" i="4" s="1"/>
  <c r="AI195" i="4"/>
  <c r="AD191" i="4"/>
  <c r="BT190" i="4"/>
  <c r="BU190" i="4" s="1"/>
  <c r="BB182" i="4"/>
  <c r="AS189" i="4"/>
  <c r="CC173" i="4"/>
  <c r="CD173" i="4" s="1"/>
  <c r="CL177" i="4"/>
  <c r="CM177" i="4" s="1"/>
  <c r="CL173" i="4"/>
  <c r="CM173" i="4" s="1"/>
  <c r="AS198" i="4"/>
  <c r="EB198" i="4" s="1"/>
  <c r="AS188" i="4"/>
  <c r="EB188" i="4" s="1"/>
  <c r="CC182" i="4"/>
  <c r="CD182" i="4" s="1"/>
  <c r="BK177" i="4"/>
  <c r="BL177" i="4" s="1"/>
  <c r="BT187" i="4"/>
  <c r="BU187" i="4" s="1"/>
  <c r="CL182" i="4"/>
  <c r="CM182" i="4" s="1"/>
  <c r="CC187" i="4"/>
  <c r="CD187" i="4" s="1"/>
  <c r="AS179" i="4"/>
  <c r="EB179" i="4" s="1"/>
  <c r="BT170" i="4"/>
  <c r="BU170" i="4" s="1"/>
  <c r="CL179" i="4"/>
  <c r="CM179" i="4" s="1"/>
  <c r="BK172" i="4"/>
  <c r="BL172" i="4" s="1"/>
  <c r="CC179" i="4"/>
  <c r="CD179" i="4" s="1"/>
  <c r="AS3" i="4"/>
  <c r="EB3" i="4" s="1"/>
  <c r="BU191" i="4"/>
  <c r="CC194" i="4"/>
  <c r="CD194" i="4" s="1"/>
  <c r="AI173" i="4"/>
  <c r="AS8" i="4"/>
  <c r="EB8" i="4" s="1"/>
  <c r="BT204" i="4"/>
  <c r="BU204" i="4" s="1"/>
  <c r="BB195" i="4"/>
  <c r="BC195" i="4" s="1"/>
  <c r="CL195" i="4"/>
  <c r="CM195" i="4" s="1"/>
  <c r="AI191" i="4"/>
  <c r="BT185" i="4"/>
  <c r="BU185" i="4" s="1"/>
  <c r="BK189" i="4"/>
  <c r="BL189" i="4" s="1"/>
  <c r="BK179" i="4"/>
  <c r="BL179" i="4" s="1"/>
  <c r="BT177" i="4"/>
  <c r="BU177" i="4" s="1"/>
  <c r="BT180" i="4"/>
  <c r="BU180" i="4" s="1"/>
  <c r="BK175" i="4"/>
  <c r="BL175" i="4" s="1"/>
  <c r="CC175" i="4"/>
  <c r="CD175" i="4" s="1"/>
  <c r="BB172" i="4"/>
  <c r="BC172" i="4" s="1"/>
  <c r="AS172" i="4"/>
  <c r="EB172" i="4" s="1"/>
  <c r="BK202" i="4"/>
  <c r="BL202" i="4" s="1"/>
  <c r="CL202" i="4"/>
  <c r="CM202" i="4" s="1"/>
  <c r="AS191" i="4"/>
  <c r="EB191" i="4" s="1"/>
  <c r="AD172" i="4"/>
  <c r="BT8" i="4"/>
  <c r="BU8" i="4" s="1"/>
  <c r="BK203" i="4"/>
  <c r="BL203" i="4" s="1"/>
  <c r="AI189" i="4"/>
  <c r="CL194" i="4"/>
  <c r="BL185" i="4"/>
  <c r="BK182" i="4"/>
  <c r="BL182" i="4" s="1"/>
  <c r="BT172" i="4"/>
  <c r="BU172" i="4" s="1"/>
  <c r="CC3" i="4"/>
  <c r="CD3" i="4" s="1"/>
  <c r="AS5" i="4"/>
  <c r="EB5" i="4" s="1"/>
  <c r="CM5" i="4"/>
  <c r="AD182" i="4"/>
  <c r="BU176" i="4"/>
  <c r="BK8" i="4"/>
  <c r="BL8" i="4" s="1"/>
  <c r="CD190" i="4"/>
  <c r="BB198" i="4"/>
  <c r="BK170" i="4"/>
  <c r="BL170" i="4" s="1"/>
  <c r="BB8" i="4"/>
  <c r="BA8" i="4" s="1"/>
  <c r="BC8" i="4" s="1"/>
  <c r="CL8" i="4"/>
  <c r="CM8" i="4" s="1"/>
  <c r="BT201" i="4"/>
  <c r="BU201" i="4" s="1"/>
  <c r="AS190" i="4"/>
  <c r="EB190" i="4" s="1"/>
  <c r="AD186" i="4"/>
  <c r="BT189" i="4"/>
  <c r="BU189" i="4" s="1"/>
  <c r="BK7" i="4"/>
  <c r="BL7" i="4" s="1"/>
  <c r="AS6" i="4"/>
  <c r="EB6" i="4" s="1"/>
  <c r="BT4" i="4"/>
  <c r="BU4" i="4" s="1"/>
  <c r="AD3" i="4"/>
  <c r="CL3" i="4"/>
  <c r="CM3" i="4" s="1"/>
  <c r="BB189" i="4"/>
  <c r="BC189" i="4" s="1"/>
  <c r="CL175" i="4"/>
  <c r="CM175" i="4" s="1"/>
  <c r="BA175" i="4"/>
  <c r="BC175" i="4" s="1"/>
  <c r="CL6" i="4"/>
  <c r="CM6" i="4" s="1"/>
  <c r="CC4" i="4"/>
  <c r="CD4" i="4" s="1"/>
  <c r="AS201" i="4"/>
  <c r="EB201" i="4" s="1"/>
  <c r="DS175" i="4"/>
  <c r="AS175" i="4"/>
  <c r="EB175" i="4" s="1"/>
  <c r="AD169" i="4"/>
  <c r="AS4" i="4"/>
  <c r="EB4" i="4" s="1"/>
  <c r="BB190" i="4"/>
  <c r="BC190" i="4" s="1"/>
  <c r="BT7" i="4"/>
  <c r="BU7" i="4" s="1"/>
  <c r="BK4" i="4"/>
  <c r="BL4" i="4" s="1"/>
  <c r="BB6" i="4"/>
  <c r="BA6" i="4" s="1"/>
  <c r="CC7" i="4"/>
  <c r="CD7" i="4" s="1"/>
  <c r="CL4" i="4"/>
  <c r="CM4" i="4" s="1"/>
  <c r="BB191" i="4"/>
  <c r="BC191" i="4" s="1"/>
  <c r="BK190" i="4"/>
  <c r="BL190" i="4" s="1"/>
  <c r="AS192" i="4"/>
  <c r="CL190" i="4"/>
  <c r="CM190" i="4" s="1"/>
  <c r="BC188" i="4"/>
  <c r="CL7" i="4"/>
  <c r="CM7" i="4" s="1"/>
  <c r="BT6" i="4"/>
  <c r="BU6" i="4" s="1"/>
  <c r="BK201" i="4"/>
  <c r="BL201" i="4" s="1"/>
  <c r="BT197" i="4"/>
  <c r="BU197" i="4" s="1"/>
  <c r="CL201" i="4"/>
  <c r="CM201" i="4" s="1"/>
  <c r="CC170" i="4"/>
  <c r="CD170" i="4" s="1"/>
  <c r="EI7" i="4"/>
  <c r="AS7" i="4"/>
  <c r="EB7" i="4" s="1"/>
  <c r="DQ151" i="4"/>
  <c r="DQ141" i="4"/>
  <c r="BK199" i="4"/>
  <c r="BL199" i="4" s="1"/>
  <c r="BT174" i="4"/>
  <c r="BU174" i="4" s="1"/>
  <c r="CL171" i="4"/>
  <c r="CM171" i="4" s="1"/>
  <c r="AS174" i="4"/>
  <c r="EB174" i="4" s="1"/>
  <c r="CC183" i="4"/>
  <c r="CD183" i="4" s="1"/>
  <c r="BT178" i="4"/>
  <c r="BU178" i="4" s="1"/>
  <c r="BB178" i="4"/>
  <c r="BC178" i="4" s="1"/>
  <c r="CC174" i="4"/>
  <c r="CD174" i="4" s="1"/>
  <c r="CL178" i="4"/>
  <c r="CM178" i="4" s="1"/>
  <c r="BL171" i="4"/>
  <c r="AR198" i="4"/>
  <c r="EE198" i="4" s="1"/>
  <c r="AU198" i="4"/>
  <c r="BT3" i="4"/>
  <c r="BU3" i="4" s="1"/>
  <c r="CD8" i="4"/>
  <c r="BT184" i="4"/>
  <c r="BU184" i="4" s="1"/>
  <c r="EF6" i="4"/>
  <c r="ED6" i="4"/>
  <c r="CD204" i="4"/>
  <c r="BT203" i="4"/>
  <c r="BU203" i="4" s="1"/>
  <c r="BT183" i="4"/>
  <c r="BU183" i="4" s="1"/>
  <c r="CL176" i="4"/>
  <c r="CM176" i="4" s="1"/>
  <c r="CC171" i="4"/>
  <c r="CD171" i="4" s="1"/>
  <c r="BK184" i="4"/>
  <c r="BL184" i="4" s="1"/>
  <c r="CD200" i="4"/>
  <c r="AD197" i="4"/>
  <c r="AD198" i="4"/>
  <c r="BL194" i="4"/>
  <c r="CC192" i="4"/>
  <c r="CD192" i="4" s="1"/>
  <c r="CL174" i="4"/>
  <c r="CM174" i="4" s="1"/>
  <c r="AS178" i="4"/>
  <c r="EB178" i="4" s="1"/>
  <c r="AD173" i="4"/>
  <c r="AS171" i="4"/>
  <c r="EB171" i="4" s="1"/>
  <c r="BL198" i="4"/>
  <c r="BU193" i="4"/>
  <c r="BB192" i="4"/>
  <c r="BC192" i="4" s="1"/>
  <c r="CM170" i="4"/>
  <c r="BT195" i="4"/>
  <c r="BU195" i="4" s="1"/>
  <c r="BB3" i="4"/>
  <c r="BA3" i="4" s="1"/>
  <c r="BC3" i="4" s="1"/>
  <c r="CL199" i="4"/>
  <c r="CM199" i="4" s="1"/>
  <c r="CL203" i="4"/>
  <c r="CM203" i="4" s="1"/>
  <c r="CC203" i="4"/>
  <c r="CD203" i="4" s="1"/>
  <c r="AS199" i="4"/>
  <c r="EB199" i="4" s="1"/>
  <c r="BC177" i="4"/>
  <c r="EB76" i="4"/>
  <c r="EB203" i="4"/>
  <c r="EB153" i="4"/>
  <c r="EB142" i="4"/>
  <c r="EB29" i="4"/>
  <c r="EF186" i="4"/>
  <c r="ED186" i="4"/>
  <c r="BL181" i="4"/>
  <c r="AS197" i="4"/>
  <c r="BK193" i="4"/>
  <c r="BL193" i="4" s="1"/>
  <c r="EB194" i="4"/>
  <c r="AD177" i="4"/>
  <c r="DS177" i="4"/>
  <c r="AI177" i="4"/>
  <c r="EB185" i="4"/>
  <c r="EB180" i="4"/>
  <c r="EF170" i="4"/>
  <c r="ED170" i="4"/>
  <c r="BB171" i="4"/>
  <c r="BC171" i="4" s="1"/>
  <c r="DT165" i="4"/>
  <c r="EE147" i="4"/>
  <c r="EE155" i="4"/>
  <c r="EF153" i="4"/>
  <c r="ED153" i="4"/>
  <c r="EF138" i="4"/>
  <c r="ED138" i="4"/>
  <c r="DS134" i="4"/>
  <c r="ED134" i="4"/>
  <c r="EF134" i="4"/>
  <c r="EB124" i="4"/>
  <c r="EB126" i="4"/>
  <c r="EF125" i="4"/>
  <c r="ED125" i="4"/>
  <c r="EF114" i="4"/>
  <c r="ED114" i="4"/>
  <c r="EB108" i="4"/>
  <c r="ED107" i="4"/>
  <c r="EF107" i="4"/>
  <c r="EB123" i="4"/>
  <c r="EB115" i="4"/>
  <c r="EB119" i="4"/>
  <c r="DS95" i="4"/>
  <c r="EB113" i="4"/>
  <c r="EE106" i="4"/>
  <c r="ED111" i="4"/>
  <c r="EF111" i="4"/>
  <c r="EE99" i="4"/>
  <c r="EE103" i="4"/>
  <c r="EE92" i="4"/>
  <c r="DS84" i="4"/>
  <c r="DS68" i="4"/>
  <c r="EF77" i="4"/>
  <c r="ED77" i="4"/>
  <c r="EF81" i="4"/>
  <c r="ED81" i="4"/>
  <c r="DS57" i="4"/>
  <c r="EB75" i="4"/>
  <c r="ED87" i="4"/>
  <c r="EF87" i="4"/>
  <c r="EE83" i="4"/>
  <c r="EE50" i="4"/>
  <c r="EB49" i="4"/>
  <c r="EB56" i="4"/>
  <c r="EE54" i="4"/>
  <c r="EE65" i="4"/>
  <c r="EF57" i="4"/>
  <c r="ED57" i="4"/>
  <c r="EB52" i="4"/>
  <c r="EF53" i="4"/>
  <c r="ED53" i="4"/>
  <c r="EF42" i="4"/>
  <c r="ED42" i="4"/>
  <c r="EE30" i="4"/>
  <c r="DS31" i="4"/>
  <c r="EB33" i="4"/>
  <c r="DS18" i="4"/>
  <c r="EF34" i="4"/>
  <c r="ED34" i="4"/>
  <c r="DS15" i="4"/>
  <c r="EB40" i="4"/>
  <c r="EF38" i="4"/>
  <c r="ED38" i="4"/>
  <c r="EF18" i="4"/>
  <c r="ED18" i="4"/>
  <c r="EB13" i="4"/>
  <c r="EF14" i="4"/>
  <c r="ED14" i="4"/>
  <c r="ED29" i="4"/>
  <c r="EF29" i="4"/>
  <c r="EF27" i="4"/>
  <c r="ED27" i="4"/>
  <c r="EE11" i="4"/>
  <c r="DS4" i="4"/>
  <c r="AD4" i="4"/>
  <c r="EB16" i="4"/>
  <c r="AD7" i="4"/>
  <c r="AI7" i="4"/>
  <c r="DS7" i="4"/>
  <c r="EE22" i="4"/>
  <c r="EB25" i="4"/>
  <c r="AD5" i="4"/>
  <c r="EB24" i="4"/>
  <c r="EB17" i="4"/>
  <c r="BB5" i="4"/>
  <c r="BA5" i="4" s="1"/>
  <c r="AM4" i="4"/>
  <c r="AR4" i="4"/>
  <c r="CC196" i="4"/>
  <c r="CD196" i="4" s="1"/>
  <c r="AU190" i="4"/>
  <c r="AR190" i="4"/>
  <c r="EE190" i="4" s="1"/>
  <c r="AU191" i="4"/>
  <c r="AR191" i="4"/>
  <c r="EE191" i="4" s="1"/>
  <c r="AU188" i="4"/>
  <c r="AR188" i="4"/>
  <c r="EE188" i="4" s="1"/>
  <c r="DS199" i="4"/>
  <c r="AD199" i="4"/>
  <c r="AI199" i="4"/>
  <c r="AR197" i="4"/>
  <c r="EE197" i="4" s="1"/>
  <c r="AU197" i="4"/>
  <c r="AU202" i="4"/>
  <c r="AR202" i="4"/>
  <c r="EE202" i="4" s="1"/>
  <c r="EF203" i="4"/>
  <c r="ED203" i="4"/>
  <c r="AS193" i="4"/>
  <c r="AS196" i="4"/>
  <c r="AU189" i="4"/>
  <c r="AR189" i="4"/>
  <c r="EE189" i="4" s="1"/>
  <c r="AU181" i="4"/>
  <c r="AR181" i="4"/>
  <c r="EE181" i="4" s="1"/>
  <c r="EF187" i="4"/>
  <c r="ED187" i="4"/>
  <c r="BB176" i="4"/>
  <c r="BC176" i="4" s="1"/>
  <c r="DS154" i="4"/>
  <c r="EF202" i="4"/>
  <c r="ED202" i="4"/>
  <c r="CM200" i="4"/>
  <c r="BB194" i="4"/>
  <c r="BA194" i="4"/>
  <c r="BT192" i="4"/>
  <c r="BU192" i="4" s="1"/>
  <c r="CL193" i="4"/>
  <c r="CM193" i="4" s="1"/>
  <c r="CL192" i="4"/>
  <c r="CM192" i="4" s="1"/>
  <c r="EF196" i="4"/>
  <c r="ED196" i="4"/>
  <c r="BB193" i="4"/>
  <c r="BC193" i="4" s="1"/>
  <c r="BB183" i="4"/>
  <c r="BC183" i="4" s="1"/>
  <c r="AD184" i="4"/>
  <c r="EF181" i="4"/>
  <c r="ED181" i="4"/>
  <c r="AU187" i="4"/>
  <c r="AR187" i="4"/>
  <c r="EE187" i="4" s="1"/>
  <c r="ED185" i="4"/>
  <c r="EF185" i="4"/>
  <c r="BL188" i="4"/>
  <c r="AR175" i="4"/>
  <c r="EE175" i="4" s="1"/>
  <c r="AU175" i="4"/>
  <c r="CC176" i="4"/>
  <c r="CD176" i="4" s="1"/>
  <c r="EB177" i="4"/>
  <c r="AU173" i="4"/>
  <c r="AR173" i="4"/>
  <c r="EE173" i="4" s="1"/>
  <c r="BK176" i="4"/>
  <c r="BL176" i="4" s="1"/>
  <c r="CD177" i="4"/>
  <c r="DS161" i="4"/>
  <c r="DS158" i="4"/>
  <c r="EB161" i="4"/>
  <c r="EB151" i="4"/>
  <c r="EE154" i="4"/>
  <c r="DS141" i="4"/>
  <c r="EE136" i="4"/>
  <c r="EE134" i="4"/>
  <c r="EF133" i="4"/>
  <c r="ED133" i="4"/>
  <c r="DS124" i="4"/>
  <c r="EB132" i="4"/>
  <c r="EB122" i="4"/>
  <c r="EF126" i="4"/>
  <c r="ED126" i="4"/>
  <c r="EE125" i="4"/>
  <c r="EE107" i="4"/>
  <c r="EF123" i="4"/>
  <c r="ED123" i="4"/>
  <c r="ED115" i="4"/>
  <c r="EF115" i="4"/>
  <c r="EE119" i="4"/>
  <c r="DS91" i="4"/>
  <c r="EF116" i="4"/>
  <c r="ED116" i="4"/>
  <c r="EF113" i="4"/>
  <c r="ED113" i="4"/>
  <c r="DS103" i="4"/>
  <c r="EF106" i="4"/>
  <c r="ED106" i="4"/>
  <c r="DS96" i="4"/>
  <c r="EE111" i="4"/>
  <c r="EB91" i="4"/>
  <c r="EF103" i="4"/>
  <c r="ED103" i="4"/>
  <c r="EF69" i="4"/>
  <c r="ED69" i="4"/>
  <c r="ED75" i="4"/>
  <c r="EF75" i="4"/>
  <c r="EE68" i="4"/>
  <c r="DS61" i="4"/>
  <c r="EE87" i="4"/>
  <c r="EF51" i="4"/>
  <c r="ED51" i="4"/>
  <c r="EF49" i="4"/>
  <c r="ED49" i="4"/>
  <c r="DT44" i="4"/>
  <c r="EF56" i="4"/>
  <c r="ED56" i="4"/>
  <c r="ED46" i="4"/>
  <c r="EF46" i="4"/>
  <c r="ED64" i="4"/>
  <c r="EF64" i="4"/>
  <c r="EB60" i="4"/>
  <c r="EF52" i="4"/>
  <c r="ED52" i="4"/>
  <c r="EB43" i="4"/>
  <c r="EE33" i="4"/>
  <c r="DS26" i="4"/>
  <c r="EB32" i="4"/>
  <c r="DS19" i="4"/>
  <c r="DS32" i="4"/>
  <c r="EB30" i="4"/>
  <c r="ED40" i="4"/>
  <c r="EF40" i="4"/>
  <c r="EE39" i="4"/>
  <c r="EF13" i="4"/>
  <c r="ED13" i="4"/>
  <c r="DS11" i="4"/>
  <c r="EB22" i="4"/>
  <c r="EF25" i="4"/>
  <c r="ED25" i="4"/>
  <c r="EB19" i="4"/>
  <c r="EF17" i="4"/>
  <c r="ED17" i="4"/>
  <c r="AR192" i="4"/>
  <c r="EE192" i="4" s="1"/>
  <c r="AU192" i="4"/>
  <c r="EF173" i="4"/>
  <c r="ED173" i="4"/>
  <c r="DS170" i="4"/>
  <c r="AI170" i="4"/>
  <c r="AD170" i="4"/>
  <c r="EE168" i="4"/>
  <c r="DS160" i="4"/>
  <c r="EB173" i="4"/>
  <c r="EB162" i="4"/>
  <c r="DS156" i="4"/>
  <c r="EB160" i="4"/>
  <c r="EE161" i="4"/>
  <c r="EF158" i="4"/>
  <c r="ED158" i="4"/>
  <c r="DS152" i="4"/>
  <c r="ED151" i="4"/>
  <c r="EF151" i="4"/>
  <c r="EB141" i="4"/>
  <c r="EB136" i="4"/>
  <c r="EE138" i="4"/>
  <c r="EB146" i="4"/>
  <c r="DS128" i="4"/>
  <c r="ED137" i="4"/>
  <c r="EF137" i="4"/>
  <c r="DS110" i="4"/>
  <c r="ED132" i="4"/>
  <c r="EF132" i="4"/>
  <c r="ED124" i="4"/>
  <c r="EF124" i="4"/>
  <c r="DS118" i="4"/>
  <c r="DS111" i="4"/>
  <c r="EB125" i="4"/>
  <c r="EB117" i="4"/>
  <c r="DS106" i="4"/>
  <c r="EB121" i="4"/>
  <c r="EE115" i="4"/>
  <c r="EE116" i="4"/>
  <c r="EE105" i="4"/>
  <c r="EB96" i="4"/>
  <c r="EE97" i="4"/>
  <c r="EE94" i="4"/>
  <c r="ED91" i="4"/>
  <c r="EF91" i="4"/>
  <c r="EF85" i="4"/>
  <c r="ED85" i="4"/>
  <c r="EB100" i="4"/>
  <c r="EE70" i="4"/>
  <c r="EF66" i="4"/>
  <c r="ED66" i="4"/>
  <c r="EE84" i="4"/>
  <c r="EF72" i="4"/>
  <c r="ED72" i="4"/>
  <c r="EE75" i="4"/>
  <c r="EE78" i="4"/>
  <c r="EE74" i="4"/>
  <c r="EF47" i="4"/>
  <c r="ED47" i="4"/>
  <c r="EE51" i="4"/>
  <c r="EE46" i="4"/>
  <c r="EE64" i="4"/>
  <c r="EE60" i="4"/>
  <c r="EE59" i="4"/>
  <c r="EF43" i="4"/>
  <c r="ED43" i="4"/>
  <c r="EB41" i="4"/>
  <c r="ED32" i="4"/>
  <c r="EF32" i="4"/>
  <c r="EE40" i="4"/>
  <c r="EB39" i="4"/>
  <c r="EB37" i="4"/>
  <c r="EE29" i="4"/>
  <c r="ED15" i="4"/>
  <c r="EF15" i="4"/>
  <c r="EF22" i="4"/>
  <c r="ED22" i="4"/>
  <c r="ED19" i="4"/>
  <c r="EF19" i="4"/>
  <c r="EF8" i="4"/>
  <c r="ED8" i="4"/>
  <c r="AU177" i="4"/>
  <c r="AR177" i="4"/>
  <c r="EE177" i="4" s="1"/>
  <c r="AU174" i="4"/>
  <c r="AR174" i="4"/>
  <c r="EE174" i="4" s="1"/>
  <c r="CM172" i="4"/>
  <c r="EF168" i="4"/>
  <c r="ED168" i="4"/>
  <c r="AD171" i="4"/>
  <c r="AI171" i="4"/>
  <c r="DS171" i="4"/>
  <c r="ED171" i="4"/>
  <c r="EF171" i="4"/>
  <c r="CC169" i="4"/>
  <c r="CD169" i="4" s="1"/>
  <c r="AS169" i="4"/>
  <c r="EF166" i="4"/>
  <c r="ED166" i="4"/>
  <c r="ED162" i="4"/>
  <c r="EF162" i="4"/>
  <c r="ED160" i="4"/>
  <c r="EF160" i="4"/>
  <c r="EF161" i="4"/>
  <c r="ED161" i="4"/>
  <c r="EE158" i="4"/>
  <c r="EE151" i="4"/>
  <c r="EB156" i="4"/>
  <c r="ED154" i="4"/>
  <c r="EF154" i="4"/>
  <c r="DS137" i="4"/>
  <c r="DS148" i="4"/>
  <c r="ED141" i="4"/>
  <c r="EF141" i="4"/>
  <c r="EE139" i="4"/>
  <c r="EF136" i="4"/>
  <c r="ED136" i="4"/>
  <c r="EB145" i="4"/>
  <c r="EE144" i="4"/>
  <c r="DS125" i="4"/>
  <c r="EF129" i="4"/>
  <c r="ED129" i="4"/>
  <c r="EE137" i="4"/>
  <c r="EE122" i="4"/>
  <c r="EE132" i="4"/>
  <c r="EE124" i="4"/>
  <c r="EF135" i="4"/>
  <c r="ED135" i="4"/>
  <c r="EE131" i="4"/>
  <c r="EE127" i="4"/>
  <c r="EE117" i="4"/>
  <c r="EF121" i="4"/>
  <c r="ED121" i="4"/>
  <c r="ED104" i="4"/>
  <c r="EF104" i="4"/>
  <c r="EB116" i="4"/>
  <c r="EB120" i="4"/>
  <c r="EE110" i="4"/>
  <c r="EB105" i="4"/>
  <c r="DS92" i="4"/>
  <c r="EF96" i="4"/>
  <c r="ED96" i="4"/>
  <c r="EB97" i="4"/>
  <c r="EB94" i="4"/>
  <c r="EE91" i="4"/>
  <c r="EF100" i="4"/>
  <c r="ED100" i="4"/>
  <c r="DS80" i="4"/>
  <c r="ED62" i="4"/>
  <c r="EF62" i="4"/>
  <c r="EB70" i="4"/>
  <c r="EB84" i="4"/>
  <c r="EE72" i="4"/>
  <c r="DS53" i="4"/>
  <c r="EB78" i="4"/>
  <c r="EB74" i="4"/>
  <c r="EF76" i="4"/>
  <c r="ED76" i="4"/>
  <c r="DS47" i="4"/>
  <c r="EE47" i="4"/>
  <c r="EE63" i="4"/>
  <c r="EB51" i="4"/>
  <c r="DS36" i="4"/>
  <c r="EF61" i="4"/>
  <c r="ED61" i="4"/>
  <c r="EB67" i="4"/>
  <c r="EF60" i="4"/>
  <c r="ED60" i="4"/>
  <c r="EB59" i="4"/>
  <c r="EE45" i="4"/>
  <c r="EE43" i="4"/>
  <c r="EF41" i="4"/>
  <c r="ED41" i="4"/>
  <c r="EE32" i="4"/>
  <c r="DS23" i="4"/>
  <c r="EF39" i="4"/>
  <c r="ED39" i="4"/>
  <c r="EF37" i="4"/>
  <c r="ED37" i="4"/>
  <c r="EE35" i="4"/>
  <c r="DS13" i="4"/>
  <c r="EB28" i="4"/>
  <c r="EE15" i="4"/>
  <c r="AD6" i="4"/>
  <c r="DS6" i="4"/>
  <c r="EE19" i="4"/>
  <c r="EB14" i="4"/>
  <c r="EE9" i="4"/>
  <c r="AD196" i="4"/>
  <c r="DS196" i="4"/>
  <c r="AI196" i="4"/>
  <c r="BB184" i="4"/>
  <c r="BA184" i="4"/>
  <c r="AU180" i="4"/>
  <c r="AR180" i="4"/>
  <c r="EE180" i="4" s="1"/>
  <c r="AD200" i="4"/>
  <c r="DS200" i="4"/>
  <c r="AI200" i="4"/>
  <c r="AU200" i="4"/>
  <c r="AR200" i="4"/>
  <c r="AR199" i="4"/>
  <c r="EE199" i="4" s="1"/>
  <c r="AU199" i="4"/>
  <c r="EB204" i="4"/>
  <c r="CC197" i="4"/>
  <c r="CD197" i="4" s="1"/>
  <c r="EF192" i="4"/>
  <c r="ED192" i="4"/>
  <c r="EF183" i="4"/>
  <c r="ED183" i="4"/>
  <c r="EF184" i="4"/>
  <c r="ED184" i="4"/>
  <c r="CD186" i="4"/>
  <c r="BT181" i="4"/>
  <c r="BU181" i="4" s="1"/>
  <c r="BB181" i="4"/>
  <c r="BC181" i="4" s="1"/>
  <c r="AS181" i="4"/>
  <c r="DS176" i="4"/>
  <c r="AD176" i="4"/>
  <c r="AI176" i="4"/>
  <c r="AU176" i="4"/>
  <c r="AR176" i="4"/>
  <c r="EE176" i="4" s="1"/>
  <c r="AR179" i="4"/>
  <c r="EE179" i="4" s="1"/>
  <c r="AU179" i="4"/>
  <c r="EB168" i="4"/>
  <c r="BB169" i="4"/>
  <c r="BC169" i="4" s="1"/>
  <c r="EE166" i="4"/>
  <c r="DS166" i="4"/>
  <c r="EE162" i="4"/>
  <c r="EF150" i="4"/>
  <c r="ED150" i="4"/>
  <c r="EB148" i="4"/>
  <c r="EE146" i="4"/>
  <c r="EE156" i="4"/>
  <c r="EF152" i="4"/>
  <c r="ED152" i="4"/>
  <c r="EE149" i="4"/>
  <c r="EB143" i="4"/>
  <c r="EE141" i="4"/>
  <c r="EB139" i="4"/>
  <c r="EE145" i="4"/>
  <c r="EB144" i="4"/>
  <c r="EE129" i="4"/>
  <c r="EF122" i="4"/>
  <c r="ED122" i="4"/>
  <c r="DS117" i="4"/>
  <c r="EE135" i="4"/>
  <c r="EB131" i="4"/>
  <c r="EB127" i="4"/>
  <c r="EF117" i="4"/>
  <c r="ED117" i="4"/>
  <c r="EE121" i="4"/>
  <c r="EB102" i="4"/>
  <c r="ED120" i="4"/>
  <c r="EF120" i="4"/>
  <c r="EB110" i="4"/>
  <c r="EE96" i="4"/>
  <c r="EE98" i="4"/>
  <c r="EF97" i="4"/>
  <c r="ED97" i="4"/>
  <c r="EF94" i="4"/>
  <c r="ED94" i="4"/>
  <c r="EB95" i="4"/>
  <c r="ED101" i="4"/>
  <c r="EF101" i="4"/>
  <c r="EE100" i="4"/>
  <c r="EE90" i="4"/>
  <c r="EF80" i="4"/>
  <c r="ED80" i="4"/>
  <c r="EE73" i="4"/>
  <c r="EF70" i="4"/>
  <c r="ED70" i="4"/>
  <c r="EE86" i="4"/>
  <c r="EF84" i="4"/>
  <c r="ED84" i="4"/>
  <c r="EB72" i="4"/>
  <c r="EB62" i="4"/>
  <c r="EB79" i="4"/>
  <c r="EF78" i="4"/>
  <c r="ED78" i="4"/>
  <c r="EF74" i="4"/>
  <c r="ED74" i="4"/>
  <c r="EE82" i="4"/>
  <c r="EE76" i="4"/>
  <c r="DS51" i="4"/>
  <c r="EB47" i="4"/>
  <c r="EF63" i="4"/>
  <c r="ED63" i="4"/>
  <c r="EE61" i="4"/>
  <c r="EE48" i="4"/>
  <c r="ED67" i="4"/>
  <c r="EF67" i="4"/>
  <c r="EF59" i="4"/>
  <c r="ED59" i="4"/>
  <c r="EB45" i="4"/>
  <c r="EE41" i="4"/>
  <c r="DS22" i="4"/>
  <c r="EB31" i="4"/>
  <c r="EE37" i="4"/>
  <c r="EB35" i="4"/>
  <c r="DS29" i="4"/>
  <c r="EE26" i="4"/>
  <c r="EF28" i="4"/>
  <c r="ED28" i="4"/>
  <c r="DS14" i="4"/>
  <c r="EB23" i="4"/>
  <c r="DS8" i="4"/>
  <c r="AD8" i="4"/>
  <c r="EF12" i="4"/>
  <c r="ED12" i="4"/>
  <c r="AR8" i="4"/>
  <c r="AM8" i="4"/>
  <c r="EB10" i="4"/>
  <c r="EF9" i="4"/>
  <c r="ED9" i="4"/>
  <c r="AR184" i="4"/>
  <c r="EE184" i="4" s="1"/>
  <c r="AU184" i="4"/>
  <c r="AD202" i="4"/>
  <c r="AI202" i="4"/>
  <c r="DS202" i="4"/>
  <c r="BK197" i="4"/>
  <c r="BL197" i="4" s="1"/>
  <c r="BB203" i="4"/>
  <c r="BA203" i="4"/>
  <c r="BL204" i="4"/>
  <c r="AU204" i="4"/>
  <c r="AR204" i="4"/>
  <c r="EE204" i="4" s="1"/>
  <c r="AD192" i="4"/>
  <c r="DS192" i="4"/>
  <c r="AI192" i="4"/>
  <c r="EF191" i="4"/>
  <c r="ED191" i="4"/>
  <c r="CM189" i="4"/>
  <c r="BA174" i="4"/>
  <c r="BB174" i="4"/>
  <c r="BL173" i="4"/>
  <c r="BL174" i="4"/>
  <c r="AU169" i="4"/>
  <c r="AR169" i="4"/>
  <c r="EE169" i="4" s="1"/>
  <c r="DS167" i="4"/>
  <c r="AU172" i="4"/>
  <c r="AR172" i="4"/>
  <c r="EE172" i="4" s="1"/>
  <c r="AS176" i="4"/>
  <c r="ED174" i="4"/>
  <c r="EF174" i="4"/>
  <c r="EB165" i="4"/>
  <c r="EB166" i="4"/>
  <c r="EE164" i="4"/>
  <c r="EE150" i="4"/>
  <c r="EF148" i="4"/>
  <c r="ED148" i="4"/>
  <c r="EF146" i="4"/>
  <c r="ED146" i="4"/>
  <c r="EF156" i="4"/>
  <c r="ED156" i="4"/>
  <c r="EE152" i="4"/>
  <c r="EB149" i="4"/>
  <c r="DS138" i="4"/>
  <c r="EE140" i="4"/>
  <c r="EF142" i="4"/>
  <c r="ED142" i="4"/>
  <c r="EF139" i="4"/>
  <c r="ED139" i="4"/>
  <c r="ED145" i="4"/>
  <c r="EF145" i="4"/>
  <c r="EF144" i="4"/>
  <c r="ED144" i="4"/>
  <c r="EE130" i="4"/>
  <c r="EB128" i="4"/>
  <c r="DS107" i="4"/>
  <c r="EF131" i="4"/>
  <c r="ED131" i="4"/>
  <c r="EF127" i="4"/>
  <c r="ED127" i="4"/>
  <c r="ED118" i="4"/>
  <c r="EF118" i="4"/>
  <c r="EE109" i="4"/>
  <c r="EF112" i="4"/>
  <c r="ED112" i="4"/>
  <c r="EE120" i="4"/>
  <c r="EF110" i="4"/>
  <c r="ED110" i="4"/>
  <c r="DS88" i="4"/>
  <c r="EE93" i="4"/>
  <c r="EB98" i="4"/>
  <c r="ED95" i="4"/>
  <c r="EF95" i="4"/>
  <c r="EB88" i="4"/>
  <c r="EE101" i="4"/>
  <c r="EE89" i="4"/>
  <c r="EB90" i="4"/>
  <c r="DS76" i="4"/>
  <c r="EB71" i="4"/>
  <c r="EE80" i="4"/>
  <c r="EF73" i="4"/>
  <c r="ED73" i="4"/>
  <c r="ED86" i="4"/>
  <c r="EF86" i="4"/>
  <c r="ED79" i="4"/>
  <c r="EF79" i="4"/>
  <c r="DS65" i="4"/>
  <c r="EB82" i="4"/>
  <c r="EB58" i="4"/>
  <c r="EB63" i="4"/>
  <c r="EB61" i="4"/>
  <c r="EB48" i="4"/>
  <c r="EE67" i="4"/>
  <c r="EF55" i="4"/>
  <c r="ED55" i="4"/>
  <c r="EF45" i="4"/>
  <c r="ED45" i="4"/>
  <c r="ED33" i="4"/>
  <c r="EB34" i="4"/>
  <c r="DS28" i="4"/>
  <c r="EB36" i="4"/>
  <c r="EF35" i="4"/>
  <c r="ED35" i="4"/>
  <c r="EF26" i="4"/>
  <c r="ED26" i="4"/>
  <c r="EE28" i="4"/>
  <c r="EE21" i="4"/>
  <c r="BM8" i="4"/>
  <c r="ED23" i="4"/>
  <c r="EF23" i="4"/>
  <c r="EF5" i="4"/>
  <c r="ED5" i="4"/>
  <c r="EE12" i="4"/>
  <c r="EF7" i="4"/>
  <c r="ED7" i="4"/>
  <c r="EE10" i="4"/>
  <c r="BU5" i="4"/>
  <c r="BA4" i="4"/>
  <c r="BC4" i="4" s="1"/>
  <c r="AM3" i="4"/>
  <c r="AR3" i="4"/>
  <c r="EB202" i="4"/>
  <c r="AD194" i="4"/>
  <c r="DS194" i="4"/>
  <c r="AI194" i="4"/>
  <c r="ED200" i="4"/>
  <c r="EF200" i="4"/>
  <c r="EF201" i="4"/>
  <c r="ED201" i="4"/>
  <c r="DS193" i="4"/>
  <c r="AD193" i="4"/>
  <c r="AI193" i="4"/>
  <c r="BC182" i="4"/>
  <c r="CM194" i="4"/>
  <c r="BB199" i="4"/>
  <c r="BC199" i="4" s="1"/>
  <c r="AU195" i="4"/>
  <c r="AR195" i="4"/>
  <c r="CD191" i="4"/>
  <c r="AU194" i="4"/>
  <c r="AR194" i="4"/>
  <c r="EE194" i="4" s="1"/>
  <c r="CC193" i="4"/>
  <c r="CD193" i="4" s="1"/>
  <c r="BK178" i="4"/>
  <c r="BL178" i="4" s="1"/>
  <c r="EF178" i="4"/>
  <c r="ED178" i="4"/>
  <c r="AS183" i="4"/>
  <c r="CC181" i="4"/>
  <c r="CD181" i="4" s="1"/>
  <c r="EF176" i="4"/>
  <c r="ED176" i="4"/>
  <c r="EF179" i="4"/>
  <c r="ED179" i="4"/>
  <c r="BK169" i="4"/>
  <c r="BL169" i="4" s="1"/>
  <c r="AD175" i="4"/>
  <c r="AS170" i="4"/>
  <c r="ED167" i="4"/>
  <c r="EF167" i="4"/>
  <c r="CL169" i="4"/>
  <c r="CM169" i="4" s="1"/>
  <c r="EF165" i="4"/>
  <c r="ED165" i="4"/>
  <c r="DS164" i="4"/>
  <c r="EE157" i="4"/>
  <c r="ED164" i="4"/>
  <c r="EF164" i="4"/>
  <c r="EB150" i="4"/>
  <c r="EE148" i="4"/>
  <c r="EB147" i="4"/>
  <c r="ED143" i="4"/>
  <c r="EF143" i="4"/>
  <c r="DS145" i="4"/>
  <c r="EB155" i="4"/>
  <c r="EE153" i="4"/>
  <c r="EB152" i="4"/>
  <c r="ED149" i="4"/>
  <c r="EF149" i="4"/>
  <c r="DS142" i="4"/>
  <c r="EB140" i="4"/>
  <c r="EE142" i="4"/>
  <c r="EB130" i="4"/>
  <c r="ED128" i="4"/>
  <c r="EF128" i="4"/>
  <c r="DS120" i="4"/>
  <c r="DS115" i="4"/>
  <c r="EE114" i="4"/>
  <c r="EF108" i="4"/>
  <c r="ED108" i="4"/>
  <c r="DS90" i="4"/>
  <c r="EE118" i="4"/>
  <c r="EB109" i="4"/>
  <c r="EE112" i="4"/>
  <c r="EB93" i="4"/>
  <c r="EF98" i="4"/>
  <c r="ED98" i="4"/>
  <c r="EB99" i="4"/>
  <c r="EE95" i="4"/>
  <c r="EF88" i="4"/>
  <c r="ED88" i="4"/>
  <c r="EF89" i="4"/>
  <c r="ED89" i="4"/>
  <c r="EB92" i="4"/>
  <c r="EF90" i="4"/>
  <c r="ED90" i="4"/>
  <c r="DS86" i="4"/>
  <c r="EE77" i="4"/>
  <c r="ED71" i="4"/>
  <c r="EF71" i="4"/>
  <c r="EB86" i="4"/>
  <c r="EE81" i="4"/>
  <c r="DS49" i="4"/>
  <c r="DS54" i="4"/>
  <c r="EE79" i="4"/>
  <c r="EB83" i="4"/>
  <c r="EF82" i="4"/>
  <c r="ED82" i="4"/>
  <c r="DS55" i="4"/>
  <c r="ED58" i="4"/>
  <c r="EF58" i="4"/>
  <c r="EB46" i="4"/>
  <c r="EB50" i="4"/>
  <c r="EB54" i="4"/>
  <c r="EF48" i="4"/>
  <c r="ED48" i="4"/>
  <c r="EF65" i="4"/>
  <c r="ED65" i="4"/>
  <c r="EE57" i="4"/>
  <c r="EE55" i="4"/>
  <c r="EE53" i="4"/>
  <c r="EE42" i="4"/>
  <c r="EE38" i="4"/>
  <c r="ED36" i="4"/>
  <c r="EF36" i="4"/>
  <c r="EB26" i="4"/>
  <c r="EE18" i="4"/>
  <c r="EE27" i="4"/>
  <c r="EB21" i="4"/>
  <c r="EB11" i="4"/>
  <c r="EF16" i="4"/>
  <c r="ED16" i="4"/>
  <c r="EE23" i="4"/>
  <c r="AR5" i="4"/>
  <c r="AM5" i="4"/>
  <c r="EF24" i="4"/>
  <c r="ED24" i="4"/>
  <c r="EF20" i="4"/>
  <c r="ED20" i="4"/>
  <c r="AR6" i="4"/>
  <c r="EB12" i="4"/>
  <c r="AM7" i="4"/>
  <c r="AR7" i="4"/>
  <c r="EE7" i="4" s="1"/>
  <c r="AU7" i="4"/>
  <c r="EF10" i="4"/>
  <c r="ED10" i="4"/>
  <c r="CD6" i="4"/>
  <c r="BB202" i="4"/>
  <c r="BA202" i="4"/>
  <c r="BK196" i="4"/>
  <c r="BL196" i="4" s="1"/>
  <c r="BT196" i="4"/>
  <c r="BU196" i="4" s="1"/>
  <c r="BB196" i="4"/>
  <c r="BC196" i="4" s="1"/>
  <c r="AR193" i="4"/>
  <c r="EE193" i="4" s="1"/>
  <c r="AU193" i="4"/>
  <c r="ED177" i="4"/>
  <c r="EF177" i="4"/>
  <c r="BL200" i="4"/>
  <c r="AR201" i="4"/>
  <c r="EE201" i="4" s="1"/>
  <c r="AU201" i="4"/>
  <c r="AD185" i="4"/>
  <c r="DS185" i="4"/>
  <c r="AI185" i="4"/>
  <c r="AI188" i="4"/>
  <c r="AD188" i="4"/>
  <c r="DS188" i="4"/>
  <c r="AD174" i="4"/>
  <c r="DS174" i="4"/>
  <c r="AI174" i="4"/>
  <c r="AR186" i="4"/>
  <c r="EE186" i="4" s="1"/>
  <c r="AU186" i="4"/>
  <c r="AU183" i="4"/>
  <c r="AR183" i="4"/>
  <c r="EE183" i="4" s="1"/>
  <c r="AD180" i="4"/>
  <c r="DS180" i="4"/>
  <c r="AI180" i="4"/>
  <c r="ED188" i="4"/>
  <c r="EF188" i="4"/>
  <c r="AD201" i="4"/>
  <c r="CC199" i="4"/>
  <c r="CD199" i="4" s="1"/>
  <c r="EF204" i="4"/>
  <c r="ED204" i="4"/>
  <c r="CL197" i="4"/>
  <c r="CM197" i="4" s="1"/>
  <c r="BB185" i="4"/>
  <c r="BA185" i="4"/>
  <c r="BK183" i="4"/>
  <c r="BL183" i="4" s="1"/>
  <c r="AD181" i="4"/>
  <c r="DS181" i="4"/>
  <c r="AI181" i="4"/>
  <c r="AI179" i="4"/>
  <c r="AD179" i="4"/>
  <c r="DS179" i="4"/>
  <c r="BB201" i="4"/>
  <c r="BA201" i="4"/>
  <c r="AD204" i="4"/>
  <c r="AI204" i="4"/>
  <c r="DS204" i="4"/>
  <c r="BB200" i="4"/>
  <c r="BA200" i="4"/>
  <c r="AD203" i="4"/>
  <c r="CD202" i="4"/>
  <c r="AR203" i="4"/>
  <c r="EE203" i="4" s="1"/>
  <c r="AU203" i="4"/>
  <c r="BC198" i="4"/>
  <c r="CM191" i="4"/>
  <c r="EF194" i="4"/>
  <c r="ED194" i="4"/>
  <c r="AU196" i="4"/>
  <c r="AR196" i="4"/>
  <c r="EE196" i="4" s="1"/>
  <c r="CD184" i="4"/>
  <c r="AD183" i="4"/>
  <c r="DS183" i="4"/>
  <c r="AI183" i="4"/>
  <c r="CM188" i="4"/>
  <c r="CL181" i="4"/>
  <c r="CM181" i="4" s="1"/>
  <c r="AD187" i="4"/>
  <c r="EB187" i="4"/>
  <c r="CM185" i="4"/>
  <c r="CD185" i="4"/>
  <c r="AU185" i="4"/>
  <c r="AR185" i="4"/>
  <c r="EE185" i="4" s="1"/>
  <c r="EF182" i="4"/>
  <c r="ED182" i="4"/>
  <c r="BB170" i="4"/>
  <c r="BA170" i="4"/>
  <c r="AU178" i="4"/>
  <c r="AR178" i="4"/>
  <c r="EE178" i="4" s="1"/>
  <c r="EF175" i="4"/>
  <c r="ED175" i="4"/>
  <c r="BT171" i="4"/>
  <c r="BU171" i="4" s="1"/>
  <c r="AU170" i="4"/>
  <c r="AR170" i="4"/>
  <c r="EE170" i="4" s="1"/>
  <c r="EE165" i="4"/>
  <c r="EF159" i="4"/>
  <c r="ED159" i="4"/>
  <c r="DS159" i="4"/>
  <c r="EB164" i="4"/>
  <c r="ED147" i="4"/>
  <c r="EF147" i="4"/>
  <c r="EF155" i="4"/>
  <c r="ED155" i="4"/>
  <c r="EF140" i="4"/>
  <c r="ED140" i="4"/>
  <c r="DS132" i="4"/>
  <c r="DS129" i="4"/>
  <c r="EF130" i="4"/>
  <c r="ED130" i="4"/>
  <c r="EE133" i="4"/>
  <c r="DS114" i="4"/>
  <c r="EE128" i="4"/>
  <c r="EE126" i="4"/>
  <c r="EB114" i="4"/>
  <c r="EE108" i="4"/>
  <c r="EB107" i="4"/>
  <c r="EE123" i="4"/>
  <c r="EB118" i="4"/>
  <c r="EF109" i="4"/>
  <c r="ED109" i="4"/>
  <c r="ED119" i="4"/>
  <c r="EF119" i="4"/>
  <c r="DS99" i="4"/>
  <c r="EE113" i="4"/>
  <c r="EB112" i="4"/>
  <c r="DS100" i="4"/>
  <c r="EB111" i="4"/>
  <c r="EF93" i="4"/>
  <c r="ED93" i="4"/>
  <c r="ED99" i="4"/>
  <c r="EF99" i="4"/>
  <c r="EB103" i="4"/>
  <c r="EE88" i="4"/>
  <c r="EF92" i="4"/>
  <c r="ED92" i="4"/>
  <c r="EB85" i="4"/>
  <c r="DS72" i="4"/>
  <c r="EE71" i="4"/>
  <c r="DS64" i="4"/>
  <c r="EB81" i="4"/>
  <c r="EE69" i="4"/>
  <c r="DS60" i="4"/>
  <c r="EF68" i="4"/>
  <c r="ED68" i="4"/>
  <c r="EB87" i="4"/>
  <c r="ED83" i="4"/>
  <c r="EF83" i="4"/>
  <c r="EE58" i="4"/>
  <c r="ED50" i="4"/>
  <c r="EF50" i="4"/>
  <c r="EE49" i="4"/>
  <c r="EE56" i="4"/>
  <c r="ED54" i="4"/>
  <c r="EF54" i="4"/>
  <c r="EB65" i="4"/>
  <c r="EB57" i="4"/>
  <c r="EE52" i="4"/>
  <c r="EB55" i="4"/>
  <c r="EB53" i="4"/>
  <c r="EB42" i="4"/>
  <c r="DS34" i="4"/>
  <c r="EE34" i="4"/>
  <c r="EB38" i="4"/>
  <c r="EE36" i="4"/>
  <c r="EE31" i="4"/>
  <c r="EB18" i="4"/>
  <c r="EE13" i="4"/>
  <c r="EE14" i="4"/>
  <c r="EF21" i="4"/>
  <c r="ED21" i="4"/>
  <c r="ED11" i="4"/>
  <c r="EF11" i="4"/>
  <c r="EE16" i="4"/>
  <c r="BL6" i="4"/>
  <c r="EE25" i="4"/>
  <c r="EE24" i="4"/>
  <c r="EE20" i="4"/>
  <c r="EE17" i="4"/>
  <c r="BL5" i="4"/>
  <c r="CD5" i="4"/>
  <c r="ED4" i="4"/>
  <c r="EF4" i="4"/>
  <c r="EF3" i="4"/>
  <c r="ED3" i="4"/>
  <c r="K18" i="5" l="1"/>
  <c r="R17" i="5"/>
  <c r="J17" i="5"/>
  <c r="Q16" i="5"/>
  <c r="I16" i="5"/>
  <c r="P14" i="5"/>
  <c r="H14" i="5"/>
  <c r="O13" i="5"/>
  <c r="G13" i="5"/>
  <c r="O12" i="5"/>
  <c r="G12" i="5"/>
  <c r="O3" i="5"/>
  <c r="G3" i="5"/>
  <c r="R18" i="5"/>
  <c r="J18" i="5"/>
  <c r="Q17" i="5"/>
  <c r="I17" i="5"/>
  <c r="P16" i="5"/>
  <c r="H16" i="5"/>
  <c r="O14" i="5"/>
  <c r="G14" i="5"/>
  <c r="N13" i="5"/>
  <c r="F13" i="5"/>
  <c r="N12" i="5"/>
  <c r="F12" i="5"/>
  <c r="N3" i="5"/>
  <c r="F3" i="5"/>
  <c r="Q18" i="5"/>
  <c r="I18" i="5"/>
  <c r="P17" i="5"/>
  <c r="H17" i="5"/>
  <c r="O16" i="5"/>
  <c r="G16" i="5"/>
  <c r="N14" i="5"/>
  <c r="F14" i="5"/>
  <c r="M13" i="5"/>
  <c r="E13" i="5"/>
  <c r="M12" i="5"/>
  <c r="E12" i="5"/>
  <c r="M3" i="5"/>
  <c r="E3" i="5"/>
  <c r="P18" i="5"/>
  <c r="H18" i="5"/>
  <c r="O17" i="5"/>
  <c r="G17" i="5"/>
  <c r="N16" i="5"/>
  <c r="F16" i="5"/>
  <c r="M14" i="5"/>
  <c r="E14" i="5"/>
  <c r="L13" i="5"/>
  <c r="D13" i="5"/>
  <c r="L12" i="5"/>
  <c r="D12" i="5"/>
  <c r="L3" i="5"/>
  <c r="D3" i="5"/>
  <c r="O18" i="5"/>
  <c r="G18" i="5"/>
  <c r="N17" i="5"/>
  <c r="F17" i="5"/>
  <c r="M16" i="5"/>
  <c r="E16" i="5"/>
  <c r="L14" i="5"/>
  <c r="D14" i="5"/>
  <c r="K13" i="5"/>
  <c r="S12" i="5"/>
  <c r="K12" i="5"/>
  <c r="S3" i="5"/>
  <c r="K3" i="5"/>
  <c r="N18" i="5"/>
  <c r="F18" i="5"/>
  <c r="M17" i="5"/>
  <c r="E17" i="5"/>
  <c r="L16" i="5"/>
  <c r="D16" i="5"/>
  <c r="K14" i="5"/>
  <c r="R13" i="5"/>
  <c r="J13" i="5"/>
  <c r="R12" i="5"/>
  <c r="J12" i="5"/>
  <c r="R3" i="5"/>
  <c r="J3" i="5"/>
  <c r="M18" i="5"/>
  <c r="E18" i="5"/>
  <c r="L17" i="5"/>
  <c r="D17" i="5"/>
  <c r="K16" i="5"/>
  <c r="R14" i="5"/>
  <c r="J14" i="5"/>
  <c r="Q13" i="5"/>
  <c r="I13" i="5"/>
  <c r="Q12" i="5"/>
  <c r="I12" i="5"/>
  <c r="Q3" i="5"/>
  <c r="I3" i="5"/>
  <c r="L18" i="5"/>
  <c r="D18" i="5"/>
  <c r="K17" i="5"/>
  <c r="R16" i="5"/>
  <c r="J16" i="5"/>
  <c r="Q14" i="5"/>
  <c r="I14" i="5"/>
  <c r="P13" i="5"/>
  <c r="H13" i="5"/>
  <c r="P12" i="5"/>
  <c r="H12" i="5"/>
  <c r="P3" i="5"/>
  <c r="H3" i="5"/>
  <c r="AT182" i="4"/>
  <c r="EC182" i="4" s="1"/>
  <c r="AT189" i="4"/>
  <c r="AG189" i="4" s="1"/>
  <c r="AT179" i="4"/>
  <c r="AG179" i="4" s="1"/>
  <c r="AT171" i="4"/>
  <c r="AG171" i="4" s="1"/>
  <c r="EB189" i="4"/>
  <c r="AT188" i="4"/>
  <c r="EC188" i="4" s="1"/>
  <c r="AT202" i="4"/>
  <c r="EC202" i="4" s="1"/>
  <c r="AT187" i="4"/>
  <c r="EC187" i="4" s="1"/>
  <c r="AT173" i="4"/>
  <c r="AG173" i="4" s="1"/>
  <c r="AT175" i="4"/>
  <c r="EC175" i="4" s="1"/>
  <c r="BC170" i="4"/>
  <c r="AT190" i="4"/>
  <c r="AG190" i="4" s="1"/>
  <c r="BC6" i="4"/>
  <c r="AT198" i="4"/>
  <c r="EC198" i="4" s="1"/>
  <c r="BC194" i="4"/>
  <c r="AT192" i="4"/>
  <c r="AG192" i="4" s="1"/>
  <c r="BC184" i="4"/>
  <c r="EB192" i="4"/>
  <c r="AT191" i="4"/>
  <c r="EC191" i="4" s="1"/>
  <c r="BC200" i="4"/>
  <c r="BC202" i="4"/>
  <c r="AT174" i="4"/>
  <c r="EC174" i="4" s="1"/>
  <c r="EC103" i="4"/>
  <c r="EC118" i="4"/>
  <c r="EC65" i="4"/>
  <c r="EC55" i="4"/>
  <c r="BC185" i="4"/>
  <c r="EC11" i="4"/>
  <c r="EC86" i="4"/>
  <c r="EC93" i="4"/>
  <c r="EB159" i="4"/>
  <c r="EE159" i="4"/>
  <c r="EC48" i="4"/>
  <c r="EC166" i="4"/>
  <c r="EC179" i="4"/>
  <c r="EC131" i="4"/>
  <c r="EC168" i="4"/>
  <c r="EC59" i="4"/>
  <c r="EC84" i="4"/>
  <c r="EC94" i="4"/>
  <c r="AT184" i="4"/>
  <c r="EC136" i="4"/>
  <c r="AT199" i="4"/>
  <c r="EB106" i="4"/>
  <c r="EC111" i="4"/>
  <c r="EC114" i="4"/>
  <c r="EC99" i="4"/>
  <c r="EC150" i="4"/>
  <c r="EC63" i="4"/>
  <c r="AT178" i="4"/>
  <c r="EE8" i="4"/>
  <c r="AT8" i="4"/>
  <c r="EC70" i="4"/>
  <c r="EB44" i="4"/>
  <c r="EE44" i="4"/>
  <c r="EC160" i="4"/>
  <c r="AT4" i="4"/>
  <c r="EE4" i="4"/>
  <c r="EB134" i="4"/>
  <c r="EC164" i="4"/>
  <c r="EC46" i="4"/>
  <c r="EB80" i="4"/>
  <c r="EB101" i="4"/>
  <c r="EE3" i="4"/>
  <c r="AT3" i="4"/>
  <c r="EC61" i="4"/>
  <c r="EC98" i="4"/>
  <c r="EB176" i="4"/>
  <c r="AT176" i="4"/>
  <c r="EC47" i="4"/>
  <c r="EC110" i="4"/>
  <c r="EC143" i="4"/>
  <c r="AT204" i="4"/>
  <c r="EC74" i="4"/>
  <c r="EB15" i="4"/>
  <c r="EB66" i="4"/>
  <c r="EB20" i="4"/>
  <c r="EB64" i="4"/>
  <c r="EB69" i="4"/>
  <c r="EC21" i="4"/>
  <c r="EC147" i="4"/>
  <c r="EE195" i="4"/>
  <c r="AT195" i="4"/>
  <c r="EC90" i="4"/>
  <c r="EB135" i="4"/>
  <c r="EC62" i="4"/>
  <c r="EC97" i="4"/>
  <c r="EC39" i="4"/>
  <c r="EC22" i="4"/>
  <c r="EB158" i="4"/>
  <c r="EE66" i="4"/>
  <c r="AT180" i="4"/>
  <c r="EC107" i="4"/>
  <c r="EC42" i="4"/>
  <c r="EC26" i="4"/>
  <c r="EC130" i="4"/>
  <c r="EC140" i="4"/>
  <c r="EC155" i="4"/>
  <c r="AT170" i="4"/>
  <c r="EB170" i="4"/>
  <c r="EB167" i="4"/>
  <c r="BC203" i="4"/>
  <c r="AT7" i="4"/>
  <c r="EC72" i="4"/>
  <c r="AT181" i="4"/>
  <c r="EB181" i="4"/>
  <c r="EC78" i="4"/>
  <c r="EC105" i="4"/>
  <c r="EC116" i="4"/>
  <c r="AT172" i="4"/>
  <c r="EB9" i="4"/>
  <c r="EB68" i="4"/>
  <c r="EB163" i="4"/>
  <c r="EE163" i="4"/>
  <c r="AT196" i="4"/>
  <c r="EB196" i="4"/>
  <c r="AT194" i="4"/>
  <c r="EC85" i="4"/>
  <c r="EB27" i="4"/>
  <c r="EC18" i="4"/>
  <c r="EC57" i="4"/>
  <c r="EC87" i="4"/>
  <c r="EC81" i="4"/>
  <c r="EC12" i="4"/>
  <c r="EC50" i="4"/>
  <c r="EB104" i="4"/>
  <c r="EE104" i="4"/>
  <c r="EC152" i="4"/>
  <c r="EC149" i="4"/>
  <c r="EC144" i="4"/>
  <c r="EC139" i="4"/>
  <c r="EE200" i="4"/>
  <c r="AT200" i="4"/>
  <c r="AT177" i="4"/>
  <c r="AT193" i="4"/>
  <c r="EB193" i="4"/>
  <c r="EB133" i="4"/>
  <c r="AT201" i="4"/>
  <c r="AT203" i="4"/>
  <c r="EC53" i="4"/>
  <c r="EB77" i="4"/>
  <c r="EE5" i="4"/>
  <c r="AT5" i="4"/>
  <c r="EC54" i="4"/>
  <c r="EC83" i="4"/>
  <c r="EC92" i="4"/>
  <c r="EB157" i="4"/>
  <c r="EB183" i="4"/>
  <c r="AT183" i="4"/>
  <c r="AG182" i="4"/>
  <c r="EC82" i="4"/>
  <c r="EB89" i="4"/>
  <c r="BC174" i="4"/>
  <c r="EC35" i="4"/>
  <c r="EB73" i="4"/>
  <c r="EC127" i="4"/>
  <c r="EC51" i="4"/>
  <c r="EB169" i="4"/>
  <c r="AT169" i="4"/>
  <c r="AT186" i="4"/>
  <c r="EC125" i="4"/>
  <c r="EB138" i="4"/>
  <c r="EC30" i="4"/>
  <c r="EB154" i="4"/>
  <c r="AT185" i="4"/>
  <c r="EC38" i="4"/>
  <c r="EC112" i="4"/>
  <c r="BC201" i="4"/>
  <c r="AT6" i="4"/>
  <c r="EE6" i="4"/>
  <c r="EC109" i="4"/>
  <c r="EB129" i="4"/>
  <c r="EC45" i="4"/>
  <c r="EC102" i="4"/>
  <c r="EB137" i="4"/>
  <c r="BC5" i="4"/>
  <c r="AT197" i="4"/>
  <c r="EB197" i="4"/>
  <c r="EC189" i="4" l="1"/>
  <c r="EC171" i="4"/>
  <c r="EC192" i="4"/>
  <c r="AG187" i="4"/>
  <c r="AJ187" i="4" s="1"/>
  <c r="AG198" i="4"/>
  <c r="AH198" i="4" s="1"/>
  <c r="AG188" i="4"/>
  <c r="AH188" i="4" s="1"/>
  <c r="EC173" i="4"/>
  <c r="AG175" i="4"/>
  <c r="AH175" i="4" s="1"/>
  <c r="AG202" i="4"/>
  <c r="AH202" i="4" s="1"/>
  <c r="EC190" i="4"/>
  <c r="AG191" i="4"/>
  <c r="AH191" i="4" s="1"/>
  <c r="AG174" i="4"/>
  <c r="AH174" i="4" s="1"/>
  <c r="EC44" i="4"/>
  <c r="AG186" i="4"/>
  <c r="EC186" i="4"/>
  <c r="EC77" i="4"/>
  <c r="EC7" i="4"/>
  <c r="AG7" i="4"/>
  <c r="EC135" i="4"/>
  <c r="EC36" i="4"/>
  <c r="EC151" i="4"/>
  <c r="AH190" i="4"/>
  <c r="AJ190" i="4"/>
  <c r="AH182" i="4"/>
  <c r="AJ182" i="4"/>
  <c r="EC119" i="4"/>
  <c r="EC16" i="4"/>
  <c r="EC129" i="4"/>
  <c r="EC76" i="4"/>
  <c r="EC19" i="4"/>
  <c r="EC56" i="4"/>
  <c r="AH171" i="4"/>
  <c r="AJ171" i="4"/>
  <c r="EC167" i="4"/>
  <c r="EC64" i="4"/>
  <c r="EC96" i="4"/>
  <c r="AG3" i="4"/>
  <c r="EC3" i="4"/>
  <c r="AU3" i="4"/>
  <c r="EC25" i="4"/>
  <c r="EC8" i="4"/>
  <c r="AG8" i="4"/>
  <c r="AU8" i="4"/>
  <c r="AH189" i="4"/>
  <c r="AJ189" i="4"/>
  <c r="AG199" i="4"/>
  <c r="EC199" i="4"/>
  <c r="EC148" i="4"/>
  <c r="EC91" i="4"/>
  <c r="EC68" i="4"/>
  <c r="AG204" i="4"/>
  <c r="EC204" i="4"/>
  <c r="EC40" i="4"/>
  <c r="AG169" i="4"/>
  <c r="EC169" i="4"/>
  <c r="EC60" i="4"/>
  <c r="EC156" i="4"/>
  <c r="EC24" i="4"/>
  <c r="AG176" i="4"/>
  <c r="EC176" i="4"/>
  <c r="EC29" i="4"/>
  <c r="EC138" i="4"/>
  <c r="AG183" i="4"/>
  <c r="EC183" i="4"/>
  <c r="EC203" i="4"/>
  <c r="AG203" i="4"/>
  <c r="EC162" i="4"/>
  <c r="EC158" i="4"/>
  <c r="EC67" i="4"/>
  <c r="EC88" i="4"/>
  <c r="EC13" i="4"/>
  <c r="EC100" i="4"/>
  <c r="EC165" i="4"/>
  <c r="EC17" i="4"/>
  <c r="EC185" i="4"/>
  <c r="AG185" i="4"/>
  <c r="EC128" i="4"/>
  <c r="EC178" i="4"/>
  <c r="AG178" i="4"/>
  <c r="AH173" i="4"/>
  <c r="AJ173" i="4"/>
  <c r="EC117" i="4"/>
  <c r="EC27" i="4"/>
  <c r="EC43" i="4"/>
  <c r="EC134" i="4"/>
  <c r="EC71" i="4"/>
  <c r="EC95" i="4"/>
  <c r="EC37" i="4"/>
  <c r="EC106" i="4"/>
  <c r="EC23" i="4"/>
  <c r="AU6" i="4"/>
  <c r="EC6" i="4"/>
  <c r="AG6" i="4"/>
  <c r="AG201" i="4"/>
  <c r="EC201" i="4"/>
  <c r="EC196" i="4"/>
  <c r="AG196" i="4"/>
  <c r="EC20" i="4"/>
  <c r="EC197" i="4"/>
  <c r="AG197" i="4"/>
  <c r="EC115" i="4"/>
  <c r="EC157" i="4"/>
  <c r="EC177" i="4"/>
  <c r="AG177" i="4"/>
  <c r="EC41" i="4"/>
  <c r="EC180" i="4"/>
  <c r="AG180" i="4"/>
  <c r="AH192" i="4"/>
  <c r="AJ192" i="4"/>
  <c r="EC101" i="4"/>
  <c r="EC113" i="4"/>
  <c r="EC89" i="4"/>
  <c r="EC133" i="4"/>
  <c r="EC161" i="4"/>
  <c r="EC200" i="4"/>
  <c r="AG200" i="4"/>
  <c r="EC126" i="4"/>
  <c r="EC58" i="4"/>
  <c r="EC124" i="4"/>
  <c r="EC80" i="4"/>
  <c r="EC32" i="4"/>
  <c r="EC145" i="4"/>
  <c r="EC142" i="4"/>
  <c r="AH179" i="4"/>
  <c r="AJ179" i="4"/>
  <c r="AG193" i="4"/>
  <c r="EC193" i="4"/>
  <c r="EC146" i="4"/>
  <c r="EC153" i="4"/>
  <c r="EC28" i="4"/>
  <c r="AG5" i="4"/>
  <c r="EC5" i="4"/>
  <c r="AU5" i="4"/>
  <c r="EC14" i="4"/>
  <c r="EC79" i="4"/>
  <c r="EC4" i="4"/>
  <c r="AG4" i="4"/>
  <c r="AU4" i="4"/>
  <c r="EC137" i="4"/>
  <c r="EC154" i="4"/>
  <c r="EC121" i="4"/>
  <c r="EC49" i="4"/>
  <c r="EC122" i="4"/>
  <c r="EC194" i="4"/>
  <c r="AG194" i="4"/>
  <c r="EC9" i="4"/>
  <c r="EC31" i="4"/>
  <c r="AG170" i="4"/>
  <c r="EC170" i="4"/>
  <c r="AG195" i="4"/>
  <c r="EC195" i="4"/>
  <c r="EC52" i="4"/>
  <c r="EC120" i="4"/>
  <c r="EC34" i="4"/>
  <c r="EC123" i="4"/>
  <c r="AG184" i="4"/>
  <c r="EC184" i="4"/>
  <c r="AG172" i="4"/>
  <c r="EC172" i="4"/>
  <c r="EC15" i="4"/>
  <c r="EC33" i="4"/>
  <c r="EC108" i="4"/>
  <c r="EC75" i="4"/>
  <c r="EC69" i="4"/>
  <c r="EC10" i="4"/>
  <c r="EC132" i="4"/>
  <c r="EC73" i="4"/>
  <c r="AG181" i="4"/>
  <c r="EC181" i="4"/>
  <c r="EC141" i="4"/>
  <c r="AH187" i="4" l="1"/>
  <c r="AJ188" i="4"/>
  <c r="AJ198" i="4"/>
  <c r="AJ191" i="4"/>
  <c r="AJ202" i="4"/>
  <c r="AJ175" i="4"/>
  <c r="AJ174" i="4"/>
  <c r="AH176" i="4"/>
  <c r="AJ176" i="4"/>
  <c r="AH181" i="4"/>
  <c r="AJ181" i="4"/>
  <c r="EC163" i="4"/>
  <c r="AJ4" i="4"/>
  <c r="AH4" i="4"/>
  <c r="AH169" i="4"/>
  <c r="AJ169" i="4"/>
  <c r="AH204" i="4"/>
  <c r="AJ204" i="4"/>
  <c r="AH8" i="4"/>
  <c r="AJ8" i="4"/>
  <c r="AH3" i="4"/>
  <c r="AJ3" i="4"/>
  <c r="AH186" i="4"/>
  <c r="AJ186" i="4"/>
  <c r="AH201" i="4"/>
  <c r="AJ201" i="4"/>
  <c r="AH203" i="4"/>
  <c r="AJ203" i="4"/>
  <c r="AH172" i="4"/>
  <c r="AJ172" i="4"/>
  <c r="AH194" i="4"/>
  <c r="AJ194" i="4"/>
  <c r="AH180" i="4"/>
  <c r="AJ180" i="4"/>
  <c r="AH196" i="4"/>
  <c r="AJ196" i="4"/>
  <c r="AH6" i="4"/>
  <c r="AJ6" i="4"/>
  <c r="AJ7" i="4"/>
  <c r="AH7" i="4"/>
  <c r="EC104" i="4"/>
  <c r="AH197" i="4"/>
  <c r="AJ197" i="4"/>
  <c r="AH183" i="4"/>
  <c r="AJ183" i="4"/>
  <c r="EC66" i="4"/>
  <c r="AJ185" i="4"/>
  <c r="AH185" i="4"/>
  <c r="AH199" i="4"/>
  <c r="AJ199" i="4"/>
  <c r="AH193" i="4"/>
  <c r="AJ193" i="4"/>
  <c r="AH170" i="4"/>
  <c r="AJ170" i="4"/>
  <c r="EC159" i="4"/>
  <c r="AH200" i="4"/>
  <c r="AJ200" i="4"/>
  <c r="AJ177" i="4"/>
  <c r="AH177" i="4"/>
  <c r="AH5" i="4"/>
  <c r="AJ5" i="4"/>
  <c r="AJ178" i="4"/>
  <c r="AH178" i="4"/>
  <c r="AH184" i="4"/>
  <c r="AJ184" i="4"/>
  <c r="AJ195" i="4"/>
  <c r="AH195" i="4"/>
  <c r="BD6" i="4" l="1"/>
  <c r="AK6" i="4" s="1"/>
  <c r="AI6" i="4"/>
  <c r="AI5" i="4"/>
  <c r="BD5" i="4"/>
  <c r="AK5" i="4" s="1"/>
  <c r="AI3" i="4"/>
  <c r="BD3" i="4"/>
  <c r="AK3" i="4" s="1"/>
  <c r="BD4" i="4"/>
  <c r="AK4" i="4" s="1"/>
  <c r="AI4" i="4"/>
  <c r="AI8" i="4"/>
  <c r="BD8" i="4"/>
  <c r="AK8" i="4" s="1"/>
  <c r="AL1" i="4" l="1"/>
</calcChain>
</file>

<file path=xl/sharedStrings.xml><?xml version="1.0" encoding="utf-8"?>
<sst xmlns="http://schemas.openxmlformats.org/spreadsheetml/2006/main" count="397" uniqueCount="167">
  <si>
    <t>Pointage</t>
  </si>
  <si>
    <t>Activité 1</t>
  </si>
  <si>
    <t>Activité 2</t>
  </si>
  <si>
    <t>Activité 3</t>
  </si>
  <si>
    <t>Activité 4</t>
  </si>
  <si>
    <t>Activité 5</t>
  </si>
  <si>
    <t>Activité 6</t>
  </si>
  <si>
    <t>Extraction SCO</t>
  </si>
  <si>
    <t>Ne pas toucher</t>
  </si>
  <si>
    <t>Colonne1</t>
  </si>
  <si>
    <t>Nom</t>
  </si>
  <si>
    <t>CE</t>
  </si>
  <si>
    <t>Code</t>
  </si>
  <si>
    <t>Colonne17</t>
  </si>
  <si>
    <t>Matricule</t>
  </si>
  <si>
    <t>Début</t>
  </si>
  <si>
    <t>Colonne3</t>
  </si>
  <si>
    <t>Debut 1 pause</t>
  </si>
  <si>
    <t>Fin 1 pause</t>
  </si>
  <si>
    <t>Colonne2</t>
  </si>
  <si>
    <t>Debut 2 pause</t>
  </si>
  <si>
    <t>Fin 2 pause</t>
  </si>
  <si>
    <t>Colonne4</t>
  </si>
  <si>
    <t>Fin de poste</t>
  </si>
  <si>
    <t>Colonne11</t>
  </si>
  <si>
    <t>Appel</t>
  </si>
  <si>
    <t>Vérif</t>
  </si>
  <si>
    <t>ABS</t>
  </si>
  <si>
    <t>Colonne15</t>
  </si>
  <si>
    <t>Début calculé</t>
  </si>
  <si>
    <t>Debut 1 pause calculé</t>
  </si>
  <si>
    <t>Fin 1 pause calculé</t>
  </si>
  <si>
    <t>Debut 2 pause calculé</t>
  </si>
  <si>
    <t>Fin 2 pause calculé</t>
  </si>
  <si>
    <t>Fin de poste calculé</t>
  </si>
  <si>
    <t>Dernier pointage calculé</t>
  </si>
  <si>
    <t>Pause 1</t>
  </si>
  <si>
    <t>Pause 2</t>
  </si>
  <si>
    <t>Total pause</t>
  </si>
  <si>
    <t>Dernier pointage</t>
  </si>
  <si>
    <t>Total horoquartz2</t>
  </si>
  <si>
    <t>Total activité</t>
  </si>
  <si>
    <t>Verif Pause inférieure</t>
  </si>
  <si>
    <t>Verif Pause manquante</t>
  </si>
  <si>
    <t>Vérif  temps calculés</t>
  </si>
  <si>
    <t>Zone actuelle hors CE</t>
  </si>
  <si>
    <t>X</t>
  </si>
  <si>
    <t xml:space="preserve"> Verif Pointage/activité</t>
  </si>
  <si>
    <t>Vérif horoquartz</t>
  </si>
  <si>
    <t>Activité1</t>
  </si>
  <si>
    <t>Debut11</t>
  </si>
  <si>
    <t>Debut1</t>
  </si>
  <si>
    <t>Pause1</t>
  </si>
  <si>
    <t>FP1</t>
  </si>
  <si>
    <t>Temps1</t>
  </si>
  <si>
    <t>Temps recalculé1</t>
  </si>
  <si>
    <t>Fin calculé1</t>
  </si>
  <si>
    <t>Fin1</t>
  </si>
  <si>
    <t>Activité2</t>
  </si>
  <si>
    <t>Debut22</t>
  </si>
  <si>
    <t>Debut2</t>
  </si>
  <si>
    <t>Pause2</t>
  </si>
  <si>
    <t>FP2</t>
  </si>
  <si>
    <t>Temps2</t>
  </si>
  <si>
    <t>Temps recalculé2</t>
  </si>
  <si>
    <t>Fin calculé2</t>
  </si>
  <si>
    <t>Fin2</t>
  </si>
  <si>
    <t>Activité3</t>
  </si>
  <si>
    <t>Debut33</t>
  </si>
  <si>
    <t>Debut3</t>
  </si>
  <si>
    <t>Pause3</t>
  </si>
  <si>
    <t>FP3</t>
  </si>
  <si>
    <t>Temps3</t>
  </si>
  <si>
    <t>Temps recalculé3</t>
  </si>
  <si>
    <t>Fin calculé3</t>
  </si>
  <si>
    <t>Fin3</t>
  </si>
  <si>
    <t>Activité4</t>
  </si>
  <si>
    <t>Debut44</t>
  </si>
  <si>
    <t>Debut4</t>
  </si>
  <si>
    <t>Pause4</t>
  </si>
  <si>
    <t>FP4</t>
  </si>
  <si>
    <t>Temps4</t>
  </si>
  <si>
    <t>Temps recalculé4</t>
  </si>
  <si>
    <t>Fin calculé4</t>
  </si>
  <si>
    <t>Fin4</t>
  </si>
  <si>
    <t>Activité5</t>
  </si>
  <si>
    <t>Debut55</t>
  </si>
  <si>
    <t>Debut5</t>
  </si>
  <si>
    <t>Pause5</t>
  </si>
  <si>
    <t>FP5</t>
  </si>
  <si>
    <t>Temps5</t>
  </si>
  <si>
    <t>Temps recalculé5</t>
  </si>
  <si>
    <t>Fin calculé5</t>
  </si>
  <si>
    <t>Fin5</t>
  </si>
  <si>
    <t>Activité6</t>
  </si>
  <si>
    <t>Debut66</t>
  </si>
  <si>
    <t>Debut6</t>
  </si>
  <si>
    <t>Pause6</t>
  </si>
  <si>
    <t>FP6</t>
  </si>
  <si>
    <t>Temps6</t>
  </si>
  <si>
    <t>Temps recalculé6</t>
  </si>
  <si>
    <t>Fin calculé6</t>
  </si>
  <si>
    <t>Fin6</t>
  </si>
  <si>
    <t>Colonne5</t>
  </si>
  <si>
    <t>Colonne7</t>
  </si>
  <si>
    <t>Colonne6</t>
  </si>
  <si>
    <t>Colonne8</t>
  </si>
  <si>
    <t>Colonne10</t>
  </si>
  <si>
    <t>Colonne9</t>
  </si>
  <si>
    <t>Colonne12</t>
  </si>
  <si>
    <t>Colonne13</t>
  </si>
  <si>
    <t>Colonne14</t>
  </si>
  <si>
    <t>DBP1</t>
  </si>
  <si>
    <t>FNP1</t>
  </si>
  <si>
    <t>DBP2</t>
  </si>
  <si>
    <t>FNP2</t>
  </si>
  <si>
    <t>A1</t>
  </si>
  <si>
    <t>Début A1</t>
  </si>
  <si>
    <t>Fin A1</t>
  </si>
  <si>
    <t>Depart 1</t>
  </si>
  <si>
    <t>Temps 1</t>
  </si>
  <si>
    <t>Etat 1</t>
  </si>
  <si>
    <t>P1</t>
  </si>
  <si>
    <t>Delta D1</t>
  </si>
  <si>
    <t>Delta F1</t>
  </si>
  <si>
    <t>AJADROUG YACINE</t>
  </si>
  <si>
    <t>ALEXANDRE</t>
  </si>
  <si>
    <t>0049</t>
  </si>
  <si>
    <t>Z1</t>
  </si>
  <si>
    <t/>
  </si>
  <si>
    <t>AKHNAK SOFIANE</t>
  </si>
  <si>
    <t>0634</t>
  </si>
  <si>
    <t>ANGREVIER YVES</t>
  </si>
  <si>
    <t>0668</t>
  </si>
  <si>
    <t>z1</t>
  </si>
  <si>
    <t>167290</t>
  </si>
  <si>
    <t>BADOUI MOHAMED</t>
  </si>
  <si>
    <t>0704</t>
  </si>
  <si>
    <t>201162</t>
  </si>
  <si>
    <t>9</t>
  </si>
  <si>
    <t>BENBAKOURA YACINE</t>
  </si>
  <si>
    <t>0521</t>
  </si>
  <si>
    <t>BAGAYOKO LASSINE</t>
  </si>
  <si>
    <t>0572</t>
  </si>
  <si>
    <t>ANGREVIER Yves</t>
  </si>
  <si>
    <t>206489</t>
  </si>
  <si>
    <t>5</t>
  </si>
  <si>
    <t>BADOUI Mohamed</t>
  </si>
  <si>
    <t>207374</t>
  </si>
  <si>
    <t>8</t>
  </si>
  <si>
    <t>198150</t>
  </si>
  <si>
    <t>189202</t>
  </si>
  <si>
    <t>:</t>
  </si>
  <si>
    <t>Fin notifiée</t>
  </si>
  <si>
    <t>Z3</t>
  </si>
  <si>
    <t>Z5</t>
  </si>
  <si>
    <t>Zhors</t>
  </si>
  <si>
    <t>ZF</t>
  </si>
  <si>
    <t>ZFL</t>
  </si>
  <si>
    <t>ZS</t>
  </si>
  <si>
    <t>Pause Début compris / Fin non comprise</t>
  </si>
  <si>
    <t>Pause Entiermeent comprise</t>
  </si>
  <si>
    <t>pause comprise</t>
  </si>
  <si>
    <t>Pause Fin comprise / début non compris</t>
  </si>
  <si>
    <t>Pause DépasseF</t>
  </si>
  <si>
    <t>Verif /liste opérateurs</t>
  </si>
  <si>
    <t xml:space="preserve">Vérif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</si>
</sst>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3" formatCode="_-* #,##0.00\ _€_-;\-* #,##0.00\ _€_-;_-* &quot;-&quot;??\ _€_-;_-@_-"/>
    <numFmt numFmtId="164" formatCode="h:mm;@"/>
    <numFmt numFmtId="165" formatCode="d/m;@"/>
    <numFmt numFmtId="166" formatCode="0.000000000000000"/>
    <numFmt numFmtId="167" formatCode="0.000000000000000000000000000E+00"/>
    <numFmt numFmtId="168" formatCode="0.0000000000"/>
    <numFmt numFmtId="169" formatCode="[h]:mm;@"/>
    <numFmt numFmtId="170" formatCode="[h]:mm:ss;@"/>
    <numFmt numFmtId="171" formatCode="d\&gt;h:mm"/>
    <numFmt numFmtId="172" formatCode="[$-F400]h:mm:ss\ AM/PM"/>
    <numFmt numFmtId="173" formatCode="d/m/yy\ h:mm"/>
    <numFmt numFmtId="174" formatCode="0.0000000000000000000000"/>
    <numFmt numFmtId="175" formatCode="_-* #,##0.00_-;\-* #,##0.00_-;_-* &quot;-&quot;??_-;_-@_-"/>
    <numFmt numFmtId="176" formatCode="0.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b/>
      <sz val="10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lightVertical">
        <bgColor rgb="FF7030A0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45F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43" fontId="1" fillId="0" borderId="0" applyFont="0" applyFill="0" applyBorder="0" applyAlignment="0" applyProtection="0"/>
    <xf numFmtId="175" fontId="1" fillId="0" borderId="0" applyFont="0" applyFill="0" applyBorder="0" applyAlignment="0" applyProtection="0"/>
  </cellStyleXfs>
  <cellXfs count="246">
    <xf numFmtId="0" fontId="0" fillId="0" borderId="0" xfId="0"/>
    <xf numFmtId="0" fontId="0" fillId="0" borderId="0" xfId="0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vertical="center"/>
    </xf>
    <xf numFmtId="0" fontId="2" fillId="3" borderId="2" xfId="0" applyNumberFormat="1" applyFont="1" applyFill="1" applyBorder="1" applyAlignment="1">
      <alignment vertical="center"/>
    </xf>
    <xf numFmtId="20" fontId="2" fillId="3" borderId="3" xfId="0" applyNumberFormat="1" applyFont="1" applyFill="1" applyBorder="1" applyAlignment="1">
      <alignment horizontal="center" vertical="center"/>
    </xf>
    <xf numFmtId="165" fontId="6" fillId="3" borderId="4" xfId="0" applyNumberFormat="1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0" fontId="6" fillId="3" borderId="4" xfId="0" applyNumberFormat="1" applyFont="1" applyFill="1" applyBorder="1" applyAlignment="1" applyProtection="1">
      <alignment horizontal="center" vertical="center"/>
      <protection locked="0"/>
    </xf>
    <xf numFmtId="166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7" fontId="2" fillId="3" borderId="4" xfId="0" applyNumberFormat="1" applyFont="1" applyFill="1" applyBorder="1" applyAlignment="1">
      <alignment horizontal="center" vertical="center"/>
    </xf>
    <xf numFmtId="168" fontId="7" fillId="3" borderId="5" xfId="0" applyNumberFormat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>
      <alignment horizontal="left" vertical="center"/>
    </xf>
    <xf numFmtId="0" fontId="8" fillId="0" borderId="0" xfId="0" applyNumberFormat="1" applyFont="1" applyFill="1" applyBorder="1" applyAlignment="1">
      <alignment horizontal="right" vertical="center"/>
    </xf>
    <xf numFmtId="0" fontId="9" fillId="0" borderId="0" xfId="0" applyNumberFormat="1" applyFont="1" applyFill="1" applyBorder="1" applyAlignment="1">
      <alignment horizontal="right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0" fillId="4" borderId="0" xfId="0" applyNumberFormat="1" applyFont="1" applyFill="1" applyAlignment="1">
      <alignment horizontal="center" vertical="center"/>
    </xf>
    <xf numFmtId="164" fontId="11" fillId="5" borderId="6" xfId="0" applyNumberFormat="1" applyFont="1" applyFill="1" applyBorder="1" applyAlignment="1">
      <alignment horizontal="center" vertical="center"/>
    </xf>
    <xf numFmtId="164" fontId="11" fillId="5" borderId="7" xfId="0" applyNumberFormat="1" applyFont="1" applyFill="1" applyBorder="1" applyAlignment="1">
      <alignment horizontal="center" vertical="center"/>
    </xf>
    <xf numFmtId="0" fontId="12" fillId="0" borderId="0" xfId="0" applyNumberFormat="1" applyFont="1" applyBorder="1" applyAlignment="1">
      <alignment horizontal="center" vertical="top" wrapText="1"/>
    </xf>
    <xf numFmtId="49" fontId="3" fillId="0" borderId="0" xfId="0" applyNumberFormat="1" applyFont="1" applyFill="1" applyBorder="1" applyAlignment="1">
      <alignment horizontal="center" vertical="top" wrapText="1"/>
    </xf>
    <xf numFmtId="0" fontId="12" fillId="0" borderId="0" xfId="0" applyNumberFormat="1" applyFont="1" applyFill="1" applyBorder="1" applyAlignment="1">
      <alignment horizontal="center" vertical="top" wrapText="1"/>
    </xf>
    <xf numFmtId="0" fontId="0" fillId="0" borderId="0" xfId="0" applyNumberFormat="1" applyFont="1" applyBorder="1" applyAlignment="1">
      <alignment horizontal="center" vertical="top" wrapText="1"/>
    </xf>
    <xf numFmtId="164" fontId="2" fillId="2" borderId="0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Border="1" applyAlignment="1">
      <alignment horizontal="center" vertical="top" wrapText="1"/>
    </xf>
    <xf numFmtId="164" fontId="0" fillId="6" borderId="0" xfId="0" applyNumberFormat="1" applyFont="1" applyFill="1" applyBorder="1" applyAlignment="1">
      <alignment horizontal="center" vertical="top" wrapText="1"/>
    </xf>
    <xf numFmtId="164" fontId="0" fillId="6" borderId="0" xfId="0" applyNumberFormat="1" applyFont="1" applyFill="1" applyBorder="1" applyAlignment="1">
      <alignment horizontal="left" vertical="top" wrapText="1"/>
    </xf>
    <xf numFmtId="164" fontId="2" fillId="4" borderId="0" xfId="0" applyNumberFormat="1" applyFont="1" applyFill="1" applyBorder="1" applyAlignment="1">
      <alignment horizontal="left" vertical="top" wrapText="1"/>
    </xf>
    <xf numFmtId="164" fontId="0" fillId="0" borderId="0" xfId="0" applyNumberFormat="1" applyFont="1" applyBorder="1" applyAlignment="1">
      <alignment horizontal="center" vertical="top" wrapText="1"/>
    </xf>
    <xf numFmtId="0" fontId="2" fillId="2" borderId="0" xfId="0" applyNumberFormat="1" applyFont="1" applyFill="1" applyBorder="1" applyAlignment="1">
      <alignment horizontal="center" vertical="top" wrapText="1"/>
    </xf>
    <xf numFmtId="0" fontId="0" fillId="6" borderId="0" xfId="0" applyNumberFormat="1" applyFont="1" applyFill="1" applyBorder="1" applyAlignment="1">
      <alignment horizontal="center" vertical="top" wrapText="1"/>
    </xf>
    <xf numFmtId="0" fontId="2" fillId="4" borderId="0" xfId="0" applyNumberFormat="1" applyFont="1" applyFill="1" applyBorder="1" applyAlignment="1">
      <alignment horizontal="center" vertical="top" wrapText="1"/>
    </xf>
    <xf numFmtId="0" fontId="2" fillId="7" borderId="0" xfId="0" applyNumberFormat="1" applyFont="1" applyFill="1" applyBorder="1" applyAlignment="1">
      <alignment horizontal="center" vertical="top" wrapText="1"/>
    </xf>
    <xf numFmtId="0" fontId="3" fillId="6" borderId="0" xfId="0" applyNumberFormat="1" applyFont="1" applyFill="1" applyBorder="1" applyAlignment="1">
      <alignment horizontal="center" vertical="top" wrapText="1"/>
    </xf>
    <xf numFmtId="164" fontId="4" fillId="4" borderId="0" xfId="0" applyNumberFormat="1" applyFont="1" applyFill="1" applyBorder="1" applyAlignment="1">
      <alignment horizontal="center" vertical="top" wrapText="1"/>
    </xf>
    <xf numFmtId="169" fontId="13" fillId="2" borderId="0" xfId="0" applyNumberFormat="1" applyFont="1" applyFill="1" applyBorder="1" applyAlignment="1">
      <alignment horizontal="center" vertical="top" wrapText="1"/>
    </xf>
    <xf numFmtId="170" fontId="14" fillId="8" borderId="0" xfId="0" applyNumberFormat="1" applyFont="1" applyFill="1" applyBorder="1" applyAlignment="1">
      <alignment horizontal="center" vertical="center" wrapText="1"/>
    </xf>
    <xf numFmtId="164" fontId="14" fillId="8" borderId="0" xfId="0" applyNumberFormat="1" applyFont="1" applyFill="1" applyBorder="1" applyAlignment="1">
      <alignment horizontal="center" vertical="center" wrapText="1"/>
    </xf>
    <xf numFmtId="0" fontId="14" fillId="8" borderId="0" xfId="0" applyNumberFormat="1" applyFont="1" applyFill="1" applyBorder="1" applyAlignment="1">
      <alignment horizontal="left" vertical="center" wrapText="1"/>
    </xf>
    <xf numFmtId="0" fontId="15" fillId="0" borderId="0" xfId="0" applyNumberFormat="1" applyFont="1" applyFill="1" applyBorder="1" applyAlignment="1">
      <alignment horizontal="center" vertical="top" wrapText="1"/>
    </xf>
    <xf numFmtId="0" fontId="16" fillId="9" borderId="0" xfId="0" applyNumberFormat="1" applyFont="1" applyFill="1" applyBorder="1" applyAlignment="1">
      <alignment horizontal="center" vertical="top" wrapText="1"/>
    </xf>
    <xf numFmtId="0" fontId="17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left" vertical="top"/>
    </xf>
    <xf numFmtId="0" fontId="3" fillId="0" borderId="8" xfId="0" applyNumberFormat="1" applyFont="1" applyFill="1" applyBorder="1" applyAlignment="1">
      <alignment horizontal="left" vertical="top" wrapText="1"/>
    </xf>
    <xf numFmtId="164" fontId="4" fillId="2" borderId="0" xfId="0" applyNumberFormat="1" applyFont="1" applyFill="1" applyBorder="1" applyAlignment="1">
      <alignment horizontal="center" vertical="top" wrapText="1"/>
    </xf>
    <xf numFmtId="164" fontId="2" fillId="2" borderId="0" xfId="0" applyNumberFormat="1" applyFont="1" applyFill="1" applyBorder="1" applyAlignment="1">
      <alignment horizontal="left" vertical="top" wrapText="1"/>
    </xf>
    <xf numFmtId="164" fontId="19" fillId="0" borderId="0" xfId="0" applyNumberFormat="1" applyFont="1" applyFill="1" applyBorder="1" applyAlignment="1">
      <alignment horizontal="left" vertical="top" wrapText="1"/>
    </xf>
    <xf numFmtId="164" fontId="2" fillId="7" borderId="0" xfId="0" applyNumberFormat="1" applyFont="1" applyFill="1" applyBorder="1" applyAlignment="1">
      <alignment horizontal="left" vertical="top" wrapText="1"/>
    </xf>
    <xf numFmtId="164" fontId="20" fillId="8" borderId="0" xfId="0" applyNumberFormat="1" applyFont="1" applyFill="1" applyBorder="1" applyAlignment="1">
      <alignment horizontal="left" vertical="top" wrapText="1"/>
    </xf>
    <xf numFmtId="164" fontId="2" fillId="4" borderId="9" xfId="0" applyNumberFormat="1" applyFont="1" applyFill="1" applyBorder="1" applyAlignment="1">
      <alignment horizontal="left" vertical="top" wrapText="1"/>
    </xf>
    <xf numFmtId="164" fontId="0" fillId="0" borderId="0" xfId="0" applyNumberFormat="1" applyAlignment="1">
      <alignment horizontal="center" vertical="top" wrapText="1"/>
    </xf>
    <xf numFmtId="164" fontId="21" fillId="8" borderId="1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top" wrapText="1"/>
    </xf>
    <xf numFmtId="164" fontId="4" fillId="0" borderId="0" xfId="0" applyNumberFormat="1" applyFont="1" applyBorder="1" applyAlignment="1">
      <alignment horizontal="center" vertical="top" wrapText="1"/>
    </xf>
    <xf numFmtId="164" fontId="2" fillId="0" borderId="0" xfId="0" applyNumberFormat="1" applyFont="1" applyBorder="1" applyAlignment="1">
      <alignment horizontal="center" vertical="top" wrapText="1"/>
    </xf>
    <xf numFmtId="164" fontId="3" fillId="6" borderId="0" xfId="0" applyNumberFormat="1" applyFont="1" applyFill="1" applyBorder="1" applyAlignment="1">
      <alignment horizontal="center" vertical="top" wrapText="1"/>
    </xf>
    <xf numFmtId="164" fontId="2" fillId="4" borderId="0" xfId="0" applyNumberFormat="1" applyFont="1" applyFill="1" applyBorder="1" applyAlignment="1">
      <alignment horizontal="center" vertical="top" wrapText="1"/>
    </xf>
    <xf numFmtId="0" fontId="3" fillId="5" borderId="11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2" fillId="0" borderId="12" xfId="0" applyNumberFormat="1" applyFont="1" applyFill="1" applyBorder="1" applyAlignment="1" applyProtection="1">
      <alignment horizontal="left" vertical="center" wrapText="1"/>
    </xf>
    <xf numFmtId="0" fontId="22" fillId="5" borderId="0" xfId="0" applyNumberFormat="1" applyFont="1" applyFill="1" applyBorder="1" applyAlignment="1" applyProtection="1">
      <alignment horizontal="left" vertical="center" wrapText="1"/>
      <protection locked="0"/>
    </xf>
    <xf numFmtId="0" fontId="22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2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22" fillId="0" borderId="0" xfId="0" applyNumberFormat="1" applyFont="1" applyFill="1" applyBorder="1" applyAlignment="1" applyProtection="1">
      <alignment horizontal="left" vertical="center" wrapText="1"/>
    </xf>
    <xf numFmtId="2" fontId="23" fillId="0" borderId="0" xfId="0" applyNumberFormat="1" applyFont="1" applyFill="1" applyBorder="1" applyAlignment="1" applyProtection="1">
      <alignment horizontal="left" vertical="center" wrapText="1"/>
    </xf>
    <xf numFmtId="164" fontId="23" fillId="0" borderId="0" xfId="0" applyNumberFormat="1" applyFont="1" applyFill="1" applyBorder="1" applyAlignment="1" applyProtection="1">
      <alignment horizontal="left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71" fontId="24" fillId="0" borderId="0" xfId="0" applyNumberFormat="1" applyFont="1" applyFill="1" applyBorder="1" applyAlignment="1">
      <alignment horizontal="center" vertical="center"/>
    </xf>
    <xf numFmtId="169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164" fontId="25" fillId="0" borderId="0" xfId="0" applyNumberFormat="1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169" fontId="3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left" vertical="center"/>
    </xf>
    <xf numFmtId="0" fontId="20" fillId="0" borderId="3" xfId="0" applyNumberFormat="1" applyFont="1" applyFill="1" applyBorder="1" applyAlignment="1">
      <alignment horizontal="center" vertical="center" wrapText="1"/>
    </xf>
    <xf numFmtId="0" fontId="17" fillId="0" borderId="3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5" xfId="0" applyNumberFormat="1" applyFont="1" applyFill="1" applyBorder="1" applyAlignment="1" applyProtection="1">
      <alignment horizontal="left" vertical="center" wrapText="1"/>
      <protection locked="0"/>
    </xf>
    <xf numFmtId="0" fontId="3" fillId="0" borderId="8" xfId="0" applyNumberFormat="1" applyFont="1" applyFill="1" applyBorder="1" applyAlignment="1" applyProtection="1">
      <alignment horizontal="left"/>
      <protection locked="0"/>
    </xf>
    <xf numFmtId="164" fontId="26" fillId="0" borderId="0" xfId="0" applyNumberFormat="1" applyFont="1" applyFill="1" applyBorder="1" applyAlignment="1">
      <alignment horizontal="center" vertical="center"/>
    </xf>
    <xf numFmtId="171" fontId="24" fillId="0" borderId="0" xfId="0" applyNumberFormat="1" applyFont="1" applyFill="1" applyBorder="1" applyAlignment="1" applyProtection="1">
      <alignment horizontal="left"/>
    </xf>
    <xf numFmtId="164" fontId="24" fillId="0" borderId="0" xfId="0" applyNumberFormat="1" applyFont="1" applyFill="1" applyBorder="1" applyAlignment="1" applyProtection="1">
      <alignment horizontal="left" vertical="center"/>
    </xf>
    <xf numFmtId="171" fontId="24" fillId="0" borderId="0" xfId="0" applyNumberFormat="1" applyFont="1" applyFill="1" applyBorder="1" applyAlignment="1" applyProtection="1">
      <alignment horizontal="left" vertical="center"/>
    </xf>
    <xf numFmtId="164" fontId="24" fillId="0" borderId="0" xfId="0" applyNumberFormat="1" applyFont="1" applyFill="1" applyBorder="1" applyAlignment="1" applyProtection="1">
      <alignment horizontal="left"/>
    </xf>
    <xf numFmtId="164" fontId="27" fillId="0" borderId="9" xfId="0" applyNumberFormat="1" applyFont="1" applyFill="1" applyBorder="1" applyAlignment="1" applyProtection="1">
      <alignment horizontal="left"/>
      <protection locked="0"/>
    </xf>
    <xf numFmtId="171" fontId="24" fillId="0" borderId="0" xfId="0" applyNumberFormat="1" applyFont="1" applyFill="1" applyBorder="1" applyAlignment="1">
      <alignment horizontal="left"/>
    </xf>
    <xf numFmtId="164" fontId="24" fillId="0" borderId="0" xfId="0" applyNumberFormat="1" applyFont="1" applyFill="1" applyBorder="1" applyAlignment="1">
      <alignment horizontal="left"/>
    </xf>
    <xf numFmtId="164" fontId="0" fillId="0" borderId="0" xfId="0" applyNumberFormat="1" applyFill="1"/>
    <xf numFmtId="165" fontId="0" fillId="0" borderId="10" xfId="0" applyNumberFormat="1" applyFill="1" applyBorder="1"/>
    <xf numFmtId="164" fontId="0" fillId="0" borderId="0" xfId="0" applyNumberFormat="1" applyFont="1" applyFill="1" applyProtection="1">
      <protection locked="0"/>
    </xf>
    <xf numFmtId="164" fontId="0" fillId="0" borderId="0" xfId="0" applyNumberFormat="1" applyFill="1" applyProtection="1">
      <protection locked="0"/>
    </xf>
    <xf numFmtId="0" fontId="0" fillId="0" borderId="0" xfId="0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171" fontId="24" fillId="0" borderId="14" xfId="0" applyNumberFormat="1" applyFont="1" applyFill="1" applyBorder="1" applyAlignment="1">
      <alignment horizontal="left"/>
    </xf>
    <xf numFmtId="164" fontId="24" fillId="0" borderId="14" xfId="0" applyNumberFormat="1" applyFont="1" applyFill="1" applyBorder="1" applyAlignment="1">
      <alignment horizontal="left" vertical="center"/>
    </xf>
    <xf numFmtId="0" fontId="28" fillId="0" borderId="14" xfId="0" applyNumberFormat="1" applyFont="1" applyFill="1" applyBorder="1" applyAlignment="1">
      <alignment horizontal="center"/>
    </xf>
    <xf numFmtId="164" fontId="28" fillId="0" borderId="14" xfId="0" applyNumberFormat="1" applyFont="1" applyFill="1" applyBorder="1" applyAlignment="1">
      <alignment horizontal="center"/>
    </xf>
    <xf numFmtId="2" fontId="24" fillId="0" borderId="14" xfId="0" applyNumberFormat="1" applyFont="1" applyFill="1" applyBorder="1" applyAlignment="1">
      <alignment horizontal="center" vertical="center"/>
    </xf>
    <xf numFmtId="0" fontId="22" fillId="0" borderId="15" xfId="0" applyNumberFormat="1" applyFont="1" applyFill="1" applyBorder="1" applyAlignment="1" applyProtection="1">
      <alignment horizontal="left" vertical="center" wrapText="1"/>
    </xf>
    <xf numFmtId="0" fontId="20" fillId="0" borderId="8" xfId="0" applyNumberFormat="1" applyFont="1" applyFill="1" applyBorder="1" applyAlignment="1">
      <alignment horizontal="center" vertical="center" wrapText="1"/>
    </xf>
    <xf numFmtId="0" fontId="17" fillId="0" borderId="8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9" xfId="0" applyNumberFormat="1" applyFont="1" applyFill="1" applyBorder="1" applyAlignment="1" applyProtection="1">
      <alignment horizontal="left" vertical="center" wrapText="1"/>
      <protection locked="0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0" fillId="0" borderId="16" xfId="0" applyFill="1" applyBorder="1" applyAlignment="1">
      <alignment horizontal="center" vertical="center"/>
    </xf>
    <xf numFmtId="164" fontId="0" fillId="5" borderId="0" xfId="0" applyNumberFormat="1" applyFill="1" applyBorder="1" applyProtection="1">
      <protection locked="0"/>
    </xf>
    <xf numFmtId="171" fontId="24" fillId="10" borderId="14" xfId="0" applyNumberFormat="1" applyFont="1" applyFill="1" applyBorder="1" applyAlignment="1">
      <alignment horizontal="left"/>
    </xf>
    <xf numFmtId="164" fontId="24" fillId="10" borderId="14" xfId="0" applyNumberFormat="1" applyFont="1" applyFill="1" applyBorder="1" applyAlignment="1">
      <alignment horizontal="left" vertical="center"/>
    </xf>
    <xf numFmtId="0" fontId="28" fillId="10" borderId="14" xfId="0" applyNumberFormat="1" applyFont="1" applyFill="1" applyBorder="1" applyAlignment="1">
      <alignment horizontal="center"/>
    </xf>
    <xf numFmtId="164" fontId="28" fillId="10" borderId="14" xfId="0" applyNumberFormat="1" applyFont="1" applyFill="1" applyBorder="1" applyAlignment="1">
      <alignment horizontal="center"/>
    </xf>
    <xf numFmtId="2" fontId="24" fillId="10" borderId="14" xfId="0" applyNumberFormat="1" applyFont="1" applyFill="1" applyBorder="1" applyAlignment="1">
      <alignment horizontal="center" vertical="center"/>
    </xf>
    <xf numFmtId="172" fontId="0" fillId="0" borderId="0" xfId="0" applyNumberFormat="1" applyFill="1"/>
    <xf numFmtId="173" fontId="0" fillId="0" borderId="0" xfId="0" applyNumberFormat="1" applyFill="1"/>
    <xf numFmtId="0" fontId="30" fillId="0" borderId="0" xfId="0" applyFont="1" applyFill="1" applyBorder="1" applyAlignment="1">
      <alignment horizontal="left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23" fillId="0" borderId="0" xfId="0" applyNumberFormat="1" applyFont="1" applyFill="1" applyBorder="1" applyAlignment="1" applyProtection="1">
      <alignment horizontal="left" vertical="center" wrapText="1"/>
    </xf>
    <xf numFmtId="49" fontId="20" fillId="0" borderId="0" xfId="0" applyNumberFormat="1" applyFont="1" applyFill="1" applyBorder="1" applyAlignment="1" applyProtection="1">
      <alignment horizontal="left" vertical="center" wrapText="1"/>
      <protection locked="0"/>
    </xf>
    <xf numFmtId="0" fontId="20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164" fontId="0" fillId="0" borderId="0" xfId="0" applyNumberFormat="1" applyFont="1" applyFill="1" applyBorder="1" applyProtection="1">
      <protection locked="0"/>
    </xf>
    <xf numFmtId="0" fontId="22" fillId="0" borderId="0" xfId="0" applyNumberFormat="1" applyFont="1" applyFill="1" applyAlignment="1" applyProtection="1">
      <alignment horizontal="left" vertical="center" wrapText="1"/>
      <protection locked="0"/>
    </xf>
    <xf numFmtId="0" fontId="3" fillId="0" borderId="0" xfId="0" applyFont="1" applyFill="1" applyBorder="1" applyProtection="1">
      <protection locked="0"/>
    </xf>
    <xf numFmtId="20" fontId="0" fillId="0" borderId="0" xfId="0" applyNumberFormat="1" applyFill="1" applyAlignment="1">
      <alignment horizontal="center" vertical="center"/>
    </xf>
    <xf numFmtId="164" fontId="0" fillId="0" borderId="0" xfId="0" applyNumberFormat="1" applyFill="1" applyBorder="1" applyProtection="1">
      <protection locked="0"/>
    </xf>
    <xf numFmtId="171" fontId="27" fillId="0" borderId="0" xfId="0" applyNumberFormat="1" applyFont="1" applyFill="1" applyBorder="1" applyAlignment="1">
      <alignment horizontal="left"/>
    </xf>
    <xf numFmtId="171" fontId="31" fillId="0" borderId="0" xfId="0" applyNumberFormat="1" applyFont="1" applyFill="1" applyBorder="1" applyAlignment="1">
      <alignment horizontal="left"/>
    </xf>
    <xf numFmtId="164" fontId="28" fillId="0" borderId="0" xfId="0" applyNumberFormat="1" applyFont="1" applyFill="1" applyBorder="1" applyAlignment="1">
      <alignment horizontal="left"/>
    </xf>
    <xf numFmtId="164" fontId="31" fillId="0" borderId="0" xfId="0" applyNumberFormat="1" applyFont="1" applyFill="1" applyBorder="1" applyAlignment="1">
      <alignment horizontal="left"/>
    </xf>
    <xf numFmtId="49" fontId="3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3" fillId="0" borderId="0" xfId="0" applyNumberFormat="1" applyFont="1" applyFill="1" applyBorder="1" applyAlignment="1" applyProtection="1">
      <alignment horizontal="left" vertical="center" wrapText="1"/>
    </xf>
    <xf numFmtId="0" fontId="19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/>
    </xf>
    <xf numFmtId="0" fontId="23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0" fillId="0" borderId="0" xfId="0" applyNumberFormat="1" applyFill="1" applyAlignment="1">
      <alignment horizontal="left"/>
    </xf>
    <xf numFmtId="164" fontId="3" fillId="0" borderId="0" xfId="0" applyNumberFormat="1" applyFont="1" applyFill="1" applyProtection="1">
      <protection locked="0"/>
    </xf>
    <xf numFmtId="164" fontId="0" fillId="0" borderId="0" xfId="0" applyNumberFormat="1" applyFill="1" applyBorder="1"/>
    <xf numFmtId="0" fontId="3" fillId="0" borderId="0" xfId="0" applyNumberFormat="1" applyFont="1" applyFill="1" applyBorder="1" applyAlignment="1" applyProtection="1">
      <alignment horizontal="left"/>
      <protection locked="0"/>
    </xf>
    <xf numFmtId="164" fontId="3" fillId="0" borderId="0" xfId="0" applyNumberFormat="1" applyFont="1" applyFill="1" applyBorder="1" applyProtection="1">
      <protection locked="0"/>
    </xf>
    <xf numFmtId="0" fontId="3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3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3" fillId="11" borderId="0" xfId="0" applyNumberFormat="1" applyFont="1" applyFill="1" applyBorder="1" applyAlignment="1" applyProtection="1">
      <alignment horizontal="left" vertical="center" wrapText="1"/>
      <protection locked="0"/>
    </xf>
    <xf numFmtId="0" fontId="19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 applyFont="1" applyFill="1" applyAlignment="1" applyProtection="1">
      <alignment horizontal="center" vertical="center"/>
      <protection locked="0"/>
    </xf>
    <xf numFmtId="0" fontId="22" fillId="0" borderId="2" xfId="0" applyNumberFormat="1" applyFont="1" applyFill="1" applyBorder="1" applyAlignment="1" applyProtection="1">
      <alignment horizontal="left" vertical="center" wrapText="1"/>
    </xf>
    <xf numFmtId="0" fontId="0" fillId="0" borderId="0" xfId="0" applyFont="1" applyFill="1"/>
    <xf numFmtId="0" fontId="0" fillId="0" borderId="0" xfId="0" applyFill="1" applyBorder="1" applyProtection="1">
      <protection locked="0"/>
    </xf>
    <xf numFmtId="0" fontId="22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10" xfId="0" applyFill="1" applyBorder="1"/>
    <xf numFmtId="0" fontId="3" fillId="0" borderId="10" xfId="0" applyFont="1" applyFill="1" applyBorder="1" applyAlignment="1">
      <alignment horizontal="left" vertical="center"/>
    </xf>
    <xf numFmtId="0" fontId="16" fillId="0" borderId="17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left" vertical="center"/>
    </xf>
    <xf numFmtId="164" fontId="1" fillId="0" borderId="0" xfId="0" applyNumberFormat="1" applyFont="1" applyFill="1" applyProtection="1">
      <protection locked="0"/>
    </xf>
    <xf numFmtId="164" fontId="1" fillId="0" borderId="0" xfId="0" applyNumberFormat="1" applyFont="1" applyFill="1" applyAlignment="1" applyProtection="1">
      <alignment horizontal="center" vertical="center"/>
      <protection locked="0"/>
    </xf>
    <xf numFmtId="172" fontId="0" fillId="0" borderId="0" xfId="0" applyNumberFormat="1" applyFill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22" fillId="0" borderId="19" xfId="0" applyNumberFormat="1" applyFont="1" applyFill="1" applyBorder="1" applyAlignment="1" applyProtection="1">
      <alignment horizontal="left" vertical="center" wrapText="1"/>
    </xf>
    <xf numFmtId="0" fontId="20" fillId="0" borderId="20" xfId="0" applyNumberFormat="1" applyFont="1" applyFill="1" applyBorder="1" applyAlignment="1">
      <alignment horizontal="center" vertical="center" wrapText="1"/>
    </xf>
    <xf numFmtId="0" fontId="16" fillId="0" borderId="11" xfId="0" applyNumberFormat="1" applyFont="1" applyFill="1" applyBorder="1" applyAlignment="1">
      <alignment horizontal="center" vertical="top" wrapText="1"/>
    </xf>
    <xf numFmtId="0" fontId="17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21" xfId="0" applyNumberFormat="1" applyFont="1" applyFill="1" applyBorder="1" applyAlignment="1" applyProtection="1">
      <alignment horizontal="left" vertical="center" wrapText="1"/>
      <protection locked="0"/>
    </xf>
    <xf numFmtId="164" fontId="0" fillId="0" borderId="0" xfId="0" applyNumberFormat="1" applyFont="1" applyFill="1"/>
    <xf numFmtId="164" fontId="0" fillId="0" borderId="0" xfId="0" applyNumberFormat="1" applyFill="1" applyAlignment="1">
      <alignment horizontal="center" vertical="center"/>
    </xf>
    <xf numFmtId="0" fontId="26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74" fontId="3" fillId="0" borderId="0" xfId="0" applyNumberFormat="1" applyFont="1" applyFill="1" applyBorder="1" applyAlignment="1" applyProtection="1">
      <alignment horizontal="center" vertical="center"/>
    </xf>
    <xf numFmtId="0" fontId="16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8" xfId="0" applyNumberFormat="1" applyFont="1" applyFill="1" applyBorder="1" applyAlignment="1" applyProtection="1">
      <alignment horizontal="left"/>
      <protection locked="0"/>
    </xf>
    <xf numFmtId="164" fontId="31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/>
    <xf numFmtId="49" fontId="0" fillId="0" borderId="0" xfId="0" applyNumberFormat="1" applyFont="1" applyFill="1"/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164" fontId="0" fillId="0" borderId="0" xfId="0" applyNumberFormat="1" applyFill="1" applyAlignment="1">
      <alignment horizontal="left" vertical="center"/>
    </xf>
    <xf numFmtId="0" fontId="2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169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0" borderId="0" xfId="0" applyNumberFormat="1" applyFill="1" applyBorder="1" applyAlignment="1">
      <alignment horizontal="left"/>
    </xf>
    <xf numFmtId="164" fontId="34" fillId="0" borderId="0" xfId="0" applyNumberFormat="1" applyFont="1" applyFill="1" applyBorder="1" applyAlignment="1">
      <alignment horizontal="left"/>
    </xf>
    <xf numFmtId="164" fontId="26" fillId="0" borderId="0" xfId="0" applyNumberFormat="1" applyFont="1" applyFill="1" applyAlignment="1">
      <alignment horizontal="center" vertical="center"/>
    </xf>
    <xf numFmtId="171" fontId="24" fillId="0" borderId="0" xfId="0" applyNumberFormat="1" applyFont="1" applyFill="1" applyAlignment="1">
      <alignment horizontal="left"/>
    </xf>
    <xf numFmtId="164" fontId="24" fillId="0" borderId="0" xfId="0" applyNumberFormat="1" applyFont="1" applyFill="1" applyAlignment="1">
      <alignment horizontal="left"/>
    </xf>
    <xf numFmtId="164" fontId="27" fillId="0" borderId="0" xfId="0" applyNumberFormat="1" applyFont="1" applyFill="1" applyAlignment="1">
      <alignment horizontal="left"/>
    </xf>
    <xf numFmtId="164" fontId="3" fillId="0" borderId="0" xfId="0" applyNumberFormat="1" applyFont="1" applyFill="1" applyBorder="1" applyAlignment="1">
      <alignment horizontal="left"/>
    </xf>
    <xf numFmtId="0" fontId="0" fillId="0" borderId="0" xfId="0" applyFill="1" applyBorder="1"/>
    <xf numFmtId="171" fontId="24" fillId="10" borderId="10" xfId="0" applyNumberFormat="1" applyFont="1" applyFill="1" applyBorder="1" applyAlignment="1">
      <alignment horizontal="left"/>
    </xf>
    <xf numFmtId="2" fontId="34" fillId="0" borderId="0" xfId="0" applyNumberFormat="1" applyFont="1" applyFill="1" applyBorder="1" applyAlignment="1">
      <alignment horizontal="left"/>
    </xf>
    <xf numFmtId="164" fontId="24" fillId="0" borderId="2" xfId="0" applyNumberFormat="1" applyFont="1" applyFill="1" applyBorder="1" applyAlignment="1">
      <alignment horizontal="left"/>
    </xf>
    <xf numFmtId="171" fontId="24" fillId="0" borderId="2" xfId="0" applyNumberFormat="1" applyFont="1" applyFill="1" applyBorder="1" applyAlignment="1">
      <alignment horizontal="left"/>
    </xf>
    <xf numFmtId="164" fontId="27" fillId="0" borderId="19" xfId="0" applyNumberFormat="1" applyFont="1" applyFill="1" applyBorder="1" applyAlignment="1">
      <alignment horizontal="left"/>
    </xf>
    <xf numFmtId="164" fontId="7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Font="1"/>
    <xf numFmtId="49" fontId="0" fillId="0" borderId="0" xfId="0" applyNumberFormat="1" applyFont="1"/>
    <xf numFmtId="164" fontId="0" fillId="0" borderId="0" xfId="0" applyNumberFormat="1"/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vertical="center"/>
    </xf>
    <xf numFmtId="0" fontId="2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NumberFormat="1" applyAlignment="1">
      <alignment horizontal="left"/>
    </xf>
    <xf numFmtId="164" fontId="0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left"/>
    </xf>
    <xf numFmtId="164" fontId="3" fillId="0" borderId="0" xfId="0" applyNumberFormat="1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0" fontId="0" fillId="0" borderId="0" xfId="0" applyBorder="1"/>
    <xf numFmtId="164" fontId="0" fillId="0" borderId="0" xfId="0" applyNumberFormat="1" applyBorder="1"/>
    <xf numFmtId="0" fontId="0" fillId="0" borderId="0" xfId="0" applyFont="1"/>
    <xf numFmtId="164" fontId="0" fillId="0" borderId="0" xfId="0" applyNumberFormat="1" applyFont="1"/>
    <xf numFmtId="0" fontId="3" fillId="0" borderId="0" xfId="0" applyFont="1" applyAlignment="1">
      <alignment horizontal="left" vertical="center"/>
    </xf>
    <xf numFmtId="0" fontId="0" fillId="0" borderId="10" xfId="0" applyBorder="1"/>
    <xf numFmtId="20" fontId="3" fillId="0" borderId="10" xfId="0" applyNumberFormat="1" applyFont="1" applyBorder="1" applyAlignment="1">
      <alignment horizontal="center" vertical="center"/>
    </xf>
    <xf numFmtId="0" fontId="0" fillId="0" borderId="22" xfId="0" applyBorder="1"/>
    <xf numFmtId="0" fontId="0" fillId="12" borderId="23" xfId="0" applyFill="1" applyBorder="1"/>
    <xf numFmtId="176" fontId="0" fillId="0" borderId="22" xfId="0" applyNumberFormat="1" applyBorder="1" applyAlignment="1">
      <alignment horizontal="center"/>
    </xf>
    <xf numFmtId="176" fontId="0" fillId="0" borderId="10" xfId="0" applyNumberFormat="1" applyBorder="1" applyAlignment="1">
      <alignment horizontal="center"/>
    </xf>
    <xf numFmtId="0" fontId="0" fillId="12" borderId="24" xfId="0" applyFill="1" applyBorder="1"/>
    <xf numFmtId="0" fontId="0" fillId="12" borderId="22" xfId="0" applyFill="1" applyBorder="1"/>
    <xf numFmtId="0" fontId="3" fillId="5" borderId="10" xfId="0" applyFont="1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/>
    <xf numFmtId="172" fontId="0" fillId="14" borderId="0" xfId="0" applyNumberFormat="1" applyFill="1"/>
    <xf numFmtId="172" fontId="0" fillId="0" borderId="0" xfId="0" applyNumberFormat="1"/>
    <xf numFmtId="0" fontId="0" fillId="15" borderId="0" xfId="0" applyFill="1" applyAlignment="1">
      <alignment horizontal="center"/>
    </xf>
    <xf numFmtId="0" fontId="0" fillId="15" borderId="0" xfId="0" applyFill="1"/>
    <xf numFmtId="0" fontId="0" fillId="16" borderId="0" xfId="0" applyFill="1" applyAlignment="1">
      <alignment horizontal="center"/>
    </xf>
    <xf numFmtId="0" fontId="0" fillId="16" borderId="0" xfId="0" applyFill="1"/>
  </cellXfs>
  <cellStyles count="8">
    <cellStyle name="Hyperlink" xfId="1"/>
    <cellStyle name="Hyperlink 2" xfId="2"/>
    <cellStyle name="Hyperlink 2 2" xfId="3"/>
    <cellStyle name="Hyperlink 3" xfId="4"/>
    <cellStyle name="Hyperlink 3 2" xfId="5"/>
    <cellStyle name="Milliers 2" xfId="6"/>
    <cellStyle name="Milliers 3" xfId="7"/>
    <cellStyle name="Normal" xfId="0" builtinId="0"/>
  </cellStyles>
  <dxfs count="19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sz val="10"/>
      </font>
      <numFmt numFmtId="171" formatCode="d\&gt;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top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72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protection locked="0" hidden="0"/>
    </dxf>
    <dxf>
      <font>
        <b val="0"/>
      </font>
      <numFmt numFmtId="164" formatCode="h:mm;@"/>
      <fill>
        <patternFill patternType="none">
          <fgColor indexed="64"/>
          <bgColor auto="1"/>
        </patternFill>
      </fill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h:mm;@"/>
      <alignment horizontal="center" vertical="top" textRotation="0" wrapText="1" indent="0" justifyLastLine="0" shrinkToFit="0" readingOrder="0"/>
    </dxf>
    <dxf>
      <font>
        <b/>
        <sz val="10"/>
        <color rgb="FFC0000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sz val="10"/>
        <color rgb="FF00B05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sz val="10"/>
        <color rgb="FFC0000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sz val="10"/>
        <color rgb="FFC0000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sz val="10"/>
        <color rgb="FFC0000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z val="10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[h]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4" formatCode="0.00000000000000000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1" formatCode="d\&gt;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</dxf>
    <dxf>
      <alignment vertical="top" textRotation="0" wrapText="1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C00000"/>
      </font>
    </dxf>
    <dxf>
      <font>
        <b/>
        <i val="0"/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rgb="FF00B050"/>
      </font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1318260</xdr:colOff>
          <xdr:row>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Remplacer les . Par :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/Test%2018-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xploitation\1_PDE%20&amp;%20Planning\Plannings%20par%20&#233;quipe%202019\planning%20nuit%20(version%20corrig&#233;e)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goulet-houix.l\Downloads\planning%20nui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Pilote"/>
      <sheetName val="Appel"/>
      <sheetName val="Pilotage"/>
      <sheetName val="Maccro"/>
      <sheetName val="Maccro volume"/>
      <sheetName val="CLOTURE"/>
      <sheetName val="Suivi D'activité"/>
      <sheetName val="Liste"/>
      <sheetName val="Prod Prep"/>
      <sheetName val="Prep J-1"/>
      <sheetName val="Prep JJ"/>
      <sheetName val="PrepJ+1"/>
      <sheetName val="Prod Recep"/>
      <sheetName val="Recep J+1"/>
      <sheetName val="Cible"/>
      <sheetName val="Verif heures"/>
      <sheetName val="RecepJJ"/>
      <sheetName val="Recep J-1"/>
    </sheetNames>
    <definedNames>
      <definedName name="mPoint"/>
    </definedNames>
    <sheetDataSet>
      <sheetData sheetId="0">
        <row r="1">
          <cell r="U1">
            <v>42216</v>
          </cell>
          <cell r="V1">
            <v>42217</v>
          </cell>
          <cell r="X1">
            <v>0.58333333333333337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Notice"/>
      <sheetName val="Affichage planning"/>
      <sheetName val="Feuille de présence"/>
      <sheetName val="Synthèse AI + RS"/>
      <sheetName val="Synthèse retard"/>
      <sheetName val="Planning indiv à 4 semaines"/>
    </sheetNames>
    <sheetDataSet>
      <sheetData sheetId="0" refreshError="1"/>
      <sheetData sheetId="1">
        <row r="2">
          <cell r="A2" t="str">
            <v>MAHFOUD</v>
          </cell>
        </row>
        <row r="3">
          <cell r="A3" t="str">
            <v>RONY</v>
          </cell>
        </row>
        <row r="4">
          <cell r="A4" t="str">
            <v>OUSSEINI</v>
          </cell>
        </row>
        <row r="5">
          <cell r="A5" t="str">
            <v>MALEK</v>
          </cell>
        </row>
        <row r="6">
          <cell r="A6" t="str">
            <v>ROLAND</v>
          </cell>
        </row>
        <row r="7">
          <cell r="A7" t="str">
            <v>CAROLINE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Notice"/>
      <sheetName val="Affichage planning"/>
      <sheetName val="Feuille de présence"/>
      <sheetName val="Synthèse AI + RS"/>
      <sheetName val="Synthèse retard"/>
      <sheetName val="Planning indiv à 4 semaines"/>
    </sheetNames>
    <sheetDataSet>
      <sheetData sheetId="0" refreshError="1"/>
      <sheetData sheetId="1">
        <row r="2">
          <cell r="A2" t="str">
            <v>MAHFOUD</v>
          </cell>
          <cell r="B2" t="str">
            <v>INT</v>
          </cell>
        </row>
        <row r="3">
          <cell r="A3" t="str">
            <v>RONY</v>
          </cell>
          <cell r="B3" t="str">
            <v>TASK FORCE</v>
          </cell>
        </row>
        <row r="4">
          <cell r="A4" t="str">
            <v>OUSSEINI</v>
          </cell>
          <cell r="B4" t="str">
            <v>CDI</v>
          </cell>
        </row>
        <row r="5">
          <cell r="A5" t="str">
            <v>MALEK</v>
          </cell>
        </row>
        <row r="6">
          <cell r="A6" t="str">
            <v>ROLAND</v>
          </cell>
        </row>
        <row r="7">
          <cell r="A7" t="str">
            <v>CAROLINE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3" displayName="Tableau13" ref="A2:CP204" totalsRowShown="0" headerRowDxfId="136" dataDxfId="135" tableBorderDxfId="134">
  <autoFilter ref="A2:CP204"/>
  <sortState ref="A3:CP204">
    <sortCondition ref="C2:C204"/>
  </sortState>
  <tableColumns count="94">
    <tableColumn id="95" name="Colonne1" dataDxfId="133">
      <calculatedColumnFormula>Tableau13[[#This Row],[Code]]</calculatedColumnFormula>
    </tableColumn>
    <tableColumn id="1" name="Nom" dataDxfId="132"/>
    <tableColumn id="92" name="CE" dataDxfId="131"/>
    <tableColumn id="84" name="Code" dataDxfId="130"/>
    <tableColumn id="85" name="Colonne17" dataDxfId="129">
      <calculatedColumnFormula>Tableau13[[#This Row],[Nom]]</calculatedColumnFormula>
    </tableColumn>
    <tableColumn id="2" name="Matricule" dataDxfId="128">
      <calculatedColumnFormula>IFERROR(VLOOKUP(Tableau13[[#This Row],[Nom]],Tableau18[],2,0),0)</calculatedColumnFormula>
    </tableColumn>
    <tableColumn id="8" name="Début" dataDxfId="127">
      <calculatedColumnFormula>IFERROR(VLOOKUP(Tableau13[[#This Row],[Nom]],Tableau18[],8,0),0)</calculatedColumnFormula>
    </tableColumn>
    <tableColumn id="98" name="Colonne3" dataDxfId="126"/>
    <tableColumn id="10" name="Debut 1 pause" dataDxfId="125">
      <calculatedColumnFormula>IFERROR(IF(VLOOKUP(Tableau13[[#This Row],[Nom]],Tableau18[],10,0)=0,"",VLOOKUP(Tableau13[[#This Row],[Nom]],Tableau18[],10,0)),"")</calculatedColumnFormula>
    </tableColumn>
    <tableColumn id="12" name="Fin 1 pause" dataDxfId="124">
      <calculatedColumnFormula>IFERROR(IF(VLOOKUP(Tableau13[[#This Row],[Nom]],Tableau18[],12,0)=0,"",VLOOKUP(Tableau13[[#This Row],[Nom]],Tableau18[],12,0)),"")</calculatedColumnFormula>
    </tableColumn>
    <tableColumn id="97" name="Colonne2" dataDxfId="123">
      <calculatedColumnFormula>""</calculatedColumnFormula>
    </tableColumn>
    <tableColumn id="14" name="Debut 2 pause" dataDxfId="122">
      <calculatedColumnFormula>IFERROR(VLOOKUP(Tableau13[[#This Row],[Nom]],Tableau18[],14,0),"")</calculatedColumnFormula>
    </tableColumn>
    <tableColumn id="16" name="Fin 2 pause" dataDxfId="121">
      <calculatedColumnFormula>IFERROR(IF(VLOOKUP(Tableau13[[#This Row],[Nom]],Tableau18[],16,0)=0,"",VLOOKUP(Tableau13[[#This Row],[Nom]],Tableau18[],16,0)),"")</calculatedColumnFormula>
    </tableColumn>
    <tableColumn id="100" name="Colonne4" dataDxfId="120">
      <calculatedColumnFormula>""</calculatedColumnFormula>
    </tableColumn>
    <tableColumn id="19" name="Fin de poste" dataDxfId="119">
      <calculatedColumnFormula>IFERROR(IF(VLOOKUP(Tableau13[[#This Row],[Nom]],Tableau18[],19,0)=0,"",VLOOKUP(Tableau13[[#This Row],[Nom]],Tableau18[],19,0)),"")</calculatedColumnFormula>
    </tableColumn>
    <tableColumn id="20" name="Colonne11" dataDxfId="118">
      <calculatedColumnFormula>Tableau13[[#This Row],[Colonne17]]</calculatedColumnFormula>
    </tableColumn>
    <tableColumn id="21" name="Appel" dataDxfId="117">
      <calculatedColumnFormula>IF(Tableau13[[#This Row],[ABS]]="X","ABS",IFERROR(VLOOKUP(Tableau13[[#This Row],[Colonne11]],#REF!,3,0),""))</calculatedColumnFormula>
    </tableColumn>
    <tableColumn id="65" name="Vérif" dataDxfId="116">
      <calculatedColumnFormula>COUNTIF(#REF!,Tableau13[Nom])</calculatedColumnFormula>
    </tableColumn>
    <tableColumn id="66" name="ABS" dataDxfId="115"/>
    <tableColumn id="67" name="Colonne15" dataDxfId="114">
      <calculatedColumnFormula>IF(Tableau13[[#This Row],[CE]]=0,"",IF(Tableau13[[#This Row],[CE]]="Alexandre","Soirée","Nuit"))</calculatedColumnFormula>
    </tableColumn>
    <tableColumn id="74" name="Début calculé" dataDxfId="113">
      <calculatedColumnFormula>IFERROR(IF(Tableau13[[#This Row],[Début]]=0,0,IF(Tableau13[[#This Row],[Début]]&gt;$X$1,Tableau13[[#This Row],[Début]]+$U$1,Tableau13[[#This Row],[Début]]+$V$1)),0)</calculatedColumnFormula>
    </tableColumn>
    <tableColumn id="75" name="Debut 1 pause calculé" dataDxfId="112">
      <calculatedColumnFormula>IFERROR(IF(Tableau13[[#This Row],[Debut 1 pause]]=0,0,IF(Tableau13[[#This Row],[Debut 1 pause]]&gt;$X$1,Tableau13[[#This Row],[Debut 1 pause]]+$U$1,Tableau13[[#This Row],[Debut 1 pause]]+$V$1)),0)</calculatedColumnFormula>
    </tableColumn>
    <tableColumn id="76" name="Fin 1 pause calculé" dataDxfId="111">
      <calculatedColumnFormula>IFERROR(IF(Tableau13[[#This Row],[Fin 1 pause]]=0,0,IF(Tableau13[[#This Row],[Fin 1 pause]]&gt;$X$1,Tableau13[[#This Row],[Fin 1 pause]]+$U$1,Tableau13[[#This Row],[Fin 1 pause]]+$V$1)),0)</calculatedColumnFormula>
    </tableColumn>
    <tableColumn id="73" name="Debut 2 pause calculé" dataDxfId="110">
      <calculatedColumnFormula>IFERROR(IF(Tableau13[[#This Row],[Debut 2 pause]]=0,0,IF(Tableau13[[#This Row],[Debut 2 pause]]&gt;$X$1,Tableau13[[#This Row],[Debut 2 pause]]+$U$1,Tableau13[[#This Row],[Debut 2 pause]]+$V$1)),0)</calculatedColumnFormula>
    </tableColumn>
    <tableColumn id="68" name="Fin 2 pause calculé" dataDxfId="109">
      <calculatedColumnFormula>IFERROR(IF(Tableau13[[#This Row],[Fin 2 pause]]=0,0,IF(Tableau13[[#This Row],[Fin 2 pause]]&gt;$X$1,Tableau13[[#This Row],[Fin 2 pause]]+$U$1,Tableau13[[#This Row],[Fin 2 pause]]+$V$1)),"")</calculatedColumnFormula>
    </tableColumn>
    <tableColumn id="69" name="Fin de poste calculé" dataDxfId="108">
      <calculatedColumnFormula>IFERROR(IF(Tableau13[[#This Row],[Fin de poste]]=0,0,IF(Tableau13[[#This Row],[Fin de poste]]&gt;$X$1,Tableau13[[#This Row],[Fin de poste]]+$U$1,Tableau13[[#This Row],[Fin de poste]]+$V$1)),0)</calculatedColumnFormula>
    </tableColumn>
    <tableColumn id="78" name="Dernier pointage calculé" dataDxfId="107">
      <calculatedColumnFormula>IFERROR(IF(Tableau13[[#This Row],[Dernier pointage]]=0,0,IF(Tableau13[[#This Row],[Dernier pointage]]&gt;$X$1,Tableau13[[#This Row],[Dernier pointage]]+$U$1,Tableau13[[#This Row],[Dernier pointage]]+$V$1)),0)</calculatedColumnFormula>
    </tableColumn>
    <tableColumn id="23" name="Pause 1" dataDxfId="106">
      <calculatedColumnFormula>IFERROR(IF(Tableau13[[#This Row],[Fin 1 pause]]=0,0,MOD(Tableau13[[#This Row],[Fin 1 pause]]-Tableau13[[#This Row],[Debut 1 pause]],1)),0)</calculatedColumnFormula>
    </tableColumn>
    <tableColumn id="24" name="Pause 2" dataDxfId="105">
      <calculatedColumnFormula>IFERROR(IF(M3=0,0,MOD(M3-L3,1)),0)</calculatedColumnFormula>
    </tableColumn>
    <tableColumn id="25" name="Total pause" dataDxfId="104">
      <calculatedColumnFormula>IFERROR(IF(AB3+AC3&lt;0,0,AB3+AC3),0)</calculatedColumnFormula>
    </tableColumn>
    <tableColumn id="26" name="Dernier pointage" dataDxfId="103">
      <calculatedColumnFormula>IFERROR(LOOKUP(9^9,G3:O3),0)</calculatedColumnFormula>
    </tableColumn>
    <tableColumn id="87" name="Total horoquartz2" dataDxfId="102">
      <calculatedColumnFormula>IFERROR(VLOOKUP(Tableau13[[#This Row],[Nom]],Tableau18[],3,0),0)</calculatedColumnFormula>
    </tableColumn>
    <tableColumn id="27" name="Total activité" dataDxfId="101">
      <calculatedColumnFormula>IFERROR(AT3+BC3+BL3+BU3+CD3+CM3,0)</calculatedColumnFormula>
    </tableColumn>
    <tableColumn id="64" name="Verif Pause inférieure" dataDxfId="100">
      <calculatedColumnFormula>IFERROR(Tableau13[[#This Row],[Total activité]]-Tableau13[[#This Row],[Total horoquartz2]],0)</calculatedColumnFormula>
    </tableColumn>
    <tableColumn id="5" name="Verif Pause manquante" dataDxfId="99">
      <calculatedColumnFormula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calculatedColumnFormula>
    </tableColumn>
    <tableColumn id="6" name="Vérif  temps calculés" dataDxfId="98">
      <calculatedColumnFormula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calculatedColumnFormula>
    </tableColumn>
    <tableColumn id="90" name="Zone actuelle hors CE" dataDxfId="97">
      <calculatedColumnFormula>IFERROR(IF(Tableau13[[#This Row],[Activité1]]=0,0,IF(Tableau13[[#This Row],[X]]="x",0,LOOKUP("zz",Tableau13[[#This Row],[Activité1]:[Pause6]]))),0)</calculatedColumnFormula>
    </tableColumn>
    <tableColumn id="22" name="X" dataDxfId="96"/>
    <tableColumn id="3" name=" Verif Pointage/activité" dataDxfId="95">
      <calculatedColumnFormula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calculatedColumnFormula>
    </tableColumn>
    <tableColumn id="4" name="Vérif horoquartz" dataDxfId="94">
      <calculatedColumnFormula>IF(Tableau13[[#This Row],[Nom]]=0,0,IF(COUNTIF(Tableau18[Colonne1],Tableau13[Nom])=1,"OK","Pb horoquartz"))</calculatedColumnFormula>
    </tableColumn>
    <tableColumn id="28" name="Activité1" dataDxfId="93"/>
    <tableColumn id="29" name="Debut11" dataDxfId="92">
      <calculatedColumnFormula>Tableau13[[#This Row],[Debut1]]</calculatedColumnFormula>
    </tableColumn>
    <tableColumn id="93" name="Debut1" dataDxfId="91">
      <calculatedColumnFormula>Tableau13[[#This Row],[Début calculé]]</calculatedColumnFormula>
    </tableColumn>
    <tableColumn id="31" name="Pause1" dataDxfId="90">
      <calculatedColumnFormula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calculatedColumnFormula>
    </tableColumn>
    <tableColumn id="32" name="FP1" dataDxfId="89">
      <calculatedColumnFormula>AND(Tableau13[[#This Row],[Debut1]]&gt;0,Tableau13[[#This Row],[Fin1]]=0)*Tableau13[[#This Row],[Dernier pointage calculé]]</calculatedColumnFormula>
    </tableColumn>
    <tableColumn id="33" name="Temps1" dataDxfId="88">
      <calculatedColumnFormula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calculatedColumnFormula>
    </tableColumn>
    <tableColumn id="7" name="Temps recalculé1" dataDxfId="87">
      <calculatedColumnFormula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calculatedColumnFormula>
    </tableColumn>
    <tableColumn id="77" name="Fin calculé1" dataDxfId="86">
      <calculatedColumnFormula>IFERROR(IF(Tableau13[[#This Row],[Fin1]]=0,0,IF(Tableau13[[#This Row],[Fin1]]&gt;$X$1,Tableau13[[#This Row],[Fin1]]+$U$1,Tableau13[[#This Row],[Fin1]]+$V$1)),0)</calculatedColumnFormula>
    </tableColumn>
    <tableColumn id="30" name="Fin1" dataDxfId="85"/>
    <tableColumn id="34" name="Activité2" dataDxfId="84"/>
    <tableColumn id="35" name="Debut22" dataDxfId="83">
      <calculatedColumnFormula>Tableau13[[#This Row],[Fin1]]</calculatedColumnFormula>
    </tableColumn>
    <tableColumn id="96" name="Debut2" dataDxfId="82">
      <calculatedColumnFormula>Tableau13[[#This Row],[Fin calculé1]]</calculatedColumnFormula>
    </tableColumn>
    <tableColumn id="37" name="Pause2" dataDxfId="81">
      <calculatedColumnFormula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calculatedColumnFormula>
    </tableColumn>
    <tableColumn id="38" name="FP2" dataDxfId="80">
      <calculatedColumnFormula>AND(Tableau13[[#This Row],[Debut2]]&gt;0,Tableau13[[#This Row],[Fin2]]=0)*Tableau13[[#This Row],[Dernier pointage calculé]]</calculatedColumnFormula>
    </tableColumn>
    <tableColumn id="39" name="Temps2" dataDxfId="79">
      <calculatedColumnFormula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calculatedColumnFormula>
    </tableColumn>
    <tableColumn id="9" name="Temps recalculé2" dataDxfId="78">
      <calculatedColumnFormula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calculatedColumnFormula>
    </tableColumn>
    <tableColumn id="80" name="Fin calculé2" dataDxfId="77">
      <calculatedColumnFormula>IF(Tableau13[[#This Row],[Fin2]]=0,0,IF(Tableau13[[#This Row],[Fin2]]&gt;$X$1,Tableau13[[#This Row],[Fin2]]+$U$1,Tableau13[[#This Row],[Fin2]]+$V$1))</calculatedColumnFormula>
    </tableColumn>
    <tableColumn id="36" name="Fin2" dataDxfId="76"/>
    <tableColumn id="40" name="Activité3" dataDxfId="75"/>
    <tableColumn id="70" name="Debut33" dataDxfId="74">
      <calculatedColumnFormula>Tableau13[[#This Row],[Debut3]]</calculatedColumnFormula>
    </tableColumn>
    <tableColumn id="41" name="Debut3" dataDxfId="73">
      <calculatedColumnFormula>Tableau13[[#This Row],[Fin calculé2]]</calculatedColumnFormula>
    </tableColumn>
    <tableColumn id="43" name="Pause3" dataDxfId="72">
      <calculatedColumnFormula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calculatedColumnFormula>
    </tableColumn>
    <tableColumn id="44" name="FP3" dataDxfId="71">
      <calculatedColumnFormula>AND(Tableau13[[#This Row],[Debut3]]&gt;0,Tableau13[[#This Row],[Fin3]]=0)*Tableau13[[#This Row],[Dernier pointage calculé]]</calculatedColumnFormula>
    </tableColumn>
    <tableColumn id="45" name="Temps3" dataDxfId="70">
      <calculatedColumnFormula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calculatedColumnFormula>
    </tableColumn>
    <tableColumn id="11" name="Temps recalculé3" dataDxfId="69">
      <calculatedColumnFormula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calculatedColumnFormula>
    </tableColumn>
    <tableColumn id="81" name="Fin calculé3" dataDxfId="68">
      <calculatedColumnFormula>IF(Tableau13[[#This Row],[Fin3]]=0,0,IF(Tableau13[[#This Row],[Fin3]]&gt;$X$1,Tableau13[[#This Row],[Fin3]]+$U$1,Tableau13[[#This Row],[Fin3]]+$V$1))</calculatedColumnFormula>
    </tableColumn>
    <tableColumn id="42" name="Fin3" dataDxfId="67"/>
    <tableColumn id="46" name="Activité4" dataDxfId="66"/>
    <tableColumn id="71" name="Debut44" dataDxfId="65">
      <calculatedColumnFormula>Tableau13[[#This Row],[Debut4]]</calculatedColumnFormula>
    </tableColumn>
    <tableColumn id="47" name="Debut4" dataDxfId="64">
      <calculatedColumnFormula>Tableau13[[#This Row],[Fin calculé3]]</calculatedColumnFormula>
    </tableColumn>
    <tableColumn id="49" name="Pause4" dataDxfId="63">
      <calculatedColumnFormula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calculatedColumnFormula>
    </tableColumn>
    <tableColumn id="50" name="FP4" dataDxfId="62">
      <calculatedColumnFormula>AND(Tableau13[[#This Row],[Debut4]]&gt;0,Tableau13[[#This Row],[Fin4]]=0)*Tableau13[[#This Row],[Dernier pointage calculé]]</calculatedColumnFormula>
    </tableColumn>
    <tableColumn id="51" name="Temps4" dataDxfId="61">
      <calculatedColumnFormula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calculatedColumnFormula>
    </tableColumn>
    <tableColumn id="17" name="Temps recalculé4" dataDxfId="60">
      <calculatedColumnFormula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calculatedColumnFormula>
    </tableColumn>
    <tableColumn id="83" name="Fin calculé4" dataDxfId="59">
      <calculatedColumnFormula>IF(Tableau13[[#This Row],[Fin4]]=0,0,IF(Tableau13[[#This Row],[Fin4]]&gt;$X$1,Tableau13[[#This Row],[Fin4]]+$U$1,Tableau13[[#This Row],[Fin4]]+$V$1))</calculatedColumnFormula>
    </tableColumn>
    <tableColumn id="48" name="Fin4" dataDxfId="58"/>
    <tableColumn id="52" name="Activité5" dataDxfId="57"/>
    <tableColumn id="72" name="Debut55" dataDxfId="56">
      <calculatedColumnFormula>Tableau13[[#This Row],[Debut5]]</calculatedColumnFormula>
    </tableColumn>
    <tableColumn id="53" name="Debut5" dataDxfId="55">
      <calculatedColumnFormula>Tableau13[[#This Row],[Fin calculé4]]</calculatedColumnFormula>
    </tableColumn>
    <tableColumn id="55" name="Pause5" dataDxfId="54">
      <calculatedColumnFormula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calculatedColumnFormula>
    </tableColumn>
    <tableColumn id="56" name="FP5" dataDxfId="53">
      <calculatedColumnFormula>AND(Tableau13[[#This Row],[Debut5]]&gt;0,Tableau13[[#This Row],[Fin5]]=0)*Tableau13[[#This Row],[Dernier pointage calculé]]</calculatedColumnFormula>
    </tableColumn>
    <tableColumn id="57" name="Temps5" dataDxfId="52">
      <calculatedColumnFormula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calculatedColumnFormula>
    </tableColumn>
    <tableColumn id="15" name="Temps recalculé5" dataDxfId="51">
      <calculatedColumnFormula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calculatedColumnFormula>
    </tableColumn>
    <tableColumn id="82" name="Fin calculé5" dataDxfId="50">
      <calculatedColumnFormula>IF(Tableau13[[#This Row],[Fin5]]=0,0,IF(Tableau13[[#This Row],[Fin5]]&gt;$X$1,Tableau13[[#This Row],[Fin5]]+$U$1,Tableau13[[#This Row],[Fin5]]+$V$1))</calculatedColumnFormula>
    </tableColumn>
    <tableColumn id="54" name="Fin5" dataDxfId="49"/>
    <tableColumn id="58" name="Activité6" dataDxfId="48"/>
    <tableColumn id="79" name="Debut66" dataDxfId="47">
      <calculatedColumnFormula>Tableau13[[#This Row],[Debut6]]</calculatedColumnFormula>
    </tableColumn>
    <tableColumn id="59" name="Debut6" dataDxfId="46">
      <calculatedColumnFormula>Tableau13[[#This Row],[Fin calculé5]]</calculatedColumnFormula>
    </tableColumn>
    <tableColumn id="61" name="Pause6" dataDxfId="45">
      <calculatedColumnFormula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calculatedColumnFormula>
    </tableColumn>
    <tableColumn id="62" name="FP6" dataDxfId="44">
      <calculatedColumnFormula>AND(Tableau13[[#This Row],[Debut6]]&gt;0,Tableau13[[#This Row],[Fin6]]=0)*Tableau13[[#This Row],[Dernier pointage calculé]]</calculatedColumnFormula>
    </tableColumn>
    <tableColumn id="63" name="Temps6" dataDxfId="43">
      <calculatedColumnFormula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calculatedColumnFormula>
    </tableColumn>
    <tableColumn id="13" name="Temps recalculé6" dataDxfId="42">
      <calculatedColumnFormula>IF(Tableau13[[#This Row],[Debut66]]=0,0,IF(AND(Tableau13[[#This Row],[X]]="x",Tableau13[[#This Row],[Verif Pause inférieure]]&gt;0),MOD(Tableau13[[#This Row],[Temps6]]-Tableau13[[#This Row],[Verif Pause inférieure]],1),Tableau13[[#This Row],[Temps6]]))</calculatedColumnFormula>
    </tableColumn>
    <tableColumn id="86" name="Fin calculé6" dataDxfId="41">
      <calculatedColumnFormula>IF(Tableau13[[#This Row],[Fin6]]=0,0,IF(Tableau13[[#This Row],[Fin6]]&gt;$X$1,Tableau13[[#This Row],[Fin6]]+$U$1,Tableau13[[#This Row],[Fin6]]+$V$1))</calculatedColumnFormula>
    </tableColumn>
    <tableColumn id="60" name="Fin6" dataDxfId="4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8" displayName="Tableau18" ref="CS2:DM200" totalsRowShown="0" headerRowDxfId="39" dataDxfId="38">
  <autoFilter ref="CS2:DM200"/>
  <sortState ref="CS3:DM200">
    <sortCondition ref="CS2:CS200"/>
  </sortState>
  <tableColumns count="21">
    <tableColumn id="1" name="Colonne1" dataDxfId="37"/>
    <tableColumn id="2" name="Colonne5" dataDxfId="36"/>
    <tableColumn id="3" name="Colonne2" dataDxfId="35"/>
    <tableColumn id="4" name="Colonne3" dataDxfId="34"/>
    <tableColumn id="5" name="Colonne4" dataDxfId="33"/>
    <tableColumn id="6" name="Colonne7" dataDxfId="32"/>
    <tableColumn id="7" name="Colonne6" dataDxfId="31"/>
    <tableColumn id="8" name="Début" dataDxfId="30"/>
    <tableColumn id="9" name="Colonne8" dataDxfId="29"/>
    <tableColumn id="10" name="Debut 1 pause" dataDxfId="28"/>
    <tableColumn id="11" name="Colonne10" dataDxfId="27"/>
    <tableColumn id="12" name="Fin 1 pause" dataDxfId="26"/>
    <tableColumn id="13" name="Colonne9" dataDxfId="25"/>
    <tableColumn id="14" name="Debut 2 pause" dataDxfId="24"/>
    <tableColumn id="15" name="Colonne11" dataDxfId="23"/>
    <tableColumn id="16" name="Fin 2 pause" dataDxfId="22"/>
    <tableColumn id="17" name="Colonne12" dataDxfId="21"/>
    <tableColumn id="18" name="Colonne13" dataDxfId="20"/>
    <tableColumn id="19" name="Fin de poste" dataDxfId="19"/>
    <tableColumn id="20" name="Colonne14" dataDxfId="18"/>
    <tableColumn id="21" name="Colonne15" dataDxfId="17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16" displayName="Tableau16" ref="DS2:EG204" totalsRowShown="0" headerRowDxfId="16" dataDxfId="15">
  <autoFilter ref="DS2:EG204"/>
  <tableColumns count="15">
    <tableColumn id="10" name="Pause 1" dataDxfId="14">
      <calculatedColumnFormula>Tableau13[[#This Row],[Pause 1]]</calculatedColumnFormula>
    </tableColumn>
    <tableColumn id="11" name="Pause 2" dataDxfId="13">
      <calculatedColumnFormula>Tableau13[[#This Row],[Pause 2]]</calculatedColumnFormula>
    </tableColumn>
    <tableColumn id="12" name="DBP1" dataDxfId="12">
      <calculatedColumnFormula>Tableau13[[#This Row],[Debut 1 pause calculé]]</calculatedColumnFormula>
    </tableColumn>
    <tableColumn id="13" name="FNP1" dataDxfId="11">
      <calculatedColumnFormula>Tableau13[[#This Row],[Fin 1 pause calculé]]</calculatedColumnFormula>
    </tableColumn>
    <tableColumn id="14" name="DBP2" dataDxfId="10">
      <calculatedColumnFormula>Tableau13[[#This Row],[Debut 2 pause calculé]]</calculatedColumnFormula>
    </tableColumn>
    <tableColumn id="15" name="FNP2" dataDxfId="9">
      <calculatedColumnFormula>Tableau13[[#This Row],[Fin 2 pause calculé]]</calculatedColumnFormula>
    </tableColumn>
    <tableColumn id="1" name="A1" dataDxfId="8">
      <calculatedColumnFormula>Tableau13[[#This Row],[Activité1]]</calculatedColumnFormula>
    </tableColumn>
    <tableColumn id="2" name="Début A1" dataDxfId="7">
      <calculatedColumnFormula>Tableau13[[#This Row],[Debut1]]</calculatedColumnFormula>
    </tableColumn>
    <tableColumn id="3" name="Fin A1" dataDxfId="6">
      <calculatedColumnFormula>Tableau13[[#This Row],[Fin calculé1]]</calculatedColumnFormula>
    </tableColumn>
    <tableColumn id="4" name="Depart 1" dataDxfId="5">
      <calculatedColumnFormula>Tableau13[[#This Row],[FP1]]</calculatedColumnFormula>
    </tableColumn>
    <tableColumn id="6" name="Temps 1" dataDxfId="4">
      <calculatedColumnFormula>Tableau13[[#This Row],[Temps1]]</calculatedColumnFormula>
    </tableColumn>
    <tableColumn id="7" name="Etat 1" dataDxfId="3">
      <calculatedColumnFormula>IF(DZ3=0,0,IF(EA3&gt;0,"F",IF(Tableau13[[#This Row],[X]]="X","FP","EC")))</calculatedColumnFormula>
    </tableColumn>
    <tableColumn id="16" name="P1" dataDxfId="2">
      <calculatedColumnFormula>Tableau13[[#This Row],[Pause1]]</calculatedColumnFormula>
    </tableColumn>
    <tableColumn id="8" name="Delta D1" dataDxfId="1">
      <calculatedColumnFormula>IF(DZ3=0,0,(DZ3-(ROUNDDOWN(DZ3*24,0)/24))*24)</calculatedColumnFormula>
    </tableColumn>
    <tableColumn id="9" name="Delta F1" dataDxfId="0">
      <calculatedColumnFormula>IF(EA3=0,0,((ROUNDUP(EA3*24,0)/24)-EA3)*24)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workbookViewId="0">
      <selection activeCell="H14" sqref="H14"/>
    </sheetView>
  </sheetViews>
  <sheetFormatPr baseColWidth="10" defaultRowHeight="14.4" x14ac:dyDescent="0.3"/>
  <cols>
    <col min="1" max="1" width="19.88671875" customWidth="1"/>
    <col min="2" max="2" width="14" bestFit="1" customWidth="1"/>
    <col min="3" max="3" width="14.88671875" customWidth="1"/>
    <col min="6" max="6" width="12" bestFit="1" customWidth="1"/>
  </cols>
  <sheetData>
    <row r="1" spans="1:19" x14ac:dyDescent="0.3">
      <c r="A1" t="s">
        <v>153</v>
      </c>
      <c r="B1" s="229"/>
      <c r="C1" s="205">
        <f>IF(C2&gt;[1]Suivi!$X$1,C2+[1]Suivi!$U$1,C2+[1]Suivi!$V$1)</f>
        <v>42216.625</v>
      </c>
      <c r="D1" s="205">
        <f>IF(D2&gt;[1]Suivi!$X$1,D2+[1]Suivi!$U$1,D2+[1]Suivi!$V$1)</f>
        <v>42216.666666666664</v>
      </c>
      <c r="E1" s="205">
        <f>IF(E2&gt;[1]Suivi!$X$1,E2+[1]Suivi!$U$1,E2+[1]Suivi!$V$1)</f>
        <v>42216.708333333336</v>
      </c>
      <c r="F1" s="205">
        <f>IF(F2&gt;[1]Suivi!$X$1,F2+[1]Suivi!$U$1,F2+[1]Suivi!$V$1)</f>
        <v>42216.75</v>
      </c>
      <c r="G1" s="205">
        <f>IF(G2&gt;[1]Suivi!$X$1,G2+[1]Suivi!$U$1,G2+[1]Suivi!$V$1)</f>
        <v>42216.791666666664</v>
      </c>
      <c r="H1" s="205">
        <f>IF(H2&gt;[1]Suivi!$X$1,H2+[1]Suivi!$U$1,H2+[1]Suivi!$V$1)</f>
        <v>42216.833333333336</v>
      </c>
      <c r="I1" s="205">
        <f>IF(I2&gt;[1]Suivi!$X$1,I2+[1]Suivi!$U$1,I2+[1]Suivi!$V$1)</f>
        <v>42216.875</v>
      </c>
      <c r="J1" s="205">
        <f>IF(J2&gt;[1]Suivi!$X$1,J2+[1]Suivi!$U$1,J2+[1]Suivi!$V$1)</f>
        <v>42216.916666666664</v>
      </c>
      <c r="K1" s="205">
        <f>IF(K2&gt;[1]Suivi!$X$1,K2+[1]Suivi!$U$1,K2+[1]Suivi!$V$1)</f>
        <v>42216.958333333336</v>
      </c>
      <c r="L1" s="205">
        <f>IF(L2&gt;[1]Suivi!$X$1,L2+[1]Suivi!$U$1,L2+[1]Suivi!$V$1)</f>
        <v>42217</v>
      </c>
      <c r="M1" s="205">
        <f>IF(M2&gt;[1]Suivi!$X$1,M2+[1]Suivi!$U$1,M2+[1]Suivi!$V$1)</f>
        <v>42217.041666666664</v>
      </c>
      <c r="N1" s="205">
        <f>IF(N2&gt;[1]Suivi!$X$1,N2+[1]Suivi!$U$1,N2+[1]Suivi!$V$1)</f>
        <v>42217.083333333336</v>
      </c>
      <c r="O1" s="205">
        <f>IF(O2&gt;[1]Suivi!$X$1,O2+[1]Suivi!$U$1,O2+[1]Suivi!$V$1)</f>
        <v>42217.125</v>
      </c>
      <c r="P1" s="205">
        <f>IF(P2&gt;[1]Suivi!$X$1,P2+[1]Suivi!$U$1,P2+[1]Suivi!$V$1)</f>
        <v>42217.166666666664</v>
      </c>
      <c r="Q1" s="205">
        <f>IF(Q2&gt;[1]Suivi!$X$1,Q2+[1]Suivi!$U$1,Q2+[1]Suivi!$V$1)</f>
        <v>42217.208333333336</v>
      </c>
      <c r="R1" s="205">
        <f>IF(R2&gt;[1]Suivi!$X$1,R2+[1]Suivi!$U$1,R2+[1]Suivi!$V$1)</f>
        <v>42217.25</v>
      </c>
      <c r="S1" s="205">
        <f>IF(S2&gt;[1]Suivi!$X$1,S2+[1]Suivi!$U$1,S2+[1]Suivi!$V$1)</f>
        <v>42217.291666666664</v>
      </c>
    </row>
    <row r="2" spans="1:19" x14ac:dyDescent="0.3">
      <c r="B2" s="229"/>
      <c r="C2" s="230">
        <v>0.625</v>
      </c>
      <c r="D2" s="230">
        <v>0.66666666666666663</v>
      </c>
      <c r="E2" s="230">
        <v>0.70833333333333304</v>
      </c>
      <c r="F2" s="230">
        <v>0.75</v>
      </c>
      <c r="G2" s="230">
        <v>0.79166666666666696</v>
      </c>
      <c r="H2" s="230">
        <v>0.83333333333333304</v>
      </c>
      <c r="I2" s="230">
        <v>0.875</v>
      </c>
      <c r="J2" s="230">
        <v>0.91666666666666696</v>
      </c>
      <c r="K2" s="230">
        <v>0.95833333333333304</v>
      </c>
      <c r="L2" s="230">
        <v>1</v>
      </c>
      <c r="M2" s="230">
        <v>1.0416666666666701</v>
      </c>
      <c r="N2" s="230">
        <v>1.0833333333333299</v>
      </c>
      <c r="O2" s="230">
        <v>1.125</v>
      </c>
      <c r="P2" s="230">
        <v>1.1666666666666701</v>
      </c>
      <c r="Q2" s="230">
        <v>1.2083333333333299</v>
      </c>
      <c r="R2" s="230">
        <v>1.25</v>
      </c>
      <c r="S2" s="230">
        <v>1.2916666666666701</v>
      </c>
    </row>
    <row r="3" spans="1:19" x14ac:dyDescent="0.3">
      <c r="B3" s="231" t="s">
        <v>128</v>
      </c>
      <c r="C3" s="232"/>
      <c r="D3" s="233">
        <f>COUNTIFS(Tableau16[A1],Pilote!$B3,Tableau16[Etat 1],"F",Tableau16[Début A1],"&gt;"&amp;Pilote!$C$1,Tableau16[Début A1],"&lt;"&amp;Pilote!E$1,Tableau16[Fin A1],"&gt;"&amp;Pilote!D$1,Tableau16[Fin A1],"&lt;"&amp;Pilote!$S$1)-SUMIFS(Tableau16[Delta D1],Tableau16[A1],Pilote!$B3,Tableau16[Etat 1],"F",Tableau16[Début A1],"&gt;="&amp;Pilote!D$1,Tableau16[Début A1],"&lt;"&amp;Pilote!E$1)-SUMIFS(Tableau16[Delta F1],Tableau16[A1],Pilote!$B3,Tableau16[Etat 1],"F",Tableau16[Fin A1],"&gt;="&amp;Pilote!D$1,Tableau16[Fin A1],"&lt;"&amp;Pilote!E$1)-SUMPRODUCT((Tableau16[A1]=Pilote!$B3)*(Tableau16[Etat 1]="F")*(Tableau16[Début A1]&gt;Pilote!$C$1)*(Tableau16[Début A1]&lt;Pilote!E$1)*(Tableau16[Fin A1]&gt;Pilote!D$1)*(Tableau16[Fin A1]&lt;Pilote!S$1)*(Tableau16[DBP1]&gt;=Pilote!D$1)*(Tableau16[DBP1]&lt;Pilote!E$1)*(Tableau16[FNP1]&gt;=Pilote!E$1),MOD(Pilote!E$1-Tableau16[DBP1],1))</f>
        <v>4.9333333332906477</v>
      </c>
      <c r="E3" s="233">
        <f>COUNTIFS(Tableau16[A1],Pilote!$B3,Tableau16[Etat 1],"F",Tableau16[Début A1],"&gt;"&amp;Pilote!$C$1,Tableau16[Début A1],"&lt;"&amp;Pilote!F$1,Tableau16[Fin A1],"&gt;"&amp;Pilote!E$1,Tableau16[Fin A1],"&lt;"&amp;Pilote!$S$1)-SUMIFS(Tableau16[Delta D1],Tableau16[A1],Pilote!$B3,Tableau16[Etat 1],"F",Tableau16[Début A1],"&gt;="&amp;Pilote!E$1,Tableau16[Début A1],"&lt;"&amp;Pilote!F$1)-SUMIFS(Tableau16[Delta F1],Tableau16[A1],Pilote!$B3,Tableau16[Etat 1],"F",Tableau16[Fin A1],"&gt;="&amp;Pilote!E$1,Tableau16[Fin A1],"&lt;"&amp;Pilote!F$1)-SUMPRODUCT((Tableau16[A1]=Pilote!$B3)*(Tableau16[Etat 1]="F")*(Tableau16[Début A1]&gt;Pilote!$C$1)*(Tableau16[Début A1]&lt;Pilote!F$1)*(Tableau16[Fin A1]&gt;Pilote!E$1)*(Tableau16[Fin A1]&lt;Pilote!T$1)*(Tableau16[DBP1]&gt;=Pilote!E$1)*(Tableau16[DBP1]&lt;Pilote!F$1)*(Tableau16[FNP1]&gt;=Pilote!F$1),MOD(Pilote!F$1-Tableau16[DBP1],1))</f>
        <v>5</v>
      </c>
      <c r="F3" s="233">
        <f>COUNTIFS(Tableau16[A1],Pilote!$B3,Tableau16[Etat 1],"F",Tableau16[Début A1],"&gt;"&amp;Pilote!$C$1,Tableau16[Début A1],"&lt;"&amp;Pilote!G$1,Tableau16[Fin A1],"&gt;"&amp;Pilote!F$1,Tableau16[Fin A1],"&lt;"&amp;Pilote!$S$1)-SUMIFS(Tableau16[Delta D1],Tableau16[A1],Pilote!$B3,Tableau16[Etat 1],"F",Tableau16[Début A1],"&gt;="&amp;Pilote!F$1,Tableau16[Début A1],"&lt;"&amp;Pilote!G$1)-SUMIFS(Tableau16[Delta F1],Tableau16[A1],Pilote!$B3,Tableau16[Etat 1],"F",Tableau16[Fin A1],"&gt;="&amp;Pilote!F$1,Tableau16[Fin A1],"&lt;"&amp;Pilote!G$1)-SUMPRODUCT((Tableau16[A1]=Pilote!$B3)*(Tableau16[Etat 1]="F")*(Tableau16[Début A1]&gt;Pilote!$C$1)*(Tableau16[Début A1]&lt;Pilote!G$1)*(Tableau16[Fin A1]&gt;Pilote!F$1)*(Tableau16[Fin A1]&lt;Pilote!U$1)*(Tableau16[DBP1]&gt;=Pilote!F$1)*(Tableau16[DBP1]&lt;Pilote!G$1)*(Tableau16[FNP1]&gt;=Pilote!G$1),MOD(Pilote!G$1-Tableau16[DBP1],1))</f>
        <v>5</v>
      </c>
      <c r="G3" s="233">
        <f>COUNTIFS(Tableau16[A1],Pilote!$B3,Tableau16[Etat 1],"F",Tableau16[Début A1],"&gt;"&amp;Pilote!$C$1,Tableau16[Début A1],"&lt;"&amp;Pilote!H$1,Tableau16[Fin A1],"&gt;"&amp;Pilote!G$1,Tableau16[Fin A1],"&lt;"&amp;Pilote!$S$1)-SUMIFS(Tableau16[Delta D1],Tableau16[A1],Pilote!$B3,Tableau16[Etat 1],"F",Tableau16[Début A1],"&gt;="&amp;Pilote!G$1,Tableau16[Début A1],"&lt;"&amp;Pilote!H$1)-SUMIFS(Tableau16[Delta F1],Tableau16[A1],Pilote!$B3,Tableau16[Etat 1],"F",Tableau16[Fin A1],"&gt;="&amp;Pilote!G$1,Tableau16[Fin A1],"&lt;"&amp;Pilote!H$1)-SUMPRODUCT((Tableau16[A1]=Pilote!$B3)*(Tableau16[Etat 1]="F")*(Tableau16[Début A1]&gt;Pilote!$C$1)*(Tableau16[Début A1]&lt;Pilote!H$1)*(Tableau16[Fin A1]&gt;Pilote!G$1)*(Tableau16[Fin A1]&lt;Pilote!V$1)*(Tableau16[DBP1]&gt;=Pilote!G$1)*(Tableau16[DBP1]&lt;Pilote!H$1)*(Tableau16[FNP1]&gt;=Pilote!H$1),MOD(Pilote!H$1-Tableau16[DBP1],1))</f>
        <v>5</v>
      </c>
      <c r="H3" s="233">
        <f>COUNTIFS(Tableau16[A1],Pilote!$B3,Tableau16[Etat 1],"F",Tableau16[Début A1],"&gt;"&amp;Pilote!$C$1,Tableau16[Début A1],"&lt;"&amp;Pilote!I$1,Tableau16[Fin A1],"&gt;"&amp;Pilote!H$1,Tableau16[Fin A1],"&lt;"&amp;Pilote!$S$1)-SUMIFS(Tableau16[Delta D1],Tableau16[A1],Pilote!$B3,Tableau16[Etat 1],"F",Tableau16[Début A1],"&gt;="&amp;Pilote!H$1,Tableau16[Début A1],"&lt;"&amp;Pilote!I$1)-SUMIFS(Tableau16[Delta F1],Tableau16[A1],Pilote!$B3,Tableau16[Etat 1],"F",Tableau16[Fin A1],"&gt;="&amp;Pilote!H$1,Tableau16[Fin A1],"&lt;"&amp;Pilote!I$1)-SUMPRODUCT((Tableau16[A1]=Pilote!$B3)*(Tableau16[Etat 1]="F")*(Tableau16[Début A1]&gt;Pilote!$C$1)*(Tableau16[Début A1]&lt;Pilote!I$1)*(Tableau16[Fin A1]&gt;Pilote!H$1)*(Tableau16[Fin A1]&lt;Pilote!W$1)*(Tableau16[DBP1]&gt;=Pilote!H$1)*(Tableau16[DBP1]&lt;Pilote!I$1)*(Tableau16[FNP1]&gt;=Pilote!I$1),MOD(Pilote!I$1-Tableau16[DBP1],1))</f>
        <v>5</v>
      </c>
      <c r="I3" s="233">
        <f>COUNTIFS(Tableau16[A1],Pilote!$B3,Tableau16[Etat 1],"F",Tableau16[Début A1],"&gt;"&amp;Pilote!$C$1,Tableau16[Début A1],"&lt;"&amp;Pilote!J$1,Tableau16[Fin A1],"&gt;"&amp;Pilote!I$1,Tableau16[Fin A1],"&lt;"&amp;Pilote!$S$1)-SUMIFS(Tableau16[Delta D1],Tableau16[A1],Pilote!$B3,Tableau16[Etat 1],"F",Tableau16[Début A1],"&gt;="&amp;Pilote!I$1,Tableau16[Début A1],"&lt;"&amp;Pilote!J$1)-SUMIFS(Tableau16[Delta F1],Tableau16[A1],Pilote!$B3,Tableau16[Etat 1],"F",Tableau16[Fin A1],"&gt;="&amp;Pilote!I$1,Tableau16[Fin A1],"&lt;"&amp;Pilote!J$1)-SUMPRODUCT((Tableau16[A1]=Pilote!$B3)*(Tableau16[Etat 1]="F")*(Tableau16[Début A1]&gt;Pilote!$C$1)*(Tableau16[Début A1]&lt;Pilote!J$1)*(Tableau16[Fin A1]&gt;Pilote!I$1)*(Tableau16[Fin A1]&lt;Pilote!X$1)*(Tableau16[DBP1]&gt;=Pilote!I$1)*(Tableau16[DBP1]&lt;Pilote!J$1)*(Tableau16[FNP1]&gt;=Pilote!J$1),MOD(Pilote!J$1-Tableau16[DBP1],1))</f>
        <v>5</v>
      </c>
      <c r="J3" s="234">
        <f>COUNTIFS(Tableau16[A1],Pilote!$B3,Tableau16[Etat 1],"F",Tableau16[Début A1],"&gt;"&amp;Pilote!$C$1,Tableau16[Début A1],"&lt;"&amp;Pilote!K$1,Tableau16[Fin A1],"&gt;"&amp;Pilote!J$1,Tableau16[Fin A1],"&lt;"&amp;Pilote!$S$1)-SUMIFS(Tableau16[Delta D1],Tableau16[A1],Pilote!$B3,Tableau16[Etat 1],"F",Tableau16[Début A1],"&gt;="&amp;Pilote!J$1,Tableau16[Début A1],"&lt;"&amp;Pilote!K$1)-SUMIFS(Tableau16[Delta F1],Tableau16[A1],Pilote!$B3,Tableau16[Etat 1],"F",Tableau16[Fin A1],"&gt;="&amp;Pilote!J$1,Tableau16[Fin A1],"&lt;"&amp;Pilote!K$1)</f>
        <v>5</v>
      </c>
      <c r="K3" s="234">
        <f>COUNTIFS(Tableau16[A1],Pilote!$B3,Tableau16[Etat 1],"F",Tableau16[Début A1],"&gt;"&amp;Pilote!$C$1,Tableau16[Début A1],"&lt;"&amp;Pilote!L$1,Tableau16[Fin A1],"&gt;"&amp;Pilote!K$1,Tableau16[Fin A1],"&lt;"&amp;Pilote!$S$1)-SUMIFS(Tableau16[Delta D1],Tableau16[A1],Pilote!$B3,Tableau16[Etat 1],"F",Tableau16[Début A1],"&gt;="&amp;Pilote!K$1,Tableau16[Début A1],"&lt;"&amp;Pilote!L$1)-SUMIFS(Tableau16[Delta F1],Tableau16[A1],Pilote!$B3,Tableau16[Etat 1],"F",Tableau16[Fin A1],"&gt;="&amp;Pilote!K$1,Tableau16[Fin A1],"&lt;"&amp;Pilote!L$1)</f>
        <v>3.7500000002910383</v>
      </c>
      <c r="L3" s="234">
        <f>COUNTIFS(Tableau16[A1],Pilote!$B3,Tableau16[Etat 1],"F",Tableau16[Début A1],"&gt;"&amp;Pilote!$C$1,Tableau16[Début A1],"&lt;"&amp;Pilote!M$1,Tableau16[Fin A1],"&gt;"&amp;Pilote!L$1,Tableau16[Fin A1],"&lt;"&amp;Pilote!$S$1)-SUMIFS(Tableau16[Delta D1],Tableau16[A1],Pilote!$B3,Tableau16[Etat 1],"F",Tableau16[Début A1],"&gt;="&amp;Pilote!L$1,Tableau16[Début A1],"&lt;"&amp;Pilote!M$1)-SUMIFS(Tableau16[Delta F1],Tableau16[A1],Pilote!$B3,Tableau16[Etat 1],"F",Tableau16[Fin A1],"&gt;="&amp;Pilote!L$1,Tableau16[Fin A1],"&lt;"&amp;Pilote!M$1)</f>
        <v>0</v>
      </c>
      <c r="M3" s="234">
        <f>COUNTIFS(Tableau16[A1],Pilote!$B3,Tableau16[Etat 1],"F",Tableau16[Début A1],"&gt;"&amp;Pilote!$C$1,Tableau16[Début A1],"&lt;"&amp;Pilote!N$1,Tableau16[Fin A1],"&gt;"&amp;Pilote!M$1,Tableau16[Fin A1],"&lt;"&amp;Pilote!$S$1)-SUMIFS(Tableau16[Delta D1],Tableau16[A1],Pilote!$B3,Tableau16[Etat 1],"F",Tableau16[Début A1],"&gt;="&amp;Pilote!M$1,Tableau16[Début A1],"&lt;"&amp;Pilote!N$1)-SUMIFS(Tableau16[Delta F1],Tableau16[A1],Pilote!$B3,Tableau16[Etat 1],"F",Tableau16[Fin A1],"&gt;="&amp;Pilote!M$1,Tableau16[Fin A1],"&lt;"&amp;Pilote!N$1)</f>
        <v>0</v>
      </c>
      <c r="N3" s="234">
        <f>COUNTIFS(Tableau16[A1],Pilote!$B3,Tableau16[Etat 1],"F",Tableau16[Début A1],"&gt;"&amp;Pilote!$C$1,Tableau16[Début A1],"&lt;"&amp;Pilote!O$1,Tableau16[Fin A1],"&gt;"&amp;Pilote!N$1,Tableau16[Fin A1],"&lt;"&amp;Pilote!$S$1)-SUMIFS(Tableau16[Delta D1],Tableau16[A1],Pilote!$B3,Tableau16[Etat 1],"F",Tableau16[Début A1],"&gt;="&amp;Pilote!N$1,Tableau16[Début A1],"&lt;"&amp;Pilote!O$1)-SUMIFS(Tableau16[Delta F1],Tableau16[A1],Pilote!$B3,Tableau16[Etat 1],"F",Tableau16[Fin A1],"&gt;="&amp;Pilote!N$1,Tableau16[Fin A1],"&lt;"&amp;Pilote!O$1)</f>
        <v>0</v>
      </c>
      <c r="O3" s="234">
        <f>COUNTIFS(Tableau16[A1],Pilote!$B3,Tableau16[Etat 1],"F",Tableau16[Début A1],"&gt;"&amp;Pilote!$C$1,Tableau16[Début A1],"&lt;"&amp;Pilote!P$1,Tableau16[Fin A1],"&gt;"&amp;Pilote!O$1,Tableau16[Fin A1],"&lt;"&amp;Pilote!$S$1)-SUMIFS(Tableau16[Delta D1],Tableau16[A1],Pilote!$B3,Tableau16[Etat 1],"F",Tableau16[Début A1],"&gt;="&amp;Pilote!O$1,Tableau16[Début A1],"&lt;"&amp;Pilote!P$1)-SUMIFS(Tableau16[Delta F1],Tableau16[A1],Pilote!$B3,Tableau16[Etat 1],"F",Tableau16[Fin A1],"&gt;="&amp;Pilote!O$1,Tableau16[Fin A1],"&lt;"&amp;Pilote!P$1)</f>
        <v>0</v>
      </c>
      <c r="P3" s="234">
        <f>COUNTIFS(Tableau16[A1],Pilote!$B3,Tableau16[Etat 1],"F",Tableau16[Début A1],"&gt;"&amp;Pilote!$C$1,Tableau16[Début A1],"&lt;"&amp;Pilote!Q$1,Tableau16[Fin A1],"&gt;"&amp;Pilote!P$1,Tableau16[Fin A1],"&lt;"&amp;Pilote!$S$1)-SUMIFS(Tableau16[Delta D1],Tableau16[A1],Pilote!$B3,Tableau16[Etat 1],"F",Tableau16[Début A1],"&gt;="&amp;Pilote!P$1,Tableau16[Début A1],"&lt;"&amp;Pilote!Q$1)-SUMIFS(Tableau16[Delta F1],Tableau16[A1],Pilote!$B3,Tableau16[Etat 1],"F",Tableau16[Fin A1],"&gt;="&amp;Pilote!P$1,Tableau16[Fin A1],"&lt;"&amp;Pilote!Q$1)</f>
        <v>0</v>
      </c>
      <c r="Q3" s="234">
        <f>COUNTIFS(Tableau16[A1],Pilote!$B3,Tableau16[Etat 1],"F",Tableau16[Début A1],"&gt;"&amp;Pilote!$C$1,Tableau16[Début A1],"&lt;"&amp;Pilote!R$1,Tableau16[Fin A1],"&gt;"&amp;Pilote!Q$1,Tableau16[Fin A1],"&lt;"&amp;Pilote!$S$1)-SUMIFS(Tableau16[Delta D1],Tableau16[A1],Pilote!$B3,Tableau16[Etat 1],"F",Tableau16[Début A1],"&gt;="&amp;Pilote!Q$1,Tableau16[Début A1],"&lt;"&amp;Pilote!R$1)-SUMIFS(Tableau16[Delta F1],Tableau16[A1],Pilote!$B3,Tableau16[Etat 1],"F",Tableau16[Fin A1],"&gt;="&amp;Pilote!Q$1,Tableau16[Fin A1],"&lt;"&amp;Pilote!R$1)</f>
        <v>0</v>
      </c>
      <c r="R3" s="234">
        <f>COUNTIFS(Tableau16[A1],Pilote!$B3,Tableau16[Etat 1],"F",Tableau16[Début A1],"&gt;"&amp;Pilote!$C$1,Tableau16[Début A1],"&lt;"&amp;Pilote!S$1,Tableau16[Fin A1],"&gt;"&amp;Pilote!R$1,Tableau16[Fin A1],"&lt;"&amp;Pilote!$S$1)-SUMIFS(Tableau16[Delta D1],Tableau16[A1],Pilote!$B3,Tableau16[Etat 1],"F",Tableau16[Début A1],"&gt;="&amp;Pilote!R$1,Tableau16[Début A1],"&lt;"&amp;Pilote!S$1)-SUMIFS(Tableau16[Delta F1],Tableau16[A1],Pilote!$B3,Tableau16[Etat 1],"F",Tableau16[Fin A1],"&gt;="&amp;Pilote!R$1,Tableau16[Fin A1],"&lt;"&amp;Pilote!S$1)</f>
        <v>0</v>
      </c>
      <c r="S3" s="234">
        <f>COUNTIFS(Tableau16[A1],Pilote!$B3,Tableau16[Etat 1],"F",Tableau16[Début A1],"&gt;"&amp;Pilote!$C$1,Tableau16[Début A1],"&lt;"&amp;Pilote!T$1,Tableau16[Fin A1],"&gt;"&amp;Pilote!S$1,Tableau16[Fin A1],"&lt;"&amp;Pilote!$S$1)-SUMIFS(Tableau16[Delta D1],Tableau16[A1],Pilote!$B3,Tableau16[Etat 1],"F",Tableau16[Début A1],"&gt;="&amp;Pilote!S$1,Tableau16[Début A1],"&lt;"&amp;Pilote!T$1)-SUMIFS(Tableau16[Delta F1],Tableau16[A1],Pilote!$B3,Tableau16[Etat 1],"F",Tableau16[Fin A1],"&gt;="&amp;Pilote!S$1,Tableau16[Fin A1],"&lt;"&amp;Pilote!T$1)</f>
        <v>0</v>
      </c>
    </row>
    <row r="4" spans="1:19" x14ac:dyDescent="0.3">
      <c r="B4" s="229" t="s">
        <v>154</v>
      </c>
      <c r="C4" s="235"/>
      <c r="D4" s="234">
        <f>COUNTIFS(Tableau16[A1],Pilote!$B4,Tableau16[Etat 1],"F",Tableau16[Début A1],"&gt;"&amp;Pilote!$C$1,Tableau16[Début A1],"&lt;"&amp;Pilote!E$1,Tableau16[Fin A1],"&gt;"&amp;Pilote!D$1,Tableau16[Fin A1],"&lt;"&amp;Pilote!$S$1)-SUMIFS(Tableau16[Delta D1],Tableau16[A1],Pilote!$B4,Tableau16[Etat 1],"F",Tableau16[Début A1],"&gt;="&amp;Pilote!D$1,Tableau16[Début A1],"&lt;"&amp;Pilote!E$1)-SUMIFS(Tableau16[Delta F1],Tableau16[A1],Pilote!$B4,Tableau16[Etat 1],"F",Tableau16[Fin A1],"&gt;="&amp;Pilote!D$1,Tableau16[Fin A1],"&lt;"&amp;Pilote!E$1)</f>
        <v>0</v>
      </c>
      <c r="E4" s="234">
        <f>COUNTIFS(Tableau16[A1],Pilote!$B4,Tableau16[Etat 1],"F",Tableau16[Début A1],"&gt;"&amp;Pilote!$C$1,Tableau16[Début A1],"&lt;"&amp;Pilote!F$1,Tableau16[Fin A1],"&gt;"&amp;Pilote!E$1,Tableau16[Fin A1],"&lt;"&amp;Pilote!$S$1)-SUMIFS(Tableau16[Delta D1],Tableau16[A1],Pilote!$B4,Tableau16[Etat 1],"F",Tableau16[Début A1],"&gt;="&amp;Pilote!E$1,Tableau16[Début A1],"&lt;"&amp;Pilote!F$1)-SUMIFS(Tableau16[Delta F1],Tableau16[A1],Pilote!$B4,Tableau16[Etat 1],"F",Tableau16[Fin A1],"&gt;="&amp;Pilote!E$1,Tableau16[Fin A1],"&lt;"&amp;Pilote!F$1)</f>
        <v>0</v>
      </c>
      <c r="F4" s="234">
        <f>COUNTIFS(Tableau16[A1],Pilote!$B4,Tableau16[Etat 1],"F",Tableau16[Début A1],"&gt;"&amp;Pilote!$C$1,Tableau16[Début A1],"&lt;"&amp;Pilote!G$1,Tableau16[Fin A1],"&gt;"&amp;Pilote!F$1,Tableau16[Fin A1],"&lt;"&amp;Pilote!$S$1)-SUMIFS(Tableau16[Delta D1],Tableau16[A1],Pilote!$B4,Tableau16[Etat 1],"F",Tableau16[Début A1],"&gt;="&amp;Pilote!F$1,Tableau16[Début A1],"&lt;"&amp;Pilote!G$1)-SUMIFS(Tableau16[Delta F1],Tableau16[A1],Pilote!$B4,Tableau16[Etat 1],"F",Tableau16[Fin A1],"&gt;="&amp;Pilote!F$1,Tableau16[Fin A1],"&lt;"&amp;Pilote!G$1)</f>
        <v>0</v>
      </c>
      <c r="G4" s="234">
        <f>COUNTIFS(Tableau16[A1],Pilote!$B4,Tableau16[Etat 1],"F",Tableau16[Début A1],"&gt;"&amp;Pilote!$C$1,Tableau16[Début A1],"&lt;"&amp;Pilote!H$1,Tableau16[Fin A1],"&gt;"&amp;Pilote!G$1,Tableau16[Fin A1],"&lt;"&amp;Pilote!$S$1)-SUMIFS(Tableau16[Delta D1],Tableau16[A1],Pilote!$B4,Tableau16[Etat 1],"F",Tableau16[Début A1],"&gt;="&amp;Pilote!G$1,Tableau16[Début A1],"&lt;"&amp;Pilote!H$1)-SUMIFS(Tableau16[Delta F1],Tableau16[A1],Pilote!$B4,Tableau16[Etat 1],"F",Tableau16[Fin A1],"&gt;="&amp;Pilote!G$1,Tableau16[Fin A1],"&lt;"&amp;Pilote!H$1)</f>
        <v>0</v>
      </c>
      <c r="H4" s="234">
        <f>COUNTIFS(Tableau16[A1],Pilote!$B4,Tableau16[Etat 1],"F",Tableau16[Début A1],"&gt;"&amp;Pilote!$C$1,Tableau16[Début A1],"&lt;"&amp;Pilote!I$1,Tableau16[Fin A1],"&gt;"&amp;Pilote!H$1,Tableau16[Fin A1],"&lt;"&amp;Pilote!$S$1)-SUMIFS(Tableau16[Delta D1],Tableau16[A1],Pilote!$B4,Tableau16[Etat 1],"F",Tableau16[Début A1],"&gt;="&amp;Pilote!H$1,Tableau16[Début A1],"&lt;"&amp;Pilote!I$1)-SUMIFS(Tableau16[Delta F1],Tableau16[A1],Pilote!$B4,Tableau16[Etat 1],"F",Tableau16[Fin A1],"&gt;="&amp;Pilote!H$1,Tableau16[Fin A1],"&lt;"&amp;Pilote!I$1)</f>
        <v>0</v>
      </c>
      <c r="I4" s="234">
        <f>COUNTIFS(Tableau16[A1],Pilote!$B4,Tableau16[Etat 1],"F",Tableau16[Début A1],"&gt;"&amp;Pilote!$C$1,Tableau16[Début A1],"&lt;"&amp;Pilote!J$1,Tableau16[Fin A1],"&gt;"&amp;Pilote!I$1,Tableau16[Fin A1],"&lt;"&amp;Pilote!$S$1)-SUMIFS(Tableau16[Delta D1],Tableau16[A1],Pilote!$B4,Tableau16[Etat 1],"F",Tableau16[Début A1],"&gt;="&amp;Pilote!I$1,Tableau16[Début A1],"&lt;"&amp;Pilote!J$1)-SUMIFS(Tableau16[Delta F1],Tableau16[A1],Pilote!$B4,Tableau16[Etat 1],"F",Tableau16[Fin A1],"&gt;="&amp;Pilote!I$1,Tableau16[Fin A1],"&lt;"&amp;Pilote!J$1)</f>
        <v>0</v>
      </c>
      <c r="J4" s="234">
        <f>COUNTIFS(Tableau16[A1],Pilote!$B4,Tableau16[Etat 1],"F",Tableau16[Début A1],"&gt;"&amp;Pilote!$C$1,Tableau16[Début A1],"&lt;"&amp;Pilote!K$1,Tableau16[Fin A1],"&gt;"&amp;Pilote!J$1,Tableau16[Fin A1],"&lt;"&amp;Pilote!$S$1)-SUMIFS(Tableau16[Delta D1],Tableau16[A1],Pilote!$B4,Tableau16[Etat 1],"F",Tableau16[Début A1],"&gt;="&amp;Pilote!J$1,Tableau16[Début A1],"&lt;"&amp;Pilote!K$1)-SUMIFS(Tableau16[Delta F1],Tableau16[A1],Pilote!$B4,Tableau16[Etat 1],"F",Tableau16[Fin A1],"&gt;="&amp;Pilote!J$1,Tableau16[Fin A1],"&lt;"&amp;Pilote!K$1)</f>
        <v>0</v>
      </c>
      <c r="K4" s="234">
        <f>COUNTIFS(Tableau16[A1],Pilote!$B4,Tableau16[Etat 1],"F",Tableau16[Début A1],"&gt;"&amp;Pilote!$C$1,Tableau16[Début A1],"&lt;"&amp;Pilote!L$1,Tableau16[Fin A1],"&gt;"&amp;Pilote!K$1,Tableau16[Fin A1],"&lt;"&amp;Pilote!$S$1)-SUMIFS(Tableau16[Delta D1],Tableau16[A1],Pilote!$B4,Tableau16[Etat 1],"F",Tableau16[Début A1],"&gt;="&amp;Pilote!K$1,Tableau16[Début A1],"&lt;"&amp;Pilote!L$1)-SUMIFS(Tableau16[Delta F1],Tableau16[A1],Pilote!$B4,Tableau16[Etat 1],"F",Tableau16[Fin A1],"&gt;="&amp;Pilote!K$1,Tableau16[Fin A1],"&lt;"&amp;Pilote!L$1)</f>
        <v>0</v>
      </c>
      <c r="L4" s="234">
        <f>COUNTIFS(Tableau16[A1],Pilote!$B4,Tableau16[Etat 1],"F",Tableau16[Début A1],"&gt;"&amp;Pilote!$C$1,Tableau16[Début A1],"&lt;"&amp;Pilote!M$1,Tableau16[Fin A1],"&gt;"&amp;Pilote!L$1,Tableau16[Fin A1],"&lt;"&amp;Pilote!$S$1)-SUMIFS(Tableau16[Delta D1],Tableau16[A1],Pilote!$B4,Tableau16[Etat 1],"F",Tableau16[Début A1],"&gt;="&amp;Pilote!L$1,Tableau16[Début A1],"&lt;"&amp;Pilote!M$1)-SUMIFS(Tableau16[Delta F1],Tableau16[A1],Pilote!$B4,Tableau16[Etat 1],"F",Tableau16[Fin A1],"&gt;="&amp;Pilote!L$1,Tableau16[Fin A1],"&lt;"&amp;Pilote!M$1)</f>
        <v>0</v>
      </c>
      <c r="M4" s="234">
        <f>COUNTIFS(Tableau16[A1],Pilote!$B4,Tableau16[Etat 1],"F",Tableau16[Début A1],"&gt;"&amp;Pilote!$C$1,Tableau16[Début A1],"&lt;"&amp;Pilote!N$1,Tableau16[Fin A1],"&gt;"&amp;Pilote!M$1,Tableau16[Fin A1],"&lt;"&amp;Pilote!$S$1)-SUMIFS(Tableau16[Delta D1],Tableau16[A1],Pilote!$B4,Tableau16[Etat 1],"F",Tableau16[Début A1],"&gt;="&amp;Pilote!M$1,Tableau16[Début A1],"&lt;"&amp;Pilote!N$1)-SUMIFS(Tableau16[Delta F1],Tableau16[A1],Pilote!$B4,Tableau16[Etat 1],"F",Tableau16[Fin A1],"&gt;="&amp;Pilote!M$1,Tableau16[Fin A1],"&lt;"&amp;Pilote!N$1)</f>
        <v>0</v>
      </c>
      <c r="N4" s="234">
        <f>COUNTIFS(Tableau16[A1],Pilote!$B4,Tableau16[Etat 1],"F",Tableau16[Début A1],"&gt;"&amp;Pilote!$C$1,Tableau16[Début A1],"&lt;"&amp;Pilote!O$1,Tableau16[Fin A1],"&gt;"&amp;Pilote!N$1,Tableau16[Fin A1],"&lt;"&amp;Pilote!$S$1)-SUMIFS(Tableau16[Delta D1],Tableau16[A1],Pilote!$B4,Tableau16[Etat 1],"F",Tableau16[Début A1],"&gt;="&amp;Pilote!N$1,Tableau16[Début A1],"&lt;"&amp;Pilote!O$1)-SUMIFS(Tableau16[Delta F1],Tableau16[A1],Pilote!$B4,Tableau16[Etat 1],"F",Tableau16[Fin A1],"&gt;="&amp;Pilote!N$1,Tableau16[Fin A1],"&lt;"&amp;Pilote!O$1)</f>
        <v>0</v>
      </c>
      <c r="O4" s="234">
        <f>COUNTIFS(Tableau16[A1],Pilote!$B4,Tableau16[Etat 1],"F",Tableau16[Début A1],"&gt;"&amp;Pilote!$C$1,Tableau16[Début A1],"&lt;"&amp;Pilote!P$1,Tableau16[Fin A1],"&gt;"&amp;Pilote!O$1,Tableau16[Fin A1],"&lt;"&amp;Pilote!$S$1)-SUMIFS(Tableau16[Delta D1],Tableau16[A1],Pilote!$B4,Tableau16[Etat 1],"F",Tableau16[Début A1],"&gt;="&amp;Pilote!O$1,Tableau16[Début A1],"&lt;"&amp;Pilote!P$1)-SUMIFS(Tableau16[Delta F1],Tableau16[A1],Pilote!$B4,Tableau16[Etat 1],"F",Tableau16[Fin A1],"&gt;="&amp;Pilote!O$1,Tableau16[Fin A1],"&lt;"&amp;Pilote!P$1)</f>
        <v>0</v>
      </c>
      <c r="P4" s="234">
        <f>COUNTIFS(Tableau16[A1],Pilote!$B4,Tableau16[Etat 1],"F",Tableau16[Début A1],"&gt;"&amp;Pilote!$C$1,Tableau16[Début A1],"&lt;"&amp;Pilote!Q$1,Tableau16[Fin A1],"&gt;"&amp;Pilote!P$1,Tableau16[Fin A1],"&lt;"&amp;Pilote!$S$1)-SUMIFS(Tableau16[Delta D1],Tableau16[A1],Pilote!$B4,Tableau16[Etat 1],"F",Tableau16[Début A1],"&gt;="&amp;Pilote!P$1,Tableau16[Début A1],"&lt;"&amp;Pilote!Q$1)-SUMIFS(Tableau16[Delta F1],Tableau16[A1],Pilote!$B4,Tableau16[Etat 1],"F",Tableau16[Fin A1],"&gt;="&amp;Pilote!P$1,Tableau16[Fin A1],"&lt;"&amp;Pilote!Q$1)</f>
        <v>0</v>
      </c>
      <c r="Q4" s="234">
        <f>COUNTIFS(Tableau16[A1],Pilote!$B4,Tableau16[Etat 1],"F",Tableau16[Début A1],"&gt;"&amp;Pilote!$C$1,Tableau16[Début A1],"&lt;"&amp;Pilote!R$1,Tableau16[Fin A1],"&gt;"&amp;Pilote!Q$1,Tableau16[Fin A1],"&lt;"&amp;Pilote!$S$1)-SUMIFS(Tableau16[Delta D1],Tableau16[A1],Pilote!$B4,Tableau16[Etat 1],"F",Tableau16[Début A1],"&gt;="&amp;Pilote!Q$1,Tableau16[Début A1],"&lt;"&amp;Pilote!R$1)-SUMIFS(Tableau16[Delta F1],Tableau16[A1],Pilote!$B4,Tableau16[Etat 1],"F",Tableau16[Fin A1],"&gt;="&amp;Pilote!Q$1,Tableau16[Fin A1],"&lt;"&amp;Pilote!R$1)</f>
        <v>0</v>
      </c>
      <c r="R4" s="234">
        <f>COUNTIFS(Tableau16[A1],Pilote!$B4,Tableau16[Etat 1],"F",Tableau16[Début A1],"&gt;"&amp;Pilote!$C$1,Tableau16[Début A1],"&lt;"&amp;Pilote!S$1,Tableau16[Fin A1],"&gt;"&amp;Pilote!R$1,Tableau16[Fin A1],"&lt;"&amp;Pilote!$S$1)-SUMIFS(Tableau16[Delta D1],Tableau16[A1],Pilote!$B4,Tableau16[Etat 1],"F",Tableau16[Début A1],"&gt;="&amp;Pilote!R$1,Tableau16[Début A1],"&lt;"&amp;Pilote!S$1)-SUMIFS(Tableau16[Delta F1],Tableau16[A1],Pilote!$B4,Tableau16[Etat 1],"F",Tableau16[Fin A1],"&gt;="&amp;Pilote!R$1,Tableau16[Fin A1],"&lt;"&amp;Pilote!S$1)</f>
        <v>0</v>
      </c>
      <c r="S4" s="234">
        <f>COUNTIFS(Tableau16[A1],Pilote!$B4,Tableau16[Etat 1],"F",Tableau16[Début A1],"&gt;"&amp;Pilote!$C$1,Tableau16[Début A1],"&lt;"&amp;Pilote!T$1,Tableau16[Fin A1],"&gt;"&amp;Pilote!S$1,Tableau16[Fin A1],"&lt;"&amp;Pilote!$S$1)-SUMIFS(Tableau16[Delta D1],Tableau16[A1],Pilote!$B4,Tableau16[Etat 1],"F",Tableau16[Début A1],"&gt;="&amp;Pilote!S$1,Tableau16[Début A1],"&lt;"&amp;Pilote!T$1)-SUMIFS(Tableau16[Delta F1],Tableau16[A1],Pilote!$B4,Tableau16[Etat 1],"F",Tableau16[Fin A1],"&gt;="&amp;Pilote!S$1,Tableau16[Fin A1],"&lt;"&amp;Pilote!T$1)</f>
        <v>0</v>
      </c>
    </row>
    <row r="5" spans="1:19" x14ac:dyDescent="0.3">
      <c r="B5" s="229" t="s">
        <v>155</v>
      </c>
      <c r="C5" s="235"/>
      <c r="D5" s="234">
        <f>COUNTIFS(Tableau16[A1],Pilote!$B5,Tableau16[Etat 1],"F",Tableau16[Début A1],"&gt;"&amp;Pilote!$C$1,Tableau16[Début A1],"&lt;"&amp;Pilote!E$1,Tableau16[Fin A1],"&gt;"&amp;Pilote!D$1,Tableau16[Fin A1],"&lt;"&amp;Pilote!$S$1)-SUMIFS(Tableau16[Delta D1],Tableau16[A1],Pilote!$B5,Tableau16[Etat 1],"F",Tableau16[Début A1],"&gt;="&amp;Pilote!D$1,Tableau16[Début A1],"&lt;"&amp;Pilote!E$1)-SUMIFS(Tableau16[Delta F1],Tableau16[A1],Pilote!$B5,Tableau16[Etat 1],"F",Tableau16[Fin A1],"&gt;="&amp;Pilote!D$1,Tableau16[Fin A1],"&lt;"&amp;Pilote!E$1)</f>
        <v>0</v>
      </c>
      <c r="E5" s="234">
        <f>COUNTIFS(Tableau16[A1],Pilote!$B5,Tableau16[Etat 1],"F",Tableau16[Début A1],"&gt;"&amp;Pilote!$C$1,Tableau16[Début A1],"&lt;"&amp;Pilote!F$1,Tableau16[Fin A1],"&gt;"&amp;Pilote!E$1,Tableau16[Fin A1],"&lt;"&amp;Pilote!$S$1)-SUMIFS(Tableau16[Delta D1],Tableau16[A1],Pilote!$B5,Tableau16[Etat 1],"F",Tableau16[Début A1],"&gt;="&amp;Pilote!E$1,Tableau16[Début A1],"&lt;"&amp;Pilote!F$1)-SUMIFS(Tableau16[Delta F1],Tableau16[A1],Pilote!$B5,Tableau16[Etat 1],"F",Tableau16[Fin A1],"&gt;="&amp;Pilote!E$1,Tableau16[Fin A1],"&lt;"&amp;Pilote!F$1)</f>
        <v>0</v>
      </c>
      <c r="F5" s="234">
        <f>COUNTIFS(Tableau16[A1],Pilote!$B5,Tableau16[Etat 1],"F",Tableau16[Début A1],"&gt;"&amp;Pilote!$C$1,Tableau16[Début A1],"&lt;"&amp;Pilote!G$1,Tableau16[Fin A1],"&gt;"&amp;Pilote!F$1,Tableau16[Fin A1],"&lt;"&amp;Pilote!$S$1)-SUMIFS(Tableau16[Delta D1],Tableau16[A1],Pilote!$B5,Tableau16[Etat 1],"F",Tableau16[Début A1],"&gt;="&amp;Pilote!F$1,Tableau16[Début A1],"&lt;"&amp;Pilote!G$1)-SUMIFS(Tableau16[Delta F1],Tableau16[A1],Pilote!$B5,Tableau16[Etat 1],"F",Tableau16[Fin A1],"&gt;="&amp;Pilote!F$1,Tableau16[Fin A1],"&lt;"&amp;Pilote!G$1)</f>
        <v>0</v>
      </c>
      <c r="G5" s="234">
        <f>COUNTIFS(Tableau16[A1],Pilote!$B5,Tableau16[Etat 1],"F",Tableau16[Début A1],"&gt;"&amp;Pilote!$C$1,Tableau16[Début A1],"&lt;"&amp;Pilote!H$1,Tableau16[Fin A1],"&gt;"&amp;Pilote!G$1,Tableau16[Fin A1],"&lt;"&amp;Pilote!$S$1)-SUMIFS(Tableau16[Delta D1],Tableau16[A1],Pilote!$B5,Tableau16[Etat 1],"F",Tableau16[Début A1],"&gt;="&amp;Pilote!G$1,Tableau16[Début A1],"&lt;"&amp;Pilote!H$1)-SUMIFS(Tableau16[Delta F1],Tableau16[A1],Pilote!$B5,Tableau16[Etat 1],"F",Tableau16[Fin A1],"&gt;="&amp;Pilote!G$1,Tableau16[Fin A1],"&lt;"&amp;Pilote!H$1)</f>
        <v>0</v>
      </c>
      <c r="H5" s="234">
        <f>COUNTIFS(Tableau16[A1],Pilote!$B5,Tableau16[Etat 1],"F",Tableau16[Début A1],"&gt;"&amp;Pilote!$C$1,Tableau16[Début A1],"&lt;"&amp;Pilote!I$1,Tableau16[Fin A1],"&gt;"&amp;Pilote!H$1,Tableau16[Fin A1],"&lt;"&amp;Pilote!$S$1)-SUMIFS(Tableau16[Delta D1],Tableau16[A1],Pilote!$B5,Tableau16[Etat 1],"F",Tableau16[Début A1],"&gt;="&amp;Pilote!H$1,Tableau16[Début A1],"&lt;"&amp;Pilote!I$1)-SUMIFS(Tableau16[Delta F1],Tableau16[A1],Pilote!$B5,Tableau16[Etat 1],"F",Tableau16[Fin A1],"&gt;="&amp;Pilote!H$1,Tableau16[Fin A1],"&lt;"&amp;Pilote!I$1)</f>
        <v>0</v>
      </c>
      <c r="I5" s="234">
        <f>COUNTIFS(Tableau16[A1],Pilote!$B5,Tableau16[Etat 1],"F",Tableau16[Début A1],"&gt;"&amp;Pilote!$C$1,Tableau16[Début A1],"&lt;"&amp;Pilote!J$1,Tableau16[Fin A1],"&gt;"&amp;Pilote!I$1,Tableau16[Fin A1],"&lt;"&amp;Pilote!$S$1)-SUMIFS(Tableau16[Delta D1],Tableau16[A1],Pilote!$B5,Tableau16[Etat 1],"F",Tableau16[Début A1],"&gt;="&amp;Pilote!I$1,Tableau16[Début A1],"&lt;"&amp;Pilote!J$1)-SUMIFS(Tableau16[Delta F1],Tableau16[A1],Pilote!$B5,Tableau16[Etat 1],"F",Tableau16[Fin A1],"&gt;="&amp;Pilote!I$1,Tableau16[Fin A1],"&lt;"&amp;Pilote!J$1)</f>
        <v>0</v>
      </c>
      <c r="J5" s="234">
        <f>COUNTIFS(Tableau16[A1],Pilote!$B5,Tableau16[Etat 1],"F",Tableau16[Début A1],"&gt;"&amp;Pilote!$C$1,Tableau16[Début A1],"&lt;"&amp;Pilote!K$1,Tableau16[Fin A1],"&gt;"&amp;Pilote!J$1,Tableau16[Fin A1],"&lt;"&amp;Pilote!$S$1)-SUMIFS(Tableau16[Delta D1],Tableau16[A1],Pilote!$B5,Tableau16[Etat 1],"F",Tableau16[Début A1],"&gt;="&amp;Pilote!J$1,Tableau16[Début A1],"&lt;"&amp;Pilote!K$1)-SUMIFS(Tableau16[Delta F1],Tableau16[A1],Pilote!$B5,Tableau16[Etat 1],"F",Tableau16[Fin A1],"&gt;="&amp;Pilote!J$1,Tableau16[Fin A1],"&lt;"&amp;Pilote!K$1)</f>
        <v>0</v>
      </c>
      <c r="K5" s="234">
        <f>COUNTIFS(Tableau16[A1],Pilote!$B5,Tableau16[Etat 1],"F",Tableau16[Début A1],"&gt;"&amp;Pilote!$C$1,Tableau16[Début A1],"&lt;"&amp;Pilote!L$1,Tableau16[Fin A1],"&gt;"&amp;Pilote!K$1,Tableau16[Fin A1],"&lt;"&amp;Pilote!$S$1)-SUMIFS(Tableau16[Delta D1],Tableau16[A1],Pilote!$B5,Tableau16[Etat 1],"F",Tableau16[Début A1],"&gt;="&amp;Pilote!K$1,Tableau16[Début A1],"&lt;"&amp;Pilote!L$1)-SUMIFS(Tableau16[Delta F1],Tableau16[A1],Pilote!$B5,Tableau16[Etat 1],"F",Tableau16[Fin A1],"&gt;="&amp;Pilote!K$1,Tableau16[Fin A1],"&lt;"&amp;Pilote!L$1)</f>
        <v>0</v>
      </c>
      <c r="L5" s="234">
        <f>COUNTIFS(Tableau16[A1],Pilote!$B5,Tableau16[Etat 1],"F",Tableau16[Début A1],"&gt;"&amp;Pilote!$C$1,Tableau16[Début A1],"&lt;"&amp;Pilote!M$1,Tableau16[Fin A1],"&gt;"&amp;Pilote!L$1,Tableau16[Fin A1],"&lt;"&amp;Pilote!$S$1)-SUMIFS(Tableau16[Delta D1],Tableau16[A1],Pilote!$B5,Tableau16[Etat 1],"F",Tableau16[Début A1],"&gt;="&amp;Pilote!L$1,Tableau16[Début A1],"&lt;"&amp;Pilote!M$1)-SUMIFS(Tableau16[Delta F1],Tableau16[A1],Pilote!$B5,Tableau16[Etat 1],"F",Tableau16[Fin A1],"&gt;="&amp;Pilote!L$1,Tableau16[Fin A1],"&lt;"&amp;Pilote!M$1)</f>
        <v>0</v>
      </c>
      <c r="M5" s="234">
        <f>COUNTIFS(Tableau16[A1],Pilote!$B5,Tableau16[Etat 1],"F",Tableau16[Début A1],"&gt;"&amp;Pilote!$C$1,Tableau16[Début A1],"&lt;"&amp;Pilote!N$1,Tableau16[Fin A1],"&gt;"&amp;Pilote!M$1,Tableau16[Fin A1],"&lt;"&amp;Pilote!$S$1)-SUMIFS(Tableau16[Delta D1],Tableau16[A1],Pilote!$B5,Tableau16[Etat 1],"F",Tableau16[Début A1],"&gt;="&amp;Pilote!M$1,Tableau16[Début A1],"&lt;"&amp;Pilote!N$1)-SUMIFS(Tableau16[Delta F1],Tableau16[A1],Pilote!$B5,Tableau16[Etat 1],"F",Tableau16[Fin A1],"&gt;="&amp;Pilote!M$1,Tableau16[Fin A1],"&lt;"&amp;Pilote!N$1)</f>
        <v>0</v>
      </c>
      <c r="N5" s="234">
        <f>COUNTIFS(Tableau16[A1],Pilote!$B5,Tableau16[Etat 1],"F",Tableau16[Début A1],"&gt;"&amp;Pilote!$C$1,Tableau16[Début A1],"&lt;"&amp;Pilote!O$1,Tableau16[Fin A1],"&gt;"&amp;Pilote!N$1,Tableau16[Fin A1],"&lt;"&amp;Pilote!$S$1)-SUMIFS(Tableau16[Delta D1],Tableau16[A1],Pilote!$B5,Tableau16[Etat 1],"F",Tableau16[Début A1],"&gt;="&amp;Pilote!N$1,Tableau16[Début A1],"&lt;"&amp;Pilote!O$1)-SUMIFS(Tableau16[Delta F1],Tableau16[A1],Pilote!$B5,Tableau16[Etat 1],"F",Tableau16[Fin A1],"&gt;="&amp;Pilote!N$1,Tableau16[Fin A1],"&lt;"&amp;Pilote!O$1)</f>
        <v>0</v>
      </c>
      <c r="O5" s="234">
        <f>COUNTIFS(Tableau16[A1],Pilote!$B5,Tableau16[Etat 1],"F",Tableau16[Début A1],"&gt;"&amp;Pilote!$C$1,Tableau16[Début A1],"&lt;"&amp;Pilote!P$1,Tableau16[Fin A1],"&gt;"&amp;Pilote!O$1,Tableau16[Fin A1],"&lt;"&amp;Pilote!$S$1)-SUMIFS(Tableau16[Delta D1],Tableau16[A1],Pilote!$B5,Tableau16[Etat 1],"F",Tableau16[Début A1],"&gt;="&amp;Pilote!O$1,Tableau16[Début A1],"&lt;"&amp;Pilote!P$1)-SUMIFS(Tableau16[Delta F1],Tableau16[A1],Pilote!$B5,Tableau16[Etat 1],"F",Tableau16[Fin A1],"&gt;="&amp;Pilote!O$1,Tableau16[Fin A1],"&lt;"&amp;Pilote!P$1)</f>
        <v>0</v>
      </c>
      <c r="P5" s="234">
        <f>COUNTIFS(Tableau16[A1],Pilote!$B5,Tableau16[Etat 1],"F",Tableau16[Début A1],"&gt;"&amp;Pilote!$C$1,Tableau16[Début A1],"&lt;"&amp;Pilote!Q$1,Tableau16[Fin A1],"&gt;"&amp;Pilote!P$1,Tableau16[Fin A1],"&lt;"&amp;Pilote!$S$1)-SUMIFS(Tableau16[Delta D1],Tableau16[A1],Pilote!$B5,Tableau16[Etat 1],"F",Tableau16[Début A1],"&gt;="&amp;Pilote!P$1,Tableau16[Début A1],"&lt;"&amp;Pilote!Q$1)-SUMIFS(Tableau16[Delta F1],Tableau16[A1],Pilote!$B5,Tableau16[Etat 1],"F",Tableau16[Fin A1],"&gt;="&amp;Pilote!P$1,Tableau16[Fin A1],"&lt;"&amp;Pilote!Q$1)</f>
        <v>0</v>
      </c>
      <c r="Q5" s="234">
        <f>COUNTIFS(Tableau16[A1],Pilote!$B5,Tableau16[Etat 1],"F",Tableau16[Début A1],"&gt;"&amp;Pilote!$C$1,Tableau16[Début A1],"&lt;"&amp;Pilote!R$1,Tableau16[Fin A1],"&gt;"&amp;Pilote!Q$1,Tableau16[Fin A1],"&lt;"&amp;Pilote!$S$1)-SUMIFS(Tableau16[Delta D1],Tableau16[A1],Pilote!$B5,Tableau16[Etat 1],"F",Tableau16[Début A1],"&gt;="&amp;Pilote!Q$1,Tableau16[Début A1],"&lt;"&amp;Pilote!R$1)-SUMIFS(Tableau16[Delta F1],Tableau16[A1],Pilote!$B5,Tableau16[Etat 1],"F",Tableau16[Fin A1],"&gt;="&amp;Pilote!Q$1,Tableau16[Fin A1],"&lt;"&amp;Pilote!R$1)</f>
        <v>0</v>
      </c>
      <c r="R5" s="234">
        <f>COUNTIFS(Tableau16[A1],Pilote!$B5,Tableau16[Etat 1],"F",Tableau16[Début A1],"&gt;"&amp;Pilote!$C$1,Tableau16[Début A1],"&lt;"&amp;Pilote!S$1,Tableau16[Fin A1],"&gt;"&amp;Pilote!R$1,Tableau16[Fin A1],"&lt;"&amp;Pilote!$S$1)-SUMIFS(Tableau16[Delta D1],Tableau16[A1],Pilote!$B5,Tableau16[Etat 1],"F",Tableau16[Début A1],"&gt;="&amp;Pilote!R$1,Tableau16[Début A1],"&lt;"&amp;Pilote!S$1)-SUMIFS(Tableau16[Delta F1],Tableau16[A1],Pilote!$B5,Tableau16[Etat 1],"F",Tableau16[Fin A1],"&gt;="&amp;Pilote!R$1,Tableau16[Fin A1],"&lt;"&amp;Pilote!S$1)</f>
        <v>0</v>
      </c>
      <c r="S5" s="234">
        <f>COUNTIFS(Tableau16[A1],Pilote!$B5,Tableau16[Etat 1],"F",Tableau16[Début A1],"&gt;"&amp;Pilote!$C$1,Tableau16[Début A1],"&lt;"&amp;Pilote!T$1,Tableau16[Fin A1],"&gt;"&amp;Pilote!S$1,Tableau16[Fin A1],"&lt;"&amp;Pilote!$S$1)-SUMIFS(Tableau16[Delta D1],Tableau16[A1],Pilote!$B5,Tableau16[Etat 1],"F",Tableau16[Début A1],"&gt;="&amp;Pilote!S$1,Tableau16[Début A1],"&lt;"&amp;Pilote!T$1)-SUMIFS(Tableau16[Delta F1],Tableau16[A1],Pilote!$B5,Tableau16[Etat 1],"F",Tableau16[Fin A1],"&gt;="&amp;Pilote!S$1,Tableau16[Fin A1],"&lt;"&amp;Pilote!T$1)</f>
        <v>0</v>
      </c>
    </row>
    <row r="6" spans="1:19" x14ac:dyDescent="0.3">
      <c r="B6" s="229" t="s">
        <v>156</v>
      </c>
      <c r="C6" s="235"/>
      <c r="D6" s="234">
        <f>COUNTIFS(Tableau16[A1],Pilote!$B6,Tableau16[Etat 1],"F",Tableau16[Début A1],"&gt;"&amp;Pilote!$C$1,Tableau16[Début A1],"&lt;"&amp;Pilote!E$1,Tableau16[Fin A1],"&gt;"&amp;Pilote!D$1,Tableau16[Fin A1],"&lt;"&amp;Pilote!$S$1)-SUMIFS(Tableau16[Delta D1],Tableau16[A1],Pilote!$B6,Tableau16[Etat 1],"F",Tableau16[Début A1],"&gt;="&amp;Pilote!D$1,Tableau16[Début A1],"&lt;"&amp;Pilote!E$1)-SUMIFS(Tableau16[Delta F1],Tableau16[A1],Pilote!$B6,Tableau16[Etat 1],"F",Tableau16[Fin A1],"&gt;="&amp;Pilote!D$1,Tableau16[Fin A1],"&lt;"&amp;Pilote!E$1)</f>
        <v>0</v>
      </c>
      <c r="E6" s="234">
        <f>COUNTIFS(Tableau16[A1],Pilote!$B6,Tableau16[Etat 1],"F",Tableau16[Début A1],"&gt;"&amp;Pilote!$C$1,Tableau16[Début A1],"&lt;"&amp;Pilote!F$1,Tableau16[Fin A1],"&gt;"&amp;Pilote!E$1,Tableau16[Fin A1],"&lt;"&amp;Pilote!$S$1)-SUMIFS(Tableau16[Delta D1],Tableau16[A1],Pilote!$B6,Tableau16[Etat 1],"F",Tableau16[Début A1],"&gt;="&amp;Pilote!E$1,Tableau16[Début A1],"&lt;"&amp;Pilote!F$1)-SUMIFS(Tableau16[Delta F1],Tableau16[A1],Pilote!$B6,Tableau16[Etat 1],"F",Tableau16[Fin A1],"&gt;="&amp;Pilote!E$1,Tableau16[Fin A1],"&lt;"&amp;Pilote!F$1)</f>
        <v>0</v>
      </c>
      <c r="F6" s="234">
        <f>COUNTIFS(Tableau16[A1],Pilote!$B6,Tableau16[Etat 1],"F",Tableau16[Début A1],"&gt;"&amp;Pilote!$C$1,Tableau16[Début A1],"&lt;"&amp;Pilote!G$1,Tableau16[Fin A1],"&gt;"&amp;Pilote!F$1,Tableau16[Fin A1],"&lt;"&amp;Pilote!$S$1)-SUMIFS(Tableau16[Delta D1],Tableau16[A1],Pilote!$B6,Tableau16[Etat 1],"F",Tableau16[Début A1],"&gt;="&amp;Pilote!F$1,Tableau16[Début A1],"&lt;"&amp;Pilote!G$1)-SUMIFS(Tableau16[Delta F1],Tableau16[A1],Pilote!$B6,Tableau16[Etat 1],"F",Tableau16[Fin A1],"&gt;="&amp;Pilote!F$1,Tableau16[Fin A1],"&lt;"&amp;Pilote!G$1)</f>
        <v>0</v>
      </c>
      <c r="G6" s="234">
        <f>COUNTIFS(Tableau16[A1],Pilote!$B6,Tableau16[Etat 1],"F",Tableau16[Début A1],"&gt;"&amp;Pilote!$C$1,Tableau16[Début A1],"&lt;"&amp;Pilote!H$1,Tableau16[Fin A1],"&gt;"&amp;Pilote!G$1,Tableau16[Fin A1],"&lt;"&amp;Pilote!$S$1)-SUMIFS(Tableau16[Delta D1],Tableau16[A1],Pilote!$B6,Tableau16[Etat 1],"F",Tableau16[Début A1],"&gt;="&amp;Pilote!G$1,Tableau16[Début A1],"&lt;"&amp;Pilote!H$1)-SUMIFS(Tableau16[Delta F1],Tableau16[A1],Pilote!$B6,Tableau16[Etat 1],"F",Tableau16[Fin A1],"&gt;="&amp;Pilote!G$1,Tableau16[Fin A1],"&lt;"&amp;Pilote!H$1)</f>
        <v>0</v>
      </c>
      <c r="H6" s="234">
        <f>COUNTIFS(Tableau16[A1],Pilote!$B6,Tableau16[Etat 1],"F",Tableau16[Début A1],"&gt;"&amp;Pilote!$C$1,Tableau16[Début A1],"&lt;"&amp;Pilote!I$1,Tableau16[Fin A1],"&gt;"&amp;Pilote!H$1,Tableau16[Fin A1],"&lt;"&amp;Pilote!$S$1)-SUMIFS(Tableau16[Delta D1],Tableau16[A1],Pilote!$B6,Tableau16[Etat 1],"F",Tableau16[Début A1],"&gt;="&amp;Pilote!H$1,Tableau16[Début A1],"&lt;"&amp;Pilote!I$1)-SUMIFS(Tableau16[Delta F1],Tableau16[A1],Pilote!$B6,Tableau16[Etat 1],"F",Tableau16[Fin A1],"&gt;="&amp;Pilote!H$1,Tableau16[Fin A1],"&lt;"&amp;Pilote!I$1)</f>
        <v>0</v>
      </c>
      <c r="I6" s="234">
        <f>COUNTIFS(Tableau16[A1],Pilote!$B6,Tableau16[Etat 1],"F",Tableau16[Début A1],"&gt;"&amp;Pilote!$C$1,Tableau16[Début A1],"&lt;"&amp;Pilote!J$1,Tableau16[Fin A1],"&gt;"&amp;Pilote!I$1,Tableau16[Fin A1],"&lt;"&amp;Pilote!$S$1)-SUMIFS(Tableau16[Delta D1],Tableau16[A1],Pilote!$B6,Tableau16[Etat 1],"F",Tableau16[Début A1],"&gt;="&amp;Pilote!I$1,Tableau16[Début A1],"&lt;"&amp;Pilote!J$1)-SUMIFS(Tableau16[Delta F1],Tableau16[A1],Pilote!$B6,Tableau16[Etat 1],"F",Tableau16[Fin A1],"&gt;="&amp;Pilote!I$1,Tableau16[Fin A1],"&lt;"&amp;Pilote!J$1)</f>
        <v>0</v>
      </c>
      <c r="J6" s="234">
        <f>COUNTIFS(Tableau16[A1],Pilote!$B6,Tableau16[Etat 1],"F",Tableau16[Début A1],"&gt;"&amp;Pilote!$C$1,Tableau16[Début A1],"&lt;"&amp;Pilote!K$1,Tableau16[Fin A1],"&gt;"&amp;Pilote!J$1,Tableau16[Fin A1],"&lt;"&amp;Pilote!$S$1)-SUMIFS(Tableau16[Delta D1],Tableau16[A1],Pilote!$B6,Tableau16[Etat 1],"F",Tableau16[Début A1],"&gt;="&amp;Pilote!J$1,Tableau16[Début A1],"&lt;"&amp;Pilote!K$1)-SUMIFS(Tableau16[Delta F1],Tableau16[A1],Pilote!$B6,Tableau16[Etat 1],"F",Tableau16[Fin A1],"&gt;="&amp;Pilote!J$1,Tableau16[Fin A1],"&lt;"&amp;Pilote!K$1)</f>
        <v>0</v>
      </c>
      <c r="K6" s="234">
        <f>COUNTIFS(Tableau16[A1],Pilote!$B6,Tableau16[Etat 1],"F",Tableau16[Début A1],"&gt;"&amp;Pilote!$C$1,Tableau16[Début A1],"&lt;"&amp;Pilote!L$1,Tableau16[Fin A1],"&gt;"&amp;Pilote!K$1,Tableau16[Fin A1],"&lt;"&amp;Pilote!$S$1)-SUMIFS(Tableau16[Delta D1],Tableau16[A1],Pilote!$B6,Tableau16[Etat 1],"F",Tableau16[Début A1],"&gt;="&amp;Pilote!K$1,Tableau16[Début A1],"&lt;"&amp;Pilote!L$1)-SUMIFS(Tableau16[Delta F1],Tableau16[A1],Pilote!$B6,Tableau16[Etat 1],"F",Tableau16[Fin A1],"&gt;="&amp;Pilote!K$1,Tableau16[Fin A1],"&lt;"&amp;Pilote!L$1)</f>
        <v>0</v>
      </c>
      <c r="L6" s="234">
        <f>COUNTIFS(Tableau16[A1],Pilote!$B6,Tableau16[Etat 1],"F",Tableau16[Début A1],"&gt;"&amp;Pilote!$C$1,Tableau16[Début A1],"&lt;"&amp;Pilote!M$1,Tableau16[Fin A1],"&gt;"&amp;Pilote!L$1,Tableau16[Fin A1],"&lt;"&amp;Pilote!$S$1)-SUMIFS(Tableau16[Delta D1],Tableau16[A1],Pilote!$B6,Tableau16[Etat 1],"F",Tableau16[Début A1],"&gt;="&amp;Pilote!L$1,Tableau16[Début A1],"&lt;"&amp;Pilote!M$1)-SUMIFS(Tableau16[Delta F1],Tableau16[A1],Pilote!$B6,Tableau16[Etat 1],"F",Tableau16[Fin A1],"&gt;="&amp;Pilote!L$1,Tableau16[Fin A1],"&lt;"&amp;Pilote!M$1)</f>
        <v>0</v>
      </c>
      <c r="M6" s="234">
        <f>COUNTIFS(Tableau16[A1],Pilote!$B6,Tableau16[Etat 1],"F",Tableau16[Début A1],"&gt;"&amp;Pilote!$C$1,Tableau16[Début A1],"&lt;"&amp;Pilote!N$1,Tableau16[Fin A1],"&gt;"&amp;Pilote!M$1,Tableau16[Fin A1],"&lt;"&amp;Pilote!$S$1)-SUMIFS(Tableau16[Delta D1],Tableau16[A1],Pilote!$B6,Tableau16[Etat 1],"F",Tableau16[Début A1],"&gt;="&amp;Pilote!M$1,Tableau16[Début A1],"&lt;"&amp;Pilote!N$1)-SUMIFS(Tableau16[Delta F1],Tableau16[A1],Pilote!$B6,Tableau16[Etat 1],"F",Tableau16[Fin A1],"&gt;="&amp;Pilote!M$1,Tableau16[Fin A1],"&lt;"&amp;Pilote!N$1)</f>
        <v>0</v>
      </c>
      <c r="N6" s="234">
        <f>COUNTIFS(Tableau16[A1],Pilote!$B6,Tableau16[Etat 1],"F",Tableau16[Début A1],"&gt;"&amp;Pilote!$C$1,Tableau16[Début A1],"&lt;"&amp;Pilote!O$1,Tableau16[Fin A1],"&gt;"&amp;Pilote!N$1,Tableau16[Fin A1],"&lt;"&amp;Pilote!$S$1)-SUMIFS(Tableau16[Delta D1],Tableau16[A1],Pilote!$B6,Tableau16[Etat 1],"F",Tableau16[Début A1],"&gt;="&amp;Pilote!N$1,Tableau16[Début A1],"&lt;"&amp;Pilote!O$1)-SUMIFS(Tableau16[Delta F1],Tableau16[A1],Pilote!$B6,Tableau16[Etat 1],"F",Tableau16[Fin A1],"&gt;="&amp;Pilote!N$1,Tableau16[Fin A1],"&lt;"&amp;Pilote!O$1)</f>
        <v>0</v>
      </c>
      <c r="O6" s="234">
        <f>COUNTIFS(Tableau16[A1],Pilote!$B6,Tableau16[Etat 1],"F",Tableau16[Début A1],"&gt;"&amp;Pilote!$C$1,Tableau16[Début A1],"&lt;"&amp;Pilote!P$1,Tableau16[Fin A1],"&gt;"&amp;Pilote!O$1,Tableau16[Fin A1],"&lt;"&amp;Pilote!$S$1)-SUMIFS(Tableau16[Delta D1],Tableau16[A1],Pilote!$B6,Tableau16[Etat 1],"F",Tableau16[Début A1],"&gt;="&amp;Pilote!O$1,Tableau16[Début A1],"&lt;"&amp;Pilote!P$1)-SUMIFS(Tableau16[Delta F1],Tableau16[A1],Pilote!$B6,Tableau16[Etat 1],"F",Tableau16[Fin A1],"&gt;="&amp;Pilote!O$1,Tableau16[Fin A1],"&lt;"&amp;Pilote!P$1)</f>
        <v>0</v>
      </c>
      <c r="P6" s="234">
        <f>COUNTIFS(Tableau16[A1],Pilote!$B6,Tableau16[Etat 1],"F",Tableau16[Début A1],"&gt;"&amp;Pilote!$C$1,Tableau16[Début A1],"&lt;"&amp;Pilote!Q$1,Tableau16[Fin A1],"&gt;"&amp;Pilote!P$1,Tableau16[Fin A1],"&lt;"&amp;Pilote!$S$1)-SUMIFS(Tableau16[Delta D1],Tableau16[A1],Pilote!$B6,Tableau16[Etat 1],"F",Tableau16[Début A1],"&gt;="&amp;Pilote!P$1,Tableau16[Début A1],"&lt;"&amp;Pilote!Q$1)-SUMIFS(Tableau16[Delta F1],Tableau16[A1],Pilote!$B6,Tableau16[Etat 1],"F",Tableau16[Fin A1],"&gt;="&amp;Pilote!P$1,Tableau16[Fin A1],"&lt;"&amp;Pilote!Q$1)</f>
        <v>0</v>
      </c>
      <c r="Q6" s="234">
        <f>COUNTIFS(Tableau16[A1],Pilote!$B6,Tableau16[Etat 1],"F",Tableau16[Début A1],"&gt;"&amp;Pilote!$C$1,Tableau16[Début A1],"&lt;"&amp;Pilote!R$1,Tableau16[Fin A1],"&gt;"&amp;Pilote!Q$1,Tableau16[Fin A1],"&lt;"&amp;Pilote!$S$1)-SUMIFS(Tableau16[Delta D1],Tableau16[A1],Pilote!$B6,Tableau16[Etat 1],"F",Tableau16[Début A1],"&gt;="&amp;Pilote!Q$1,Tableau16[Début A1],"&lt;"&amp;Pilote!R$1)-SUMIFS(Tableau16[Delta F1],Tableau16[A1],Pilote!$B6,Tableau16[Etat 1],"F",Tableau16[Fin A1],"&gt;="&amp;Pilote!Q$1,Tableau16[Fin A1],"&lt;"&amp;Pilote!R$1)</f>
        <v>0</v>
      </c>
      <c r="R6" s="234">
        <f>COUNTIFS(Tableau16[A1],Pilote!$B6,Tableau16[Etat 1],"F",Tableau16[Début A1],"&gt;"&amp;Pilote!$C$1,Tableau16[Début A1],"&lt;"&amp;Pilote!S$1,Tableau16[Fin A1],"&gt;"&amp;Pilote!R$1,Tableau16[Fin A1],"&lt;"&amp;Pilote!$S$1)-SUMIFS(Tableau16[Delta D1],Tableau16[A1],Pilote!$B6,Tableau16[Etat 1],"F",Tableau16[Début A1],"&gt;="&amp;Pilote!R$1,Tableau16[Début A1],"&lt;"&amp;Pilote!S$1)-SUMIFS(Tableau16[Delta F1],Tableau16[A1],Pilote!$B6,Tableau16[Etat 1],"F",Tableau16[Fin A1],"&gt;="&amp;Pilote!R$1,Tableau16[Fin A1],"&lt;"&amp;Pilote!S$1)</f>
        <v>0</v>
      </c>
      <c r="S6" s="234">
        <f>COUNTIFS(Tableau16[A1],Pilote!$B6,Tableau16[Etat 1],"F",Tableau16[Début A1],"&gt;"&amp;Pilote!$C$1,Tableau16[Début A1],"&lt;"&amp;Pilote!T$1,Tableau16[Fin A1],"&gt;"&amp;Pilote!S$1,Tableau16[Fin A1],"&lt;"&amp;Pilote!$S$1)-SUMIFS(Tableau16[Delta D1],Tableau16[A1],Pilote!$B6,Tableau16[Etat 1],"F",Tableau16[Début A1],"&gt;="&amp;Pilote!S$1,Tableau16[Début A1],"&lt;"&amp;Pilote!T$1)-SUMIFS(Tableau16[Delta F1],Tableau16[A1],Pilote!$B6,Tableau16[Etat 1],"F",Tableau16[Fin A1],"&gt;="&amp;Pilote!S$1,Tableau16[Fin A1],"&lt;"&amp;Pilote!T$1)</f>
        <v>0</v>
      </c>
    </row>
    <row r="7" spans="1:19" x14ac:dyDescent="0.3">
      <c r="B7" s="229" t="s">
        <v>157</v>
      </c>
      <c r="C7" s="235"/>
      <c r="D7" s="234">
        <f>COUNTIFS(Tableau16[A1],Pilote!$B7,Tableau16[Etat 1],"F",Tableau16[Début A1],"&gt;"&amp;Pilote!$C$1,Tableau16[Début A1],"&lt;"&amp;Pilote!E$1,Tableau16[Fin A1],"&gt;"&amp;Pilote!D$1,Tableau16[Fin A1],"&lt;"&amp;Pilote!$S$1)-SUMIFS(Tableau16[Delta D1],Tableau16[A1],Pilote!$B7,Tableau16[Etat 1],"F",Tableau16[Début A1],"&gt;="&amp;Pilote!D$1,Tableau16[Début A1],"&lt;"&amp;Pilote!E$1)-SUMIFS(Tableau16[Delta F1],Tableau16[A1],Pilote!$B7,Tableau16[Etat 1],"F",Tableau16[Fin A1],"&gt;="&amp;Pilote!D$1,Tableau16[Fin A1],"&lt;"&amp;Pilote!E$1)</f>
        <v>0</v>
      </c>
      <c r="E7" s="234">
        <f>COUNTIFS(Tableau16[A1],Pilote!$B7,Tableau16[Etat 1],"F",Tableau16[Début A1],"&gt;"&amp;Pilote!$C$1,Tableau16[Début A1],"&lt;"&amp;Pilote!F$1,Tableau16[Fin A1],"&gt;"&amp;Pilote!E$1,Tableau16[Fin A1],"&lt;"&amp;Pilote!$S$1)-SUMIFS(Tableau16[Delta D1],Tableau16[A1],Pilote!$B7,Tableau16[Etat 1],"F",Tableau16[Début A1],"&gt;="&amp;Pilote!E$1,Tableau16[Début A1],"&lt;"&amp;Pilote!F$1)-SUMIFS(Tableau16[Delta F1],Tableau16[A1],Pilote!$B7,Tableau16[Etat 1],"F",Tableau16[Fin A1],"&gt;="&amp;Pilote!E$1,Tableau16[Fin A1],"&lt;"&amp;Pilote!F$1)</f>
        <v>0</v>
      </c>
      <c r="F7" s="234">
        <f>COUNTIFS(Tableau16[A1],Pilote!$B7,Tableau16[Etat 1],"F",Tableau16[Début A1],"&gt;"&amp;Pilote!$C$1,Tableau16[Début A1],"&lt;"&amp;Pilote!G$1,Tableau16[Fin A1],"&gt;"&amp;Pilote!F$1,Tableau16[Fin A1],"&lt;"&amp;Pilote!$S$1)-SUMIFS(Tableau16[Delta D1],Tableau16[A1],Pilote!$B7,Tableau16[Etat 1],"F",Tableau16[Début A1],"&gt;="&amp;Pilote!F$1,Tableau16[Début A1],"&lt;"&amp;Pilote!G$1)-SUMIFS(Tableau16[Delta F1],Tableau16[A1],Pilote!$B7,Tableau16[Etat 1],"F",Tableau16[Fin A1],"&gt;="&amp;Pilote!F$1,Tableau16[Fin A1],"&lt;"&amp;Pilote!G$1)</f>
        <v>0</v>
      </c>
      <c r="G7" s="234">
        <f>COUNTIFS(Tableau16[A1],Pilote!$B7,Tableau16[Etat 1],"F",Tableau16[Début A1],"&gt;"&amp;Pilote!$C$1,Tableau16[Début A1],"&lt;"&amp;Pilote!H$1,Tableau16[Fin A1],"&gt;"&amp;Pilote!G$1,Tableau16[Fin A1],"&lt;"&amp;Pilote!$S$1)-SUMIFS(Tableau16[Delta D1],Tableau16[A1],Pilote!$B7,Tableau16[Etat 1],"F",Tableau16[Début A1],"&gt;="&amp;Pilote!G$1,Tableau16[Début A1],"&lt;"&amp;Pilote!H$1)-SUMIFS(Tableau16[Delta F1],Tableau16[A1],Pilote!$B7,Tableau16[Etat 1],"F",Tableau16[Fin A1],"&gt;="&amp;Pilote!G$1,Tableau16[Fin A1],"&lt;"&amp;Pilote!H$1)</f>
        <v>0</v>
      </c>
      <c r="H7" s="234">
        <f>COUNTIFS(Tableau16[A1],Pilote!$B7,Tableau16[Etat 1],"F",Tableau16[Début A1],"&gt;"&amp;Pilote!$C$1,Tableau16[Début A1],"&lt;"&amp;Pilote!I$1,Tableau16[Fin A1],"&gt;"&amp;Pilote!H$1,Tableau16[Fin A1],"&lt;"&amp;Pilote!$S$1)-SUMIFS(Tableau16[Delta D1],Tableau16[A1],Pilote!$B7,Tableau16[Etat 1],"F",Tableau16[Début A1],"&gt;="&amp;Pilote!H$1,Tableau16[Début A1],"&lt;"&amp;Pilote!I$1)-SUMIFS(Tableau16[Delta F1],Tableau16[A1],Pilote!$B7,Tableau16[Etat 1],"F",Tableau16[Fin A1],"&gt;="&amp;Pilote!H$1,Tableau16[Fin A1],"&lt;"&amp;Pilote!I$1)</f>
        <v>0</v>
      </c>
      <c r="I7" s="234">
        <f>COUNTIFS(Tableau16[A1],Pilote!$B7,Tableau16[Etat 1],"F",Tableau16[Début A1],"&gt;"&amp;Pilote!$C$1,Tableau16[Début A1],"&lt;"&amp;Pilote!J$1,Tableau16[Fin A1],"&gt;"&amp;Pilote!I$1,Tableau16[Fin A1],"&lt;"&amp;Pilote!$S$1)-SUMIFS(Tableau16[Delta D1],Tableau16[A1],Pilote!$B7,Tableau16[Etat 1],"F",Tableau16[Début A1],"&gt;="&amp;Pilote!I$1,Tableau16[Début A1],"&lt;"&amp;Pilote!J$1)-SUMIFS(Tableau16[Delta F1],Tableau16[A1],Pilote!$B7,Tableau16[Etat 1],"F",Tableau16[Fin A1],"&gt;="&amp;Pilote!I$1,Tableau16[Fin A1],"&lt;"&amp;Pilote!J$1)</f>
        <v>0</v>
      </c>
      <c r="J7" s="234">
        <f>COUNTIFS(Tableau16[A1],Pilote!$B7,Tableau16[Etat 1],"F",Tableau16[Début A1],"&gt;"&amp;Pilote!$C$1,Tableau16[Début A1],"&lt;"&amp;Pilote!K$1,Tableau16[Fin A1],"&gt;"&amp;Pilote!J$1,Tableau16[Fin A1],"&lt;"&amp;Pilote!$S$1)-SUMIFS(Tableau16[Delta D1],Tableau16[A1],Pilote!$B7,Tableau16[Etat 1],"F",Tableau16[Début A1],"&gt;="&amp;Pilote!J$1,Tableau16[Début A1],"&lt;"&amp;Pilote!K$1)-SUMIFS(Tableau16[Delta F1],Tableau16[A1],Pilote!$B7,Tableau16[Etat 1],"F",Tableau16[Fin A1],"&gt;="&amp;Pilote!J$1,Tableau16[Fin A1],"&lt;"&amp;Pilote!K$1)</f>
        <v>0</v>
      </c>
      <c r="K7" s="234">
        <f>COUNTIFS(Tableau16[A1],Pilote!$B7,Tableau16[Etat 1],"F",Tableau16[Début A1],"&gt;"&amp;Pilote!$C$1,Tableau16[Début A1],"&lt;"&amp;Pilote!L$1,Tableau16[Fin A1],"&gt;"&amp;Pilote!K$1,Tableau16[Fin A1],"&lt;"&amp;Pilote!$S$1)-SUMIFS(Tableau16[Delta D1],Tableau16[A1],Pilote!$B7,Tableau16[Etat 1],"F",Tableau16[Début A1],"&gt;="&amp;Pilote!K$1,Tableau16[Début A1],"&lt;"&amp;Pilote!L$1)-SUMIFS(Tableau16[Delta F1],Tableau16[A1],Pilote!$B7,Tableau16[Etat 1],"F",Tableau16[Fin A1],"&gt;="&amp;Pilote!K$1,Tableau16[Fin A1],"&lt;"&amp;Pilote!L$1)</f>
        <v>0</v>
      </c>
      <c r="L7" s="234">
        <f>COUNTIFS(Tableau16[A1],Pilote!$B7,Tableau16[Etat 1],"F",Tableau16[Début A1],"&gt;"&amp;Pilote!$C$1,Tableau16[Début A1],"&lt;"&amp;Pilote!M$1,Tableau16[Fin A1],"&gt;"&amp;Pilote!L$1,Tableau16[Fin A1],"&lt;"&amp;Pilote!$S$1)-SUMIFS(Tableau16[Delta D1],Tableau16[A1],Pilote!$B7,Tableau16[Etat 1],"F",Tableau16[Début A1],"&gt;="&amp;Pilote!L$1,Tableau16[Début A1],"&lt;"&amp;Pilote!M$1)-SUMIFS(Tableau16[Delta F1],Tableau16[A1],Pilote!$B7,Tableau16[Etat 1],"F",Tableau16[Fin A1],"&gt;="&amp;Pilote!L$1,Tableau16[Fin A1],"&lt;"&amp;Pilote!M$1)</f>
        <v>0</v>
      </c>
      <c r="M7" s="234">
        <f>COUNTIFS(Tableau16[A1],Pilote!$B7,Tableau16[Etat 1],"F",Tableau16[Début A1],"&gt;"&amp;Pilote!$C$1,Tableau16[Début A1],"&lt;"&amp;Pilote!N$1,Tableau16[Fin A1],"&gt;"&amp;Pilote!M$1,Tableau16[Fin A1],"&lt;"&amp;Pilote!$S$1)-SUMIFS(Tableau16[Delta D1],Tableau16[A1],Pilote!$B7,Tableau16[Etat 1],"F",Tableau16[Début A1],"&gt;="&amp;Pilote!M$1,Tableau16[Début A1],"&lt;"&amp;Pilote!N$1)-SUMIFS(Tableau16[Delta F1],Tableau16[A1],Pilote!$B7,Tableau16[Etat 1],"F",Tableau16[Fin A1],"&gt;="&amp;Pilote!M$1,Tableau16[Fin A1],"&lt;"&amp;Pilote!N$1)</f>
        <v>0</v>
      </c>
      <c r="N7" s="234">
        <f>COUNTIFS(Tableau16[A1],Pilote!$B7,Tableau16[Etat 1],"F",Tableau16[Début A1],"&gt;"&amp;Pilote!$C$1,Tableau16[Début A1],"&lt;"&amp;Pilote!O$1,Tableau16[Fin A1],"&gt;"&amp;Pilote!N$1,Tableau16[Fin A1],"&lt;"&amp;Pilote!$S$1)-SUMIFS(Tableau16[Delta D1],Tableau16[A1],Pilote!$B7,Tableau16[Etat 1],"F",Tableau16[Début A1],"&gt;="&amp;Pilote!N$1,Tableau16[Début A1],"&lt;"&amp;Pilote!O$1)-SUMIFS(Tableau16[Delta F1],Tableau16[A1],Pilote!$B7,Tableau16[Etat 1],"F",Tableau16[Fin A1],"&gt;="&amp;Pilote!N$1,Tableau16[Fin A1],"&lt;"&amp;Pilote!O$1)</f>
        <v>0</v>
      </c>
      <c r="O7" s="234">
        <f>COUNTIFS(Tableau16[A1],Pilote!$B7,Tableau16[Etat 1],"F",Tableau16[Début A1],"&gt;"&amp;Pilote!$C$1,Tableau16[Début A1],"&lt;"&amp;Pilote!P$1,Tableau16[Fin A1],"&gt;"&amp;Pilote!O$1,Tableau16[Fin A1],"&lt;"&amp;Pilote!$S$1)-SUMIFS(Tableau16[Delta D1],Tableau16[A1],Pilote!$B7,Tableau16[Etat 1],"F",Tableau16[Début A1],"&gt;="&amp;Pilote!O$1,Tableau16[Début A1],"&lt;"&amp;Pilote!P$1)-SUMIFS(Tableau16[Delta F1],Tableau16[A1],Pilote!$B7,Tableau16[Etat 1],"F",Tableau16[Fin A1],"&gt;="&amp;Pilote!O$1,Tableau16[Fin A1],"&lt;"&amp;Pilote!P$1)</f>
        <v>0</v>
      </c>
      <c r="P7" s="234">
        <f>COUNTIFS(Tableau16[A1],Pilote!$B7,Tableau16[Etat 1],"F",Tableau16[Début A1],"&gt;"&amp;Pilote!$C$1,Tableau16[Début A1],"&lt;"&amp;Pilote!Q$1,Tableau16[Fin A1],"&gt;"&amp;Pilote!P$1,Tableau16[Fin A1],"&lt;"&amp;Pilote!$S$1)-SUMIFS(Tableau16[Delta D1],Tableau16[A1],Pilote!$B7,Tableau16[Etat 1],"F",Tableau16[Début A1],"&gt;="&amp;Pilote!P$1,Tableau16[Début A1],"&lt;"&amp;Pilote!Q$1)-SUMIFS(Tableau16[Delta F1],Tableau16[A1],Pilote!$B7,Tableau16[Etat 1],"F",Tableau16[Fin A1],"&gt;="&amp;Pilote!P$1,Tableau16[Fin A1],"&lt;"&amp;Pilote!Q$1)</f>
        <v>0</v>
      </c>
      <c r="Q7" s="234">
        <f>COUNTIFS(Tableau16[A1],Pilote!$B7,Tableau16[Etat 1],"F",Tableau16[Début A1],"&gt;"&amp;Pilote!$C$1,Tableau16[Début A1],"&lt;"&amp;Pilote!R$1,Tableau16[Fin A1],"&gt;"&amp;Pilote!Q$1,Tableau16[Fin A1],"&lt;"&amp;Pilote!$S$1)-SUMIFS(Tableau16[Delta D1],Tableau16[A1],Pilote!$B7,Tableau16[Etat 1],"F",Tableau16[Début A1],"&gt;="&amp;Pilote!Q$1,Tableau16[Début A1],"&lt;"&amp;Pilote!R$1)-SUMIFS(Tableau16[Delta F1],Tableau16[A1],Pilote!$B7,Tableau16[Etat 1],"F",Tableau16[Fin A1],"&gt;="&amp;Pilote!Q$1,Tableau16[Fin A1],"&lt;"&amp;Pilote!R$1)</f>
        <v>0</v>
      </c>
      <c r="R7" s="234">
        <f>COUNTIFS(Tableau16[A1],Pilote!$B7,Tableau16[Etat 1],"F",Tableau16[Début A1],"&gt;"&amp;Pilote!$C$1,Tableau16[Début A1],"&lt;"&amp;Pilote!S$1,Tableau16[Fin A1],"&gt;"&amp;Pilote!R$1,Tableau16[Fin A1],"&lt;"&amp;Pilote!$S$1)-SUMIFS(Tableau16[Delta D1],Tableau16[A1],Pilote!$B7,Tableau16[Etat 1],"F",Tableau16[Début A1],"&gt;="&amp;Pilote!R$1,Tableau16[Début A1],"&lt;"&amp;Pilote!S$1)-SUMIFS(Tableau16[Delta F1],Tableau16[A1],Pilote!$B7,Tableau16[Etat 1],"F",Tableau16[Fin A1],"&gt;="&amp;Pilote!R$1,Tableau16[Fin A1],"&lt;"&amp;Pilote!S$1)</f>
        <v>0</v>
      </c>
      <c r="S7" s="234">
        <f>COUNTIFS(Tableau16[A1],Pilote!$B7,Tableau16[Etat 1],"F",Tableau16[Début A1],"&gt;"&amp;Pilote!$C$1,Tableau16[Début A1],"&lt;"&amp;Pilote!T$1,Tableau16[Fin A1],"&gt;"&amp;Pilote!S$1,Tableau16[Fin A1],"&lt;"&amp;Pilote!$S$1)-SUMIFS(Tableau16[Delta D1],Tableau16[A1],Pilote!$B7,Tableau16[Etat 1],"F",Tableau16[Début A1],"&gt;="&amp;Pilote!S$1,Tableau16[Début A1],"&lt;"&amp;Pilote!T$1)-SUMIFS(Tableau16[Delta F1],Tableau16[A1],Pilote!$B7,Tableau16[Etat 1],"F",Tableau16[Fin A1],"&gt;="&amp;Pilote!S$1,Tableau16[Fin A1],"&lt;"&amp;Pilote!T$1)</f>
        <v>0</v>
      </c>
    </row>
    <row r="8" spans="1:19" x14ac:dyDescent="0.3">
      <c r="B8" s="229" t="s">
        <v>158</v>
      </c>
      <c r="C8" s="235"/>
      <c r="D8" s="234">
        <f>COUNTIFS(Tableau16[A1],Pilote!$B8,Tableau16[Etat 1],"F",Tableau16[Début A1],"&gt;"&amp;Pilote!$C$1,Tableau16[Début A1],"&lt;"&amp;Pilote!E$1,Tableau16[Fin A1],"&gt;"&amp;Pilote!D$1,Tableau16[Fin A1],"&lt;"&amp;Pilote!$S$1)-SUMIFS(Tableau16[Delta D1],Tableau16[A1],Pilote!$B8,Tableau16[Etat 1],"F",Tableau16[Début A1],"&gt;="&amp;Pilote!D$1,Tableau16[Début A1],"&lt;"&amp;Pilote!E$1)-SUMIFS(Tableau16[Delta F1],Tableau16[A1],Pilote!$B8,Tableau16[Etat 1],"F",Tableau16[Fin A1],"&gt;="&amp;Pilote!D$1,Tableau16[Fin A1],"&lt;"&amp;Pilote!E$1)</f>
        <v>0</v>
      </c>
      <c r="E8" s="234">
        <f>COUNTIFS(Tableau16[A1],Pilote!$B8,Tableau16[Etat 1],"F",Tableau16[Début A1],"&gt;"&amp;Pilote!$C$1,Tableau16[Début A1],"&lt;"&amp;Pilote!F$1,Tableau16[Fin A1],"&gt;"&amp;Pilote!E$1,Tableau16[Fin A1],"&lt;"&amp;Pilote!$S$1)-SUMIFS(Tableau16[Delta D1],Tableau16[A1],Pilote!$B8,Tableau16[Etat 1],"F",Tableau16[Début A1],"&gt;="&amp;Pilote!E$1,Tableau16[Début A1],"&lt;"&amp;Pilote!F$1)-SUMIFS(Tableau16[Delta F1],Tableau16[A1],Pilote!$B8,Tableau16[Etat 1],"F",Tableau16[Fin A1],"&gt;="&amp;Pilote!E$1,Tableau16[Fin A1],"&lt;"&amp;Pilote!F$1)</f>
        <v>0</v>
      </c>
      <c r="F8" s="234">
        <f>COUNTIFS(Tableau16[A1],Pilote!$B8,Tableau16[Etat 1],"F",Tableau16[Début A1],"&gt;"&amp;Pilote!$C$1,Tableau16[Début A1],"&lt;"&amp;Pilote!G$1,Tableau16[Fin A1],"&gt;"&amp;Pilote!F$1,Tableau16[Fin A1],"&lt;"&amp;Pilote!$S$1)-SUMIFS(Tableau16[Delta D1],Tableau16[A1],Pilote!$B8,Tableau16[Etat 1],"F",Tableau16[Début A1],"&gt;="&amp;Pilote!F$1,Tableau16[Début A1],"&lt;"&amp;Pilote!G$1)-SUMIFS(Tableau16[Delta F1],Tableau16[A1],Pilote!$B8,Tableau16[Etat 1],"F",Tableau16[Fin A1],"&gt;="&amp;Pilote!F$1,Tableau16[Fin A1],"&lt;"&amp;Pilote!G$1)</f>
        <v>0</v>
      </c>
      <c r="G8" s="234">
        <f>COUNTIFS(Tableau16[A1],Pilote!$B8,Tableau16[Etat 1],"F",Tableau16[Début A1],"&gt;"&amp;Pilote!$C$1,Tableau16[Début A1],"&lt;"&amp;Pilote!H$1,Tableau16[Fin A1],"&gt;"&amp;Pilote!G$1,Tableau16[Fin A1],"&lt;"&amp;Pilote!$S$1)-SUMIFS(Tableau16[Delta D1],Tableau16[A1],Pilote!$B8,Tableau16[Etat 1],"F",Tableau16[Début A1],"&gt;="&amp;Pilote!G$1,Tableau16[Début A1],"&lt;"&amp;Pilote!H$1)-SUMIFS(Tableau16[Delta F1],Tableau16[A1],Pilote!$B8,Tableau16[Etat 1],"F",Tableau16[Fin A1],"&gt;="&amp;Pilote!G$1,Tableau16[Fin A1],"&lt;"&amp;Pilote!H$1)</f>
        <v>0</v>
      </c>
      <c r="H8" s="234">
        <f>COUNTIFS(Tableau16[A1],Pilote!$B8,Tableau16[Etat 1],"F",Tableau16[Début A1],"&gt;"&amp;Pilote!$C$1,Tableau16[Début A1],"&lt;"&amp;Pilote!I$1,Tableau16[Fin A1],"&gt;"&amp;Pilote!H$1,Tableau16[Fin A1],"&lt;"&amp;Pilote!$S$1)-SUMIFS(Tableau16[Delta D1],Tableau16[A1],Pilote!$B8,Tableau16[Etat 1],"F",Tableau16[Début A1],"&gt;="&amp;Pilote!H$1,Tableau16[Début A1],"&lt;"&amp;Pilote!I$1)-SUMIFS(Tableau16[Delta F1],Tableau16[A1],Pilote!$B8,Tableau16[Etat 1],"F",Tableau16[Fin A1],"&gt;="&amp;Pilote!H$1,Tableau16[Fin A1],"&lt;"&amp;Pilote!I$1)</f>
        <v>0</v>
      </c>
      <c r="I8" s="234">
        <f>COUNTIFS(Tableau16[A1],Pilote!$B8,Tableau16[Etat 1],"F",Tableau16[Début A1],"&gt;"&amp;Pilote!$C$1,Tableau16[Début A1],"&lt;"&amp;Pilote!J$1,Tableau16[Fin A1],"&gt;"&amp;Pilote!I$1,Tableau16[Fin A1],"&lt;"&amp;Pilote!$S$1)-SUMIFS(Tableau16[Delta D1],Tableau16[A1],Pilote!$B8,Tableau16[Etat 1],"F",Tableau16[Début A1],"&gt;="&amp;Pilote!I$1,Tableau16[Début A1],"&lt;"&amp;Pilote!J$1)-SUMIFS(Tableau16[Delta F1],Tableau16[A1],Pilote!$B8,Tableau16[Etat 1],"F",Tableau16[Fin A1],"&gt;="&amp;Pilote!I$1,Tableau16[Fin A1],"&lt;"&amp;Pilote!J$1)</f>
        <v>0</v>
      </c>
      <c r="J8" s="234">
        <f>COUNTIFS(Tableau16[A1],Pilote!$B8,Tableau16[Etat 1],"F",Tableau16[Début A1],"&gt;"&amp;Pilote!$C$1,Tableau16[Début A1],"&lt;"&amp;Pilote!K$1,Tableau16[Fin A1],"&gt;"&amp;Pilote!J$1,Tableau16[Fin A1],"&lt;"&amp;Pilote!$S$1)-SUMIFS(Tableau16[Delta D1],Tableau16[A1],Pilote!$B8,Tableau16[Etat 1],"F",Tableau16[Début A1],"&gt;="&amp;Pilote!J$1,Tableau16[Début A1],"&lt;"&amp;Pilote!K$1)-SUMIFS(Tableau16[Delta F1],Tableau16[A1],Pilote!$B8,Tableau16[Etat 1],"F",Tableau16[Fin A1],"&gt;="&amp;Pilote!J$1,Tableau16[Fin A1],"&lt;"&amp;Pilote!K$1)</f>
        <v>0</v>
      </c>
      <c r="K8" s="234">
        <f>COUNTIFS(Tableau16[A1],Pilote!$B8,Tableau16[Etat 1],"F",Tableau16[Début A1],"&gt;"&amp;Pilote!$C$1,Tableau16[Début A1],"&lt;"&amp;Pilote!L$1,Tableau16[Fin A1],"&gt;"&amp;Pilote!K$1,Tableau16[Fin A1],"&lt;"&amp;Pilote!$S$1)-SUMIFS(Tableau16[Delta D1],Tableau16[A1],Pilote!$B8,Tableau16[Etat 1],"F",Tableau16[Début A1],"&gt;="&amp;Pilote!K$1,Tableau16[Début A1],"&lt;"&amp;Pilote!L$1)-SUMIFS(Tableau16[Delta F1],Tableau16[A1],Pilote!$B8,Tableau16[Etat 1],"F",Tableau16[Fin A1],"&gt;="&amp;Pilote!K$1,Tableau16[Fin A1],"&lt;"&amp;Pilote!L$1)</f>
        <v>0</v>
      </c>
      <c r="L8" s="234">
        <f>COUNTIFS(Tableau16[A1],Pilote!$B8,Tableau16[Etat 1],"F",Tableau16[Début A1],"&gt;"&amp;Pilote!$C$1,Tableau16[Début A1],"&lt;"&amp;Pilote!M$1,Tableau16[Fin A1],"&gt;"&amp;Pilote!L$1,Tableau16[Fin A1],"&lt;"&amp;Pilote!$S$1)-SUMIFS(Tableau16[Delta D1],Tableau16[A1],Pilote!$B8,Tableau16[Etat 1],"F",Tableau16[Début A1],"&gt;="&amp;Pilote!L$1,Tableau16[Début A1],"&lt;"&amp;Pilote!M$1)-SUMIFS(Tableau16[Delta F1],Tableau16[A1],Pilote!$B8,Tableau16[Etat 1],"F",Tableau16[Fin A1],"&gt;="&amp;Pilote!L$1,Tableau16[Fin A1],"&lt;"&amp;Pilote!M$1)</f>
        <v>0</v>
      </c>
      <c r="M8" s="234">
        <f>COUNTIFS(Tableau16[A1],Pilote!$B8,Tableau16[Etat 1],"F",Tableau16[Début A1],"&gt;"&amp;Pilote!$C$1,Tableau16[Début A1],"&lt;"&amp;Pilote!N$1,Tableau16[Fin A1],"&gt;"&amp;Pilote!M$1,Tableau16[Fin A1],"&lt;"&amp;Pilote!$S$1)-SUMIFS(Tableau16[Delta D1],Tableau16[A1],Pilote!$B8,Tableau16[Etat 1],"F",Tableau16[Début A1],"&gt;="&amp;Pilote!M$1,Tableau16[Début A1],"&lt;"&amp;Pilote!N$1)-SUMIFS(Tableau16[Delta F1],Tableau16[A1],Pilote!$B8,Tableau16[Etat 1],"F",Tableau16[Fin A1],"&gt;="&amp;Pilote!M$1,Tableau16[Fin A1],"&lt;"&amp;Pilote!N$1)</f>
        <v>0</v>
      </c>
      <c r="N8" s="234">
        <f>COUNTIFS(Tableau16[A1],Pilote!$B8,Tableau16[Etat 1],"F",Tableau16[Début A1],"&gt;"&amp;Pilote!$C$1,Tableau16[Début A1],"&lt;"&amp;Pilote!O$1,Tableau16[Fin A1],"&gt;"&amp;Pilote!N$1,Tableau16[Fin A1],"&lt;"&amp;Pilote!$S$1)-SUMIFS(Tableau16[Delta D1],Tableau16[A1],Pilote!$B8,Tableau16[Etat 1],"F",Tableau16[Début A1],"&gt;="&amp;Pilote!N$1,Tableau16[Début A1],"&lt;"&amp;Pilote!O$1)-SUMIFS(Tableau16[Delta F1],Tableau16[A1],Pilote!$B8,Tableau16[Etat 1],"F",Tableau16[Fin A1],"&gt;="&amp;Pilote!N$1,Tableau16[Fin A1],"&lt;"&amp;Pilote!O$1)</f>
        <v>0</v>
      </c>
      <c r="O8" s="234">
        <f>COUNTIFS(Tableau16[A1],Pilote!$B8,Tableau16[Etat 1],"F",Tableau16[Début A1],"&gt;"&amp;Pilote!$C$1,Tableau16[Début A1],"&lt;"&amp;Pilote!P$1,Tableau16[Fin A1],"&gt;"&amp;Pilote!O$1,Tableau16[Fin A1],"&lt;"&amp;Pilote!$S$1)-SUMIFS(Tableau16[Delta D1],Tableau16[A1],Pilote!$B8,Tableau16[Etat 1],"F",Tableau16[Début A1],"&gt;="&amp;Pilote!O$1,Tableau16[Début A1],"&lt;"&amp;Pilote!P$1)-SUMIFS(Tableau16[Delta F1],Tableau16[A1],Pilote!$B8,Tableau16[Etat 1],"F",Tableau16[Fin A1],"&gt;="&amp;Pilote!O$1,Tableau16[Fin A1],"&lt;"&amp;Pilote!P$1)</f>
        <v>0</v>
      </c>
      <c r="P8" s="234">
        <f>COUNTIFS(Tableau16[A1],Pilote!$B8,Tableau16[Etat 1],"F",Tableau16[Début A1],"&gt;"&amp;Pilote!$C$1,Tableau16[Début A1],"&lt;"&amp;Pilote!Q$1,Tableau16[Fin A1],"&gt;"&amp;Pilote!P$1,Tableau16[Fin A1],"&lt;"&amp;Pilote!$S$1)-SUMIFS(Tableau16[Delta D1],Tableau16[A1],Pilote!$B8,Tableau16[Etat 1],"F",Tableau16[Début A1],"&gt;="&amp;Pilote!P$1,Tableau16[Début A1],"&lt;"&amp;Pilote!Q$1)-SUMIFS(Tableau16[Delta F1],Tableau16[A1],Pilote!$B8,Tableau16[Etat 1],"F",Tableau16[Fin A1],"&gt;="&amp;Pilote!P$1,Tableau16[Fin A1],"&lt;"&amp;Pilote!Q$1)</f>
        <v>0</v>
      </c>
      <c r="Q8" s="234">
        <f>COUNTIFS(Tableau16[A1],Pilote!$B8,Tableau16[Etat 1],"F",Tableau16[Début A1],"&gt;"&amp;Pilote!$C$1,Tableau16[Début A1],"&lt;"&amp;Pilote!R$1,Tableau16[Fin A1],"&gt;"&amp;Pilote!Q$1,Tableau16[Fin A1],"&lt;"&amp;Pilote!$S$1)-SUMIFS(Tableau16[Delta D1],Tableau16[A1],Pilote!$B8,Tableau16[Etat 1],"F",Tableau16[Début A1],"&gt;="&amp;Pilote!Q$1,Tableau16[Début A1],"&lt;"&amp;Pilote!R$1)-SUMIFS(Tableau16[Delta F1],Tableau16[A1],Pilote!$B8,Tableau16[Etat 1],"F",Tableau16[Fin A1],"&gt;="&amp;Pilote!Q$1,Tableau16[Fin A1],"&lt;"&amp;Pilote!R$1)</f>
        <v>0</v>
      </c>
      <c r="R8" s="234">
        <f>COUNTIFS(Tableau16[A1],Pilote!$B8,Tableau16[Etat 1],"F",Tableau16[Début A1],"&gt;"&amp;Pilote!$C$1,Tableau16[Début A1],"&lt;"&amp;Pilote!S$1,Tableau16[Fin A1],"&gt;"&amp;Pilote!R$1,Tableau16[Fin A1],"&lt;"&amp;Pilote!$S$1)-SUMIFS(Tableau16[Delta D1],Tableau16[A1],Pilote!$B8,Tableau16[Etat 1],"F",Tableau16[Début A1],"&gt;="&amp;Pilote!R$1,Tableau16[Début A1],"&lt;"&amp;Pilote!S$1)-SUMIFS(Tableau16[Delta F1],Tableau16[A1],Pilote!$B8,Tableau16[Etat 1],"F",Tableau16[Fin A1],"&gt;="&amp;Pilote!R$1,Tableau16[Fin A1],"&lt;"&amp;Pilote!S$1)</f>
        <v>0</v>
      </c>
      <c r="S8" s="234">
        <f>COUNTIFS(Tableau16[A1],Pilote!$B8,Tableau16[Etat 1],"F",Tableau16[Début A1],"&gt;"&amp;Pilote!$C$1,Tableau16[Début A1],"&lt;"&amp;Pilote!T$1,Tableau16[Fin A1],"&gt;"&amp;Pilote!S$1,Tableau16[Fin A1],"&lt;"&amp;Pilote!$S$1)-SUMIFS(Tableau16[Delta D1],Tableau16[A1],Pilote!$B8,Tableau16[Etat 1],"F",Tableau16[Début A1],"&gt;="&amp;Pilote!S$1,Tableau16[Début A1],"&lt;"&amp;Pilote!T$1)-SUMIFS(Tableau16[Delta F1],Tableau16[A1],Pilote!$B8,Tableau16[Etat 1],"F",Tableau16[Fin A1],"&gt;="&amp;Pilote!S$1,Tableau16[Fin A1],"&lt;"&amp;Pilote!T$1)</f>
        <v>0</v>
      </c>
    </row>
    <row r="9" spans="1:19" x14ac:dyDescent="0.3">
      <c r="B9" s="229" t="s">
        <v>159</v>
      </c>
      <c r="C9" s="236"/>
      <c r="D9" s="234">
        <f>COUNTIFS(Tableau16[A1],Pilote!$B9,Tableau16[Etat 1],"F",Tableau16[Début A1],"&gt;"&amp;Pilote!$C$1,Tableau16[Début A1],"&lt;"&amp;Pilote!E$1,Tableau16[Fin A1],"&gt;"&amp;Pilote!D$1,Tableau16[Fin A1],"&lt;"&amp;Pilote!$S$1)-SUMIFS(Tableau16[Delta D1],Tableau16[A1],Pilote!$B9,Tableau16[Etat 1],"F",Tableau16[Début A1],"&gt;="&amp;Pilote!D$1,Tableau16[Début A1],"&lt;"&amp;Pilote!E$1)-SUMIFS(Tableau16[Delta F1],Tableau16[A1],Pilote!$B9,Tableau16[Etat 1],"F",Tableau16[Fin A1],"&gt;="&amp;Pilote!D$1,Tableau16[Fin A1],"&lt;"&amp;Pilote!E$1)</f>
        <v>0</v>
      </c>
      <c r="E9" s="234">
        <f>COUNTIFS(Tableau16[A1],Pilote!$B9,Tableau16[Etat 1],"F",Tableau16[Début A1],"&gt;"&amp;Pilote!$C$1,Tableau16[Début A1],"&lt;"&amp;Pilote!F$1,Tableau16[Fin A1],"&gt;"&amp;Pilote!E$1,Tableau16[Fin A1],"&lt;"&amp;Pilote!$S$1)-SUMIFS(Tableau16[Delta D1],Tableau16[A1],Pilote!$B9,Tableau16[Etat 1],"F",Tableau16[Début A1],"&gt;="&amp;Pilote!E$1,Tableau16[Début A1],"&lt;"&amp;Pilote!F$1)-SUMIFS(Tableau16[Delta F1],Tableau16[A1],Pilote!$B9,Tableau16[Etat 1],"F",Tableau16[Fin A1],"&gt;="&amp;Pilote!E$1,Tableau16[Fin A1],"&lt;"&amp;Pilote!F$1)</f>
        <v>0</v>
      </c>
      <c r="F9" s="234">
        <f>COUNTIFS(Tableau16[A1],Pilote!$B9,Tableau16[Etat 1],"F",Tableau16[Début A1],"&gt;"&amp;Pilote!$C$1,Tableau16[Début A1],"&lt;"&amp;Pilote!G$1,Tableau16[Fin A1],"&gt;"&amp;Pilote!F$1,Tableau16[Fin A1],"&lt;"&amp;Pilote!$S$1)-SUMIFS(Tableau16[Delta D1],Tableau16[A1],Pilote!$B9,Tableau16[Etat 1],"F",Tableau16[Début A1],"&gt;="&amp;Pilote!F$1,Tableau16[Début A1],"&lt;"&amp;Pilote!G$1)-SUMIFS(Tableau16[Delta F1],Tableau16[A1],Pilote!$B9,Tableau16[Etat 1],"F",Tableau16[Fin A1],"&gt;="&amp;Pilote!F$1,Tableau16[Fin A1],"&lt;"&amp;Pilote!G$1)</f>
        <v>0</v>
      </c>
      <c r="G9" s="234">
        <f>COUNTIFS(Tableau16[A1],Pilote!$B9,Tableau16[Etat 1],"F",Tableau16[Début A1],"&gt;"&amp;Pilote!$C$1,Tableau16[Début A1],"&lt;"&amp;Pilote!H$1,Tableau16[Fin A1],"&gt;"&amp;Pilote!G$1,Tableau16[Fin A1],"&lt;"&amp;Pilote!$S$1)-SUMIFS(Tableau16[Delta D1],Tableau16[A1],Pilote!$B9,Tableau16[Etat 1],"F",Tableau16[Début A1],"&gt;="&amp;Pilote!G$1,Tableau16[Début A1],"&lt;"&amp;Pilote!H$1)-SUMIFS(Tableau16[Delta F1],Tableau16[A1],Pilote!$B9,Tableau16[Etat 1],"F",Tableau16[Fin A1],"&gt;="&amp;Pilote!G$1,Tableau16[Fin A1],"&lt;"&amp;Pilote!H$1)</f>
        <v>0</v>
      </c>
      <c r="H9" s="234">
        <f>COUNTIFS(Tableau16[A1],Pilote!$B9,Tableau16[Etat 1],"F",Tableau16[Début A1],"&gt;"&amp;Pilote!$C$1,Tableau16[Début A1],"&lt;"&amp;Pilote!I$1,Tableau16[Fin A1],"&gt;"&amp;Pilote!H$1,Tableau16[Fin A1],"&lt;"&amp;Pilote!$S$1)-SUMIFS(Tableau16[Delta D1],Tableau16[A1],Pilote!$B9,Tableau16[Etat 1],"F",Tableau16[Début A1],"&gt;="&amp;Pilote!H$1,Tableau16[Début A1],"&lt;"&amp;Pilote!I$1)-SUMIFS(Tableau16[Delta F1],Tableau16[A1],Pilote!$B9,Tableau16[Etat 1],"F",Tableau16[Fin A1],"&gt;="&amp;Pilote!H$1,Tableau16[Fin A1],"&lt;"&amp;Pilote!I$1)</f>
        <v>0</v>
      </c>
      <c r="I9" s="234">
        <f>COUNTIFS(Tableau16[A1],Pilote!$B9,Tableau16[Etat 1],"F",Tableau16[Début A1],"&gt;"&amp;Pilote!$C$1,Tableau16[Début A1],"&lt;"&amp;Pilote!J$1,Tableau16[Fin A1],"&gt;"&amp;Pilote!I$1,Tableau16[Fin A1],"&lt;"&amp;Pilote!$S$1)-SUMIFS(Tableau16[Delta D1],Tableau16[A1],Pilote!$B9,Tableau16[Etat 1],"F",Tableau16[Début A1],"&gt;="&amp;Pilote!I$1,Tableau16[Début A1],"&lt;"&amp;Pilote!J$1)-SUMIFS(Tableau16[Delta F1],Tableau16[A1],Pilote!$B9,Tableau16[Etat 1],"F",Tableau16[Fin A1],"&gt;="&amp;Pilote!I$1,Tableau16[Fin A1],"&lt;"&amp;Pilote!J$1)</f>
        <v>0</v>
      </c>
      <c r="J9" s="234">
        <f>COUNTIFS(Tableau16[A1],Pilote!$B9,Tableau16[Etat 1],"F",Tableau16[Début A1],"&gt;"&amp;Pilote!$C$1,Tableau16[Début A1],"&lt;"&amp;Pilote!K$1,Tableau16[Fin A1],"&gt;"&amp;Pilote!J$1,Tableau16[Fin A1],"&lt;"&amp;Pilote!$S$1)-SUMIFS(Tableau16[Delta D1],Tableau16[A1],Pilote!$B9,Tableau16[Etat 1],"F",Tableau16[Début A1],"&gt;="&amp;Pilote!J$1,Tableau16[Début A1],"&lt;"&amp;Pilote!K$1)-SUMIFS(Tableau16[Delta F1],Tableau16[A1],Pilote!$B9,Tableau16[Etat 1],"F",Tableau16[Fin A1],"&gt;="&amp;Pilote!J$1,Tableau16[Fin A1],"&lt;"&amp;Pilote!K$1)</f>
        <v>0</v>
      </c>
      <c r="K9" s="234">
        <f>COUNTIFS(Tableau16[A1],Pilote!$B9,Tableau16[Etat 1],"F",Tableau16[Début A1],"&gt;"&amp;Pilote!$C$1,Tableau16[Début A1],"&lt;"&amp;Pilote!L$1,Tableau16[Fin A1],"&gt;"&amp;Pilote!K$1,Tableau16[Fin A1],"&lt;"&amp;Pilote!$S$1)-SUMIFS(Tableau16[Delta D1],Tableau16[A1],Pilote!$B9,Tableau16[Etat 1],"F",Tableau16[Début A1],"&gt;="&amp;Pilote!K$1,Tableau16[Début A1],"&lt;"&amp;Pilote!L$1)-SUMIFS(Tableau16[Delta F1],Tableau16[A1],Pilote!$B9,Tableau16[Etat 1],"F",Tableau16[Fin A1],"&gt;="&amp;Pilote!K$1,Tableau16[Fin A1],"&lt;"&amp;Pilote!L$1)</f>
        <v>0</v>
      </c>
      <c r="L9" s="234">
        <f>COUNTIFS(Tableau16[A1],Pilote!$B9,Tableau16[Etat 1],"F",Tableau16[Début A1],"&gt;"&amp;Pilote!$C$1,Tableau16[Début A1],"&lt;"&amp;Pilote!M$1,Tableau16[Fin A1],"&gt;"&amp;Pilote!L$1,Tableau16[Fin A1],"&lt;"&amp;Pilote!$S$1)-SUMIFS(Tableau16[Delta D1],Tableau16[A1],Pilote!$B9,Tableau16[Etat 1],"F",Tableau16[Début A1],"&gt;="&amp;Pilote!L$1,Tableau16[Début A1],"&lt;"&amp;Pilote!M$1)-SUMIFS(Tableau16[Delta F1],Tableau16[A1],Pilote!$B9,Tableau16[Etat 1],"F",Tableau16[Fin A1],"&gt;="&amp;Pilote!L$1,Tableau16[Fin A1],"&lt;"&amp;Pilote!M$1)</f>
        <v>0</v>
      </c>
      <c r="M9" s="234">
        <f>COUNTIFS(Tableau16[A1],Pilote!$B9,Tableau16[Etat 1],"F",Tableau16[Début A1],"&gt;"&amp;Pilote!$C$1,Tableau16[Début A1],"&lt;"&amp;Pilote!N$1,Tableau16[Fin A1],"&gt;"&amp;Pilote!M$1,Tableau16[Fin A1],"&lt;"&amp;Pilote!$S$1)-SUMIFS(Tableau16[Delta D1],Tableau16[A1],Pilote!$B9,Tableau16[Etat 1],"F",Tableau16[Début A1],"&gt;="&amp;Pilote!M$1,Tableau16[Début A1],"&lt;"&amp;Pilote!N$1)-SUMIFS(Tableau16[Delta F1],Tableau16[A1],Pilote!$B9,Tableau16[Etat 1],"F",Tableau16[Fin A1],"&gt;="&amp;Pilote!M$1,Tableau16[Fin A1],"&lt;"&amp;Pilote!N$1)</f>
        <v>0</v>
      </c>
      <c r="N9" s="234">
        <f>COUNTIFS(Tableau16[A1],Pilote!$B9,Tableau16[Etat 1],"F",Tableau16[Début A1],"&gt;"&amp;Pilote!$C$1,Tableau16[Début A1],"&lt;"&amp;Pilote!O$1,Tableau16[Fin A1],"&gt;"&amp;Pilote!N$1,Tableau16[Fin A1],"&lt;"&amp;Pilote!$S$1)-SUMIFS(Tableau16[Delta D1],Tableau16[A1],Pilote!$B9,Tableau16[Etat 1],"F",Tableau16[Début A1],"&gt;="&amp;Pilote!N$1,Tableau16[Début A1],"&lt;"&amp;Pilote!O$1)-SUMIFS(Tableau16[Delta F1],Tableau16[A1],Pilote!$B9,Tableau16[Etat 1],"F",Tableau16[Fin A1],"&gt;="&amp;Pilote!N$1,Tableau16[Fin A1],"&lt;"&amp;Pilote!O$1)</f>
        <v>0</v>
      </c>
      <c r="O9" s="234">
        <f>COUNTIFS(Tableau16[A1],Pilote!$B9,Tableau16[Etat 1],"F",Tableau16[Début A1],"&gt;"&amp;Pilote!$C$1,Tableau16[Début A1],"&lt;"&amp;Pilote!P$1,Tableau16[Fin A1],"&gt;"&amp;Pilote!O$1,Tableau16[Fin A1],"&lt;"&amp;Pilote!$S$1)-SUMIFS(Tableau16[Delta D1],Tableau16[A1],Pilote!$B9,Tableau16[Etat 1],"F",Tableau16[Début A1],"&gt;="&amp;Pilote!O$1,Tableau16[Début A1],"&lt;"&amp;Pilote!P$1)-SUMIFS(Tableau16[Delta F1],Tableau16[A1],Pilote!$B9,Tableau16[Etat 1],"F",Tableau16[Fin A1],"&gt;="&amp;Pilote!O$1,Tableau16[Fin A1],"&lt;"&amp;Pilote!P$1)</f>
        <v>0</v>
      </c>
      <c r="P9" s="234">
        <f>COUNTIFS(Tableau16[A1],Pilote!$B9,Tableau16[Etat 1],"F",Tableau16[Début A1],"&gt;"&amp;Pilote!$C$1,Tableau16[Début A1],"&lt;"&amp;Pilote!Q$1,Tableau16[Fin A1],"&gt;"&amp;Pilote!P$1,Tableau16[Fin A1],"&lt;"&amp;Pilote!$S$1)-SUMIFS(Tableau16[Delta D1],Tableau16[A1],Pilote!$B9,Tableau16[Etat 1],"F",Tableau16[Début A1],"&gt;="&amp;Pilote!P$1,Tableau16[Début A1],"&lt;"&amp;Pilote!Q$1)-SUMIFS(Tableau16[Delta F1],Tableau16[A1],Pilote!$B9,Tableau16[Etat 1],"F",Tableau16[Fin A1],"&gt;="&amp;Pilote!P$1,Tableau16[Fin A1],"&lt;"&amp;Pilote!Q$1)</f>
        <v>0</v>
      </c>
      <c r="Q9" s="234">
        <f>COUNTIFS(Tableau16[A1],Pilote!$B9,Tableau16[Etat 1],"F",Tableau16[Début A1],"&gt;"&amp;Pilote!$C$1,Tableau16[Début A1],"&lt;"&amp;Pilote!R$1,Tableau16[Fin A1],"&gt;"&amp;Pilote!Q$1,Tableau16[Fin A1],"&lt;"&amp;Pilote!$S$1)-SUMIFS(Tableau16[Delta D1],Tableau16[A1],Pilote!$B9,Tableau16[Etat 1],"F",Tableau16[Début A1],"&gt;="&amp;Pilote!Q$1,Tableau16[Début A1],"&lt;"&amp;Pilote!R$1)-SUMIFS(Tableau16[Delta F1],Tableau16[A1],Pilote!$B9,Tableau16[Etat 1],"F",Tableau16[Fin A1],"&gt;="&amp;Pilote!Q$1,Tableau16[Fin A1],"&lt;"&amp;Pilote!R$1)</f>
        <v>0</v>
      </c>
      <c r="R9" s="234">
        <f>COUNTIFS(Tableau16[A1],Pilote!$B9,Tableau16[Etat 1],"F",Tableau16[Début A1],"&gt;"&amp;Pilote!$C$1,Tableau16[Début A1],"&lt;"&amp;Pilote!S$1,Tableau16[Fin A1],"&gt;"&amp;Pilote!R$1,Tableau16[Fin A1],"&lt;"&amp;Pilote!$S$1)-SUMIFS(Tableau16[Delta D1],Tableau16[A1],Pilote!$B9,Tableau16[Etat 1],"F",Tableau16[Début A1],"&gt;="&amp;Pilote!R$1,Tableau16[Début A1],"&lt;"&amp;Pilote!S$1)-SUMIFS(Tableau16[Delta F1],Tableau16[A1],Pilote!$B9,Tableau16[Etat 1],"F",Tableau16[Fin A1],"&gt;="&amp;Pilote!R$1,Tableau16[Fin A1],"&lt;"&amp;Pilote!S$1)</f>
        <v>0</v>
      </c>
      <c r="S9" s="234">
        <f>COUNTIFS(Tableau16[A1],Pilote!$B9,Tableau16[Etat 1],"F",Tableau16[Début A1],"&gt;"&amp;Pilote!$C$1,Tableau16[Début A1],"&lt;"&amp;Pilote!T$1,Tableau16[Fin A1],"&gt;"&amp;Pilote!S$1,Tableau16[Fin A1],"&lt;"&amp;Pilote!$S$1)-SUMIFS(Tableau16[Delta D1],Tableau16[A1],Pilote!$B9,Tableau16[Etat 1],"F",Tableau16[Début A1],"&gt;="&amp;Pilote!S$1,Tableau16[Début A1],"&lt;"&amp;Pilote!T$1)-SUMIFS(Tableau16[Delta F1],Tableau16[A1],Pilote!$B9,Tableau16[Etat 1],"F",Tableau16[Fin A1],"&gt;="&amp;Pilote!S$1,Tableau16[Fin A1],"&lt;"&amp;Pilote!T$1)</f>
        <v>0</v>
      </c>
    </row>
    <row r="11" spans="1:19" x14ac:dyDescent="0.3">
      <c r="A11" s="237" t="s">
        <v>36</v>
      </c>
      <c r="B11" s="237"/>
      <c r="C11" s="237"/>
      <c r="D11">
        <v>4.6333333330694586</v>
      </c>
      <c r="E11">
        <v>5</v>
      </c>
      <c r="F11">
        <v>3.9333333336981013</v>
      </c>
      <c r="G11">
        <v>0.83333333331393078</v>
      </c>
      <c r="H11">
        <v>0</v>
      </c>
      <c r="I11">
        <v>0</v>
      </c>
      <c r="J11">
        <v>0.98333333327900618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0.25</v>
      </c>
      <c r="R11">
        <v>0</v>
      </c>
      <c r="S11">
        <v>0</v>
      </c>
    </row>
    <row r="12" spans="1:19" x14ac:dyDescent="0.3">
      <c r="A12" s="238" t="s">
        <v>160</v>
      </c>
      <c r="B12" s="238"/>
      <c r="C12" s="239" t="s">
        <v>134</v>
      </c>
      <c r="D12" s="240">
        <f>-SUMPRODUCT((Tableau16[A1]=Pilote!$B3)*(Tableau16[Etat 1]="F")*(Tableau16[Début A1]&gt;Pilote!$C$1)*(Tableau16[Début A1]&lt;Pilote!E$1)*(Tableau16[Fin A1]&gt;Pilote!D$1)*(Tableau16[Fin A1]&lt;Pilote!$S$1)*(Tableau16[DBP1]&gt;=Pilote!D$1)*(Tableau16[DBP1]&lt;Pilote!E$1)*(Tableau16[FNP1]&gt;Pilote!E$1),MOD(Pilote!E$1-Tableau16[DBP1],1))</f>
        <v>0</v>
      </c>
      <c r="E12" s="240">
        <f>-SUMPRODUCT((Tableau16[A1]=Pilote!$B3)*(Tableau16[Etat 1]="F")*(Tableau16[Début A1]&gt;Pilote!$C$1)*(Tableau16[Début A1]&lt;Pilote!F$1)*(Tableau16[Fin A1]&gt;Pilote!E$1)*(Tableau16[Fin A1]&lt;Pilote!$S$1)*(Tableau16[DBP1]&gt;=Pilote!E$1)*(Tableau16[DBP1]&lt;Pilote!F$1)*(Tableau16[FNP1]&gt;Pilote!F$1),MOD(Pilote!F$1-Tableau16[DBP1],1))</f>
        <v>0</v>
      </c>
      <c r="F12" s="240">
        <f>-SUMPRODUCT((Tableau16[A1]=Pilote!$B3)*(Tableau16[Etat 1]="F")*(Tableau16[Début A1]&gt;Pilote!$C$1)*(Tableau16[Début A1]&lt;Pilote!G$1)*(Tableau16[Fin A1]&gt;Pilote!F$1)*(Tableau16[Fin A1]&lt;Pilote!$S$1)*(Tableau16[DBP1]&gt;=Pilote!F$1)*(Tableau16[DBP1]&lt;Pilote!G$1)*(Tableau16[FNP1]&gt;Pilote!G$1),MOD(Pilote!G$1-Tableau16[DBP1],1))</f>
        <v>-3.4722222189884633E-3</v>
      </c>
      <c r="G12" s="240">
        <f>-SUMPRODUCT((Tableau16[A1]=Pilote!$B3)*(Tableau16[Etat 1]="F")*(Tableau16[Début A1]&gt;Pilote!$C$1)*(Tableau16[Début A1]&lt;Pilote!H$1)*(Tableau16[Fin A1]&gt;Pilote!G$1)*(Tableau16[Fin A1]&lt;Pilote!$S$1)*(Tableau16[DBP1]&gt;=Pilote!G$1)*(Tableau16[DBP1]&lt;Pilote!H$1)*(Tableau16[FNP1]&gt;Pilote!H$1),MOD(Pilote!H$1-Tableau16[DBP1],1))</f>
        <v>-2.0833333335758653E-2</v>
      </c>
      <c r="H12" s="240">
        <f>-SUMPRODUCT((Tableau16[A1]=Pilote!$B3)*(Tableau16[Etat 1]="F")*(Tableau16[Début A1]&gt;Pilote!$C$1)*(Tableau16[Début A1]&lt;Pilote!I$1)*(Tableau16[Fin A1]&gt;Pilote!H$1)*(Tableau16[Fin A1]&lt;Pilote!$S$1)*(Tableau16[DBP1]&gt;=Pilote!H$1)*(Tableau16[DBP1]&lt;Pilote!I$1)*(Tableau16[FNP1]&gt;Pilote!I$1),MOD(Pilote!I$1-Tableau16[DBP1],1))</f>
        <v>0</v>
      </c>
      <c r="I12" s="240">
        <f>-SUMPRODUCT((Tableau16[A1]=Pilote!$B3)*(Tableau16[Etat 1]="F")*(Tableau16[Début A1]&gt;Pilote!$C$1)*(Tableau16[Début A1]&lt;Pilote!J$1)*(Tableau16[Fin A1]&gt;Pilote!I$1)*(Tableau16[Fin A1]&lt;Pilote!$S$1)*(Tableau16[DBP1]&gt;=Pilote!I$1)*(Tableau16[DBP1]&lt;Pilote!J$1)*(Tableau16[FNP1]&gt;Pilote!J$1),MOD(Pilote!J$1-Tableau16[DBP1],1))</f>
        <v>0</v>
      </c>
      <c r="J12" s="240">
        <f>-SUMPRODUCT((Tableau16[A1]=Pilote!$B3)*(Tableau16[Etat 1]="F")*(Tableau16[Début A1]&gt;Pilote!$C$1)*(Tableau16[Début A1]&lt;Pilote!K$1)*(Tableau16[Fin A1]&gt;Pilote!J$1)*(Tableau16[Fin A1]&lt;Pilote!$S$1)*(Tableau16[DBP1]&gt;=Pilote!J$1)*(Tableau16[DBP1]&lt;Pilote!K$1)*(Tableau16[FNP1]&gt;Pilote!K$1),MOD(Pilote!K$1-Tableau16[DBP1],1))</f>
        <v>0</v>
      </c>
      <c r="K12" s="240">
        <f>-SUMPRODUCT((Tableau16[A1]=Pilote!$B3)*(Tableau16[Etat 1]="F")*(Tableau16[Début A1]&gt;Pilote!$C$1)*(Tableau16[Début A1]&lt;Pilote!L$1)*(Tableau16[Fin A1]&gt;Pilote!K$1)*(Tableau16[Fin A1]&lt;Pilote!$S$1)*(Tableau16[DBP1]&gt;=Pilote!K$1)*(Tableau16[DBP1]&lt;Pilote!L$1)*(Tableau16[FNP1]&gt;Pilote!L$1),MOD(Pilote!L$1-Tableau16[DBP1],1))</f>
        <v>0</v>
      </c>
      <c r="L12" s="240">
        <f>-SUMPRODUCT((Tableau16[A1]=Pilote!$B3)*(Tableau16[Etat 1]="F")*(Tableau16[Début A1]&gt;Pilote!$C$1)*(Tableau16[Début A1]&lt;Pilote!M$1)*(Tableau16[Fin A1]&gt;Pilote!L$1)*(Tableau16[Fin A1]&lt;Pilote!$S$1)*(Tableau16[DBP1]&gt;=Pilote!L$1)*(Tableau16[DBP1]&lt;Pilote!M$1)*(Tableau16[FNP1]&gt;Pilote!M$1),MOD(Pilote!M$1-Tableau16[DBP1],1))</f>
        <v>0</v>
      </c>
      <c r="M12" s="240">
        <f>-SUMPRODUCT((Tableau16[A1]=Pilote!$B3)*(Tableau16[Etat 1]="F")*(Tableau16[Début A1]&gt;Pilote!$C$1)*(Tableau16[Début A1]&lt;Pilote!N$1)*(Tableau16[Fin A1]&gt;Pilote!M$1)*(Tableau16[Fin A1]&lt;Pilote!$S$1)*(Tableau16[DBP1]&gt;=Pilote!M$1)*(Tableau16[DBP1]&lt;Pilote!N$1)*(Tableau16[FNP1]&gt;Pilote!N$1),MOD(Pilote!N$1-Tableau16[DBP1],1))</f>
        <v>0</v>
      </c>
      <c r="N12" s="240">
        <f>-SUMPRODUCT((Tableau16[A1]=Pilote!$B3)*(Tableau16[Etat 1]="F")*(Tableau16[Début A1]&gt;Pilote!$C$1)*(Tableau16[Début A1]&lt;Pilote!O$1)*(Tableau16[Fin A1]&gt;Pilote!N$1)*(Tableau16[Fin A1]&lt;Pilote!$S$1)*(Tableau16[DBP1]&gt;=Pilote!N$1)*(Tableau16[DBP1]&lt;Pilote!O$1)*(Tableau16[FNP1]&gt;Pilote!O$1),MOD(Pilote!O$1-Tableau16[DBP1],1))</f>
        <v>0</v>
      </c>
      <c r="O12" s="240">
        <f>-SUMPRODUCT((Tableau16[A1]=Pilote!$B3)*(Tableau16[Etat 1]="F")*(Tableau16[Début A1]&gt;Pilote!$C$1)*(Tableau16[Début A1]&lt;Pilote!P$1)*(Tableau16[Fin A1]&gt;Pilote!O$1)*(Tableau16[Fin A1]&lt;Pilote!$S$1)*(Tableau16[DBP1]&gt;=Pilote!O$1)*(Tableau16[DBP1]&lt;Pilote!P$1)*(Tableau16[FNP1]&gt;Pilote!P$1),MOD(Pilote!P$1-Tableau16[DBP1],1))</f>
        <v>0</v>
      </c>
      <c r="P12" s="240">
        <f>-SUMPRODUCT((Tableau16[A1]=Pilote!$B3)*(Tableau16[Etat 1]="F")*(Tableau16[Début A1]&gt;Pilote!$C$1)*(Tableau16[Début A1]&lt;Pilote!Q$1)*(Tableau16[Fin A1]&gt;Pilote!P$1)*(Tableau16[Fin A1]&lt;Pilote!$S$1)*(Tableau16[DBP1]&gt;=Pilote!P$1)*(Tableau16[DBP1]&lt;Pilote!Q$1)*(Tableau16[FNP1]&gt;Pilote!Q$1),MOD(Pilote!Q$1-Tableau16[DBP1],1))</f>
        <v>0</v>
      </c>
      <c r="Q12" s="240">
        <f>-SUMPRODUCT((Tableau16[A1]=Pilote!$B3)*(Tableau16[Etat 1]="F")*(Tableau16[Début A1]&gt;Pilote!$C$1)*(Tableau16[Début A1]&lt;Pilote!R$1)*(Tableau16[Fin A1]&gt;Pilote!Q$1)*(Tableau16[Fin A1]&lt;Pilote!$S$1)*(Tableau16[DBP1]&gt;=Pilote!Q$1)*(Tableau16[DBP1]&lt;Pilote!R$1)*(Tableau16[FNP1]&gt;Pilote!R$1),MOD(Pilote!R$1-Tableau16[DBP1],1))</f>
        <v>0</v>
      </c>
      <c r="R12" s="240">
        <f>-SUMPRODUCT((Tableau16[A1]=Pilote!$B3)*(Tableau16[Etat 1]="F")*(Tableau16[Début A1]&gt;Pilote!$C$1)*(Tableau16[Début A1]&lt;Pilote!S$1)*(Tableau16[Fin A1]&gt;Pilote!R$1)*(Tableau16[Fin A1]&lt;Pilote!$S$1)*(Tableau16[DBP1]&gt;=Pilote!R$1)*(Tableau16[DBP1]&lt;Pilote!S$1)*(Tableau16[FNP1]&gt;Pilote!S$1),MOD(Pilote!S$1-Tableau16[DBP1],1))</f>
        <v>0</v>
      </c>
      <c r="S12" s="241">
        <f>-SUMPRODUCT((Tableau16[A1]=Pilote!$B3)*(Tableau16[Etat 1]="F")*(Tableau16[Début A1]&gt;Pilote!$C$1)*(Tableau16[Début A1]&lt;Pilote!T$1)*(Tableau16[Fin A1]&gt;Pilote!S$1)*(Tableau16[Fin A1]&lt;Pilote!AH$1)*(Tableau16[DBP1]&gt;=Pilote!S$1)*(Tableau16[DBP1]&lt;Pilote!T$1)*(Tableau16[FNP1]&gt;=Pilote!T$1),MOD(Pilote!T$1-Tableau16[DBP1],1))</f>
        <v>0</v>
      </c>
    </row>
    <row r="13" spans="1:19" x14ac:dyDescent="0.3">
      <c r="A13" s="242" t="s">
        <v>161</v>
      </c>
      <c r="B13" s="242" t="s">
        <v>162</v>
      </c>
      <c r="C13" s="243" t="s">
        <v>134</v>
      </c>
      <c r="D13" s="240">
        <f>-SUMPRODUCT((Tableau16[A1]=Pilote!$B3)*(Tableau16[Etat 1]="F")*(Tableau16[Début A1]&gt;Pilote!$C$1)*(Tableau16[Début A1]&lt;Pilote!E$1)*(Tableau16[Fin A1]&gt;Pilote!D$1)*(Tableau16[Fin A1]&lt;Pilote!$S$1)*(Tableau16[DBP1]&gt;=Pilote!D$1)*(Tableau16[DBP1]&lt;Pilote!E$1)*(Tableau16[FNP1]&lt;=Pilote!E$1),MOD(Tableau16[FNP1]-Tableau16[DBP1],1))</f>
        <v>0</v>
      </c>
      <c r="E13" s="240">
        <f>-SUMPRODUCT((Tableau16[A1]=Pilote!$B3)*(Tableau16[Etat 1]="F")*(Tableau16[Début A1]&gt;Pilote!$C$1)*(Tableau16[Début A1]&lt;Pilote!F$1)*(Tableau16[Fin A1]&gt;Pilote!E$1)*(Tableau16[Fin A1]&lt;Pilote!$S$1)*(Tableau16[DBP1]&gt;=Pilote!E$1)*(Tableau16[DBP1]&lt;Pilote!F$1)*(Tableau16[FNP1]&lt;=Pilote!F$1),MOD(Tableau16[FNP1]-Tableau16[DBP1],1))</f>
        <v>0</v>
      </c>
      <c r="F13" s="240">
        <f>-SUMPRODUCT((Tableau16[A1]=Pilote!$B3)*(Tableau16[Etat 1]="F")*(Tableau16[Début A1]&gt;Pilote!$C$1)*(Tableau16[Début A1]&lt;Pilote!G$1)*(Tableau16[Fin A1]&gt;Pilote!F$1)*(Tableau16[Fin A1]&lt;Pilote!$S$1)*(Tableau16[DBP1]&gt;=Pilote!F$1)*(Tableau16[DBP1]&lt;Pilote!G$1)*(Tableau16[FNP1]&lt;=Pilote!G$1),MOD(Tableau16[FNP1]-Tableau16[DBP1],1))</f>
        <v>0</v>
      </c>
      <c r="G13" s="240">
        <f>-SUMPRODUCT((Tableau16[A1]=Pilote!$B3)*(Tableau16[Etat 1]="F")*(Tableau16[Début A1]&gt;Pilote!$C$1)*(Tableau16[Début A1]&lt;Pilote!H$1)*(Tableau16[Fin A1]&gt;Pilote!G$1)*(Tableau16[Fin A1]&lt;Pilote!$S$1)*(Tableau16[DBP1]&gt;=Pilote!G$1)*(Tableau16[DBP1]&lt;Pilote!H$1)*(Tableau16[FNP1]&lt;=Pilote!H$1),MOD(Tableau16[FNP1]-Tableau16[DBP1],1))</f>
        <v>-5.9027777781011537E-2</v>
      </c>
      <c r="H13" s="240">
        <f>-SUMPRODUCT((Tableau16[A1]=Pilote!$B3)*(Tableau16[Etat 1]="F")*(Tableau16[Début A1]&gt;Pilote!$C$1)*(Tableau16[Début A1]&lt;Pilote!I$1)*(Tableau16[Fin A1]&gt;Pilote!H$1)*(Tableau16[Fin A1]&lt;Pilote!$S$1)*(Tableau16[DBP1]&gt;=Pilote!H$1)*(Tableau16[DBP1]&lt;Pilote!I$1)*(Tableau16[FNP1]&lt;=Pilote!I$1),MOD(Tableau16[FNP1]-Tableau16[DBP1],1))</f>
        <v>0</v>
      </c>
      <c r="I13" s="240">
        <f>-SUMPRODUCT((Tableau16[A1]=Pilote!$B3)*(Tableau16[Etat 1]="F")*(Tableau16[Début A1]&gt;Pilote!$C$1)*(Tableau16[Début A1]&lt;Pilote!J$1)*(Tableau16[Fin A1]&gt;Pilote!I$1)*(Tableau16[Fin A1]&lt;Pilote!$S$1)*(Tableau16[DBP1]&gt;=Pilote!I$1)*(Tableau16[DBP1]&lt;Pilote!J$1)*(Tableau16[FNP1]&lt;=Pilote!J$1),MOD(Tableau16[FNP1]-Tableau16[DBP1],1))</f>
        <v>0</v>
      </c>
      <c r="J13" s="240">
        <f>-SUMPRODUCT((Tableau16[A1]=Pilote!$B3)*(Tableau16[Etat 1]="F")*(Tableau16[Début A1]&gt;Pilote!$C$1)*(Tableau16[Début A1]&lt;Pilote!K$1)*(Tableau16[Fin A1]&gt;Pilote!J$1)*(Tableau16[Fin A1]&lt;Pilote!$S$1)*(Tableau16[DBP1]&gt;=Pilote!J$1)*(Tableau16[DBP1]&lt;Pilote!K$1)*(Tableau16[FNP1]&lt;=Pilote!K$1),MOD(Tableau16[FNP1]-Tableau16[DBP1],1))</f>
        <v>0</v>
      </c>
      <c r="K13" s="240">
        <f>-SUMPRODUCT((Tableau16[A1]=Pilote!$B3)*(Tableau16[Etat 1]="F")*(Tableau16[Début A1]&gt;Pilote!$C$1)*(Tableau16[Début A1]&lt;Pilote!L$1)*(Tableau16[Fin A1]&gt;Pilote!K$1)*(Tableau16[Fin A1]&lt;Pilote!$S$1)*(Tableau16[DBP1]&gt;=Pilote!K$1)*(Tableau16[DBP1]&lt;Pilote!L$1)*(Tableau16[FNP1]&lt;=Pilote!L$1),MOD(Tableau16[FNP1]-Tableau16[DBP1],1))</f>
        <v>0</v>
      </c>
      <c r="L13" s="240">
        <f>-SUMPRODUCT((Tableau16[A1]=Pilote!$B3)*(Tableau16[Etat 1]="F")*(Tableau16[Début A1]&gt;Pilote!$C$1)*(Tableau16[Début A1]&lt;Pilote!M$1)*(Tableau16[Fin A1]&gt;Pilote!L$1)*(Tableau16[Fin A1]&lt;Pilote!$S$1)*(Tableau16[DBP1]&gt;=Pilote!L$1)*(Tableau16[DBP1]&lt;Pilote!M$1)*(Tableau16[FNP1]&lt;=Pilote!M$1),MOD(Tableau16[FNP1]-Tableau16[DBP1],1))</f>
        <v>0</v>
      </c>
      <c r="M13" s="240">
        <f>-SUMPRODUCT((Tableau16[A1]=Pilote!$B3)*(Tableau16[Etat 1]="F")*(Tableau16[Début A1]&gt;Pilote!$C$1)*(Tableau16[Début A1]&lt;Pilote!N$1)*(Tableau16[Fin A1]&gt;Pilote!M$1)*(Tableau16[Fin A1]&lt;Pilote!$S$1)*(Tableau16[DBP1]&gt;=Pilote!M$1)*(Tableau16[DBP1]&lt;Pilote!N$1)*(Tableau16[FNP1]&lt;=Pilote!N$1),MOD(Tableau16[FNP1]-Tableau16[DBP1],1))</f>
        <v>0</v>
      </c>
      <c r="N13" s="240">
        <f>-SUMPRODUCT((Tableau16[A1]=Pilote!$B3)*(Tableau16[Etat 1]="F")*(Tableau16[Début A1]&gt;Pilote!$C$1)*(Tableau16[Début A1]&lt;Pilote!O$1)*(Tableau16[Fin A1]&gt;Pilote!N$1)*(Tableau16[Fin A1]&lt;Pilote!$S$1)*(Tableau16[DBP1]&gt;=Pilote!N$1)*(Tableau16[DBP1]&lt;Pilote!O$1)*(Tableau16[FNP1]&lt;=Pilote!O$1),MOD(Tableau16[FNP1]-Tableau16[DBP1],1))</f>
        <v>0</v>
      </c>
      <c r="O13" s="240">
        <f>-SUMPRODUCT((Tableau16[A1]=Pilote!$B3)*(Tableau16[Etat 1]="F")*(Tableau16[Début A1]&gt;Pilote!$C$1)*(Tableau16[Début A1]&lt;Pilote!P$1)*(Tableau16[Fin A1]&gt;Pilote!O$1)*(Tableau16[Fin A1]&lt;Pilote!$S$1)*(Tableau16[DBP1]&gt;=Pilote!O$1)*(Tableau16[DBP1]&lt;Pilote!P$1)*(Tableau16[FNP1]&lt;=Pilote!P$1),MOD(Tableau16[FNP1]-Tableau16[DBP1],1))</f>
        <v>0</v>
      </c>
      <c r="P13" s="240">
        <f>-SUMPRODUCT((Tableau16[A1]=Pilote!$B3)*(Tableau16[Etat 1]="F")*(Tableau16[Début A1]&gt;Pilote!$C$1)*(Tableau16[Début A1]&lt;Pilote!Q$1)*(Tableau16[Fin A1]&gt;Pilote!P$1)*(Tableau16[Fin A1]&lt;Pilote!$S$1)*(Tableau16[DBP1]&gt;=Pilote!P$1)*(Tableau16[DBP1]&lt;Pilote!Q$1)*(Tableau16[FNP1]&lt;=Pilote!Q$1),MOD(Tableau16[FNP1]-Tableau16[DBP1],1))</f>
        <v>0</v>
      </c>
      <c r="Q13" s="240">
        <f>-SUMPRODUCT((Tableau16[A1]=Pilote!$B3)*(Tableau16[Etat 1]="F")*(Tableau16[Début A1]&gt;Pilote!$C$1)*(Tableau16[Début A1]&lt;Pilote!R$1)*(Tableau16[Fin A1]&gt;Pilote!Q$1)*(Tableau16[Fin A1]&lt;Pilote!$S$1)*(Tableau16[DBP1]&gt;=Pilote!Q$1)*(Tableau16[DBP1]&lt;Pilote!R$1)*(Tableau16[FNP1]&lt;=Pilote!R$1),MOD(Tableau16[FNP1]-Tableau16[DBP1],1))</f>
        <v>0</v>
      </c>
      <c r="R13" s="240">
        <f>-SUMPRODUCT((Tableau16[A1]=Pilote!$B3)*(Tableau16[Etat 1]="F")*(Tableau16[Début A1]&gt;Pilote!$C$1)*(Tableau16[Début A1]&lt;Pilote!S$1)*(Tableau16[Fin A1]&gt;Pilote!R$1)*(Tableau16[Fin A1]&lt;Pilote!$S$1)*(Tableau16[DBP1]&gt;=Pilote!R$1)*(Tableau16[DBP1]&lt;Pilote!S$1)*(Tableau16[FNP1]&lt;=Pilote!S$1),MOD(Tableau16[FNP1]-Tableau16[DBP1],1))</f>
        <v>0</v>
      </c>
    </row>
    <row r="14" spans="1:19" x14ac:dyDescent="0.3">
      <c r="A14" s="244" t="s">
        <v>163</v>
      </c>
      <c r="B14" s="244" t="s">
        <v>164</v>
      </c>
      <c r="C14" s="245" t="s">
        <v>128</v>
      </c>
      <c r="D14" s="240">
        <f>-SUMPRODUCT((Tableau16[A1]=Pilote!$B3)*(Tableau16[Etat 1]="F")*(Tableau16[Début A1]&gt;Pilote!$C$1)*(Tableau16[Début A1]&lt;Pilote!E$1)*(Tableau16[Fin A1]&gt;Pilote!D$1)*(Tableau16[Fin A1]&lt;Pilote!$S$1)*(Tableau16[DBP1]&lt;Pilote!D$1)*(Tableau16[FNP1]&gt;=Pilote!D$1)*(Tableau16[FNP1]&lt;=Pilote!E$1),MOD(Tableau16[FNP1]-Pilote!D$1,1))</f>
        <v>0</v>
      </c>
      <c r="E14" s="240">
        <f>-SUMPRODUCT((Tableau16[A1]=Pilote!$B3)*(Tableau16[Etat 1]="F")*(Tableau16[Début A1]&gt;Pilote!$C$1)*(Tableau16[Début A1]&lt;Pilote!F$1)*(Tableau16[Fin A1]&gt;Pilote!E$1)*(Tableau16[Fin A1]&lt;Pilote!$S$1)*(Tableau16[DBP1]&lt;Pilote!E$1)*(Tableau16[FNP1]&gt;=Pilote!E$1)*(Tableau16[FNP1]&lt;=Pilote!F$1),MOD(Tableau16[FNP1]-Pilote!E$1,1))</f>
        <v>0</v>
      </c>
      <c r="F14" s="240">
        <f>-SUMPRODUCT((Tableau16[A1]=Pilote!$B3)*(Tableau16[Etat 1]="F")*(Tableau16[Début A1]&gt;Pilote!$C$1)*(Tableau16[Début A1]&lt;Pilote!G$1)*(Tableau16[Fin A1]&gt;Pilote!F$1)*(Tableau16[Fin A1]&lt;Pilote!$S$1)*(Tableau16[DBP1]&lt;Pilote!F$1)*(Tableau16[FNP1]&gt;=Pilote!F$1)*(Tableau16[FNP1]&lt;=Pilote!G$1),MOD(Tableau16[FNP1]-Pilote!F$1,1))</f>
        <v>0</v>
      </c>
      <c r="G14" s="240">
        <f>-SUMPRODUCT((Tableau16[A1]=Pilote!$B3)*(Tableau16[Etat 1]="F")*(Tableau16[Début A1]&gt;Pilote!$C$1)*(Tableau16[Début A1]&lt;Pilote!H$1)*(Tableau16[Fin A1]&gt;Pilote!G$1)*(Tableau16[Fin A1]&lt;Pilote!$S$1)*(Tableau16[DBP1]&lt;Pilote!G$1)*(Tableau16[FNP1]&gt;=Pilote!G$1)*(Tableau16[FNP1]&lt;=Pilote!H$1),MOD(Tableau16[FNP1]-Pilote!G$1,1))</f>
        <v>-2.0833333335758653E-2</v>
      </c>
      <c r="H14" s="240">
        <f>-SUMPRODUCT((Tableau16[A1]=Pilote!$B3)*(Tableau16[Etat 1]="F")*(Tableau16[Début A1]&gt;Pilote!$C$1)*(Tableau16[Début A1]&lt;Pilote!I$1)*(Tableau16[Fin A1]&gt;Pilote!H$1)*(Tableau16[Fin A1]&lt;Pilote!$S$1)*(Tableau16[DBP1]&lt;Pilote!H$1)*(Tableau16[FNP1]&gt;=Pilote!H$1)*(Tableau16[FNP1]&lt;=Pilote!I$1),MOD(Tableau16[FNP1]-Pilote!H$1,1))</f>
        <v>-3.4722222189884633E-3</v>
      </c>
      <c r="I14" s="240">
        <f>-SUMPRODUCT((Tableau16[A1]=Pilote!$B3)*(Tableau16[Etat 1]="F")*(Tableau16[Début A1]&gt;Pilote!$C$1)*(Tableau16[Début A1]&lt;Pilote!J$1)*(Tableau16[Fin A1]&gt;Pilote!I$1)*(Tableau16[Fin A1]&lt;Pilote!$S$1)*(Tableau16[DBP1]&lt;Pilote!I$1)*(Tableau16[FNP1]&gt;=Pilote!I$1)*(Tableau16[FNP1]&lt;=Pilote!J$1),MOD(Tableau16[FNP1]-Pilote!I$1,1))</f>
        <v>0</v>
      </c>
      <c r="J14" s="240">
        <f>-SUMPRODUCT((Tableau16[A1]=Pilote!$B3)*(Tableau16[Etat 1]="F")*(Tableau16[Début A1]&gt;Pilote!$C$1)*(Tableau16[Début A1]&lt;Pilote!K$1)*(Tableau16[Fin A1]&gt;Pilote!J$1)*(Tableau16[Fin A1]&lt;Pilote!$S$1)*(Tableau16[DBP1]&lt;Pilote!J$1)*(Tableau16[FNP1]&gt;=Pilote!J$1)*(Tableau16[FNP1]&lt;=Pilote!K$1),MOD(Tableau16[FNP1]-Pilote!J$1,1))</f>
        <v>0</v>
      </c>
      <c r="K14" s="240">
        <f>-SUMPRODUCT((Tableau16[A1]=Pilote!$B3)*(Tableau16[Etat 1]="F")*(Tableau16[Début A1]&gt;Pilote!$C$1)*(Tableau16[Début A1]&lt;Pilote!L$1)*(Tableau16[Fin A1]&gt;Pilote!K$1)*(Tableau16[Fin A1]&lt;Pilote!$S$1)*(Tableau16[DBP1]&lt;Pilote!K$1)*(Tableau16[FNP1]&gt;=Pilote!K$1)*(Tableau16[FNP1]&lt;=Pilote!L$1),MOD(Tableau16[FNP1]-Pilote!K$1,1))</f>
        <v>0</v>
      </c>
      <c r="L14" s="240">
        <f>-SUMPRODUCT((Tableau16[A1]=Pilote!$B3)*(Tableau16[Etat 1]="F")*(Tableau16[Début A1]&gt;Pilote!$C$1)*(Tableau16[Début A1]&lt;Pilote!M$1)*(Tableau16[Fin A1]&gt;Pilote!L$1)*(Tableau16[Fin A1]&lt;Pilote!$S$1)*(Tableau16[DBP1]&lt;Pilote!L$1)*(Tableau16[FNP1]&gt;=Pilote!L$1)*(Tableau16[FNP1]&lt;=Pilote!M$1),MOD(Tableau16[FNP1]-Pilote!L$1,1))</f>
        <v>0</v>
      </c>
      <c r="M14" s="240">
        <f>-SUMPRODUCT((Tableau16[A1]=Pilote!$B3)*(Tableau16[Etat 1]="F")*(Tableau16[Début A1]&gt;Pilote!$C$1)*(Tableau16[Début A1]&lt;Pilote!N$1)*(Tableau16[Fin A1]&gt;Pilote!M$1)*(Tableau16[Fin A1]&lt;Pilote!$S$1)*(Tableau16[DBP1]&lt;Pilote!M$1)*(Tableau16[FNP1]&gt;=Pilote!M$1)*(Tableau16[FNP1]&lt;=Pilote!N$1),MOD(Tableau16[FNP1]-Pilote!M$1,1))</f>
        <v>0</v>
      </c>
      <c r="N14" s="240">
        <f>-SUMPRODUCT((Tableau16[A1]=Pilote!$B3)*(Tableau16[Etat 1]="F")*(Tableau16[Début A1]&gt;Pilote!$C$1)*(Tableau16[Début A1]&lt;Pilote!O$1)*(Tableau16[Fin A1]&gt;Pilote!N$1)*(Tableau16[Fin A1]&lt;Pilote!$S$1)*(Tableau16[DBP1]&lt;Pilote!N$1)*(Tableau16[FNP1]&gt;=Pilote!N$1)*(Tableau16[FNP1]&lt;=Pilote!O$1),MOD(Tableau16[FNP1]-Pilote!N$1,1))</f>
        <v>0</v>
      </c>
      <c r="O14" s="240">
        <f>-SUMPRODUCT((Tableau16[A1]=Pilote!$B3)*(Tableau16[Etat 1]="F")*(Tableau16[Début A1]&gt;Pilote!$C$1)*(Tableau16[Début A1]&lt;Pilote!P$1)*(Tableau16[Fin A1]&gt;Pilote!O$1)*(Tableau16[Fin A1]&lt;Pilote!$S$1)*(Tableau16[DBP1]&lt;Pilote!O$1)*(Tableau16[FNP1]&gt;=Pilote!O$1)*(Tableau16[FNP1]&lt;=Pilote!P$1),MOD(Tableau16[FNP1]-Pilote!O$1,1))</f>
        <v>0</v>
      </c>
      <c r="P14" s="240">
        <f>-SUMPRODUCT((Tableau16[A1]=Pilote!$B3)*(Tableau16[Etat 1]="F")*(Tableau16[Début A1]&gt;Pilote!$C$1)*(Tableau16[Début A1]&lt;Pilote!Q$1)*(Tableau16[Fin A1]&gt;Pilote!P$1)*(Tableau16[Fin A1]&lt;Pilote!$S$1)*(Tableau16[DBP1]&lt;Pilote!P$1)*(Tableau16[FNP1]&gt;=Pilote!P$1)*(Tableau16[FNP1]&lt;=Pilote!Q$1),MOD(Tableau16[FNP1]-Pilote!P$1,1))</f>
        <v>0</v>
      </c>
      <c r="Q14" s="240">
        <f>-SUMPRODUCT((Tableau16[A1]=Pilote!$B3)*(Tableau16[Etat 1]="F")*(Tableau16[Début A1]&gt;Pilote!$C$1)*(Tableau16[Début A1]&lt;Pilote!R$1)*(Tableau16[Fin A1]&gt;Pilote!Q$1)*(Tableau16[Fin A1]&lt;Pilote!$S$1)*(Tableau16[DBP1]&lt;Pilote!Q$1)*(Tableau16[FNP1]&gt;=Pilote!Q$1)*(Tableau16[FNP1]&lt;=Pilote!R$1),MOD(Tableau16[FNP1]-Pilote!Q$1,1))</f>
        <v>0</v>
      </c>
      <c r="R14" s="240">
        <f>-SUMPRODUCT((Tableau16[A1]=Pilote!$B3)*(Tableau16[Etat 1]="F")*(Tableau16[Début A1]&gt;Pilote!$C$1)*(Tableau16[Début A1]&lt;Pilote!S$1)*(Tableau16[Fin A1]&gt;Pilote!R$1)*(Tableau16[Fin A1]&lt;Pilote!$S$1)*(Tableau16[DBP1]&lt;Pilote!R$1)*(Tableau16[FNP1]&gt;=Pilote!R$1)*(Tableau16[FNP1]&lt;=Pilote!S$1),MOD(Tableau16[FNP1]-Pilote!R$1,1))</f>
        <v>0</v>
      </c>
    </row>
    <row r="15" spans="1:19" x14ac:dyDescent="0.3">
      <c r="A15" s="237" t="s">
        <v>37</v>
      </c>
      <c r="B15" s="237"/>
      <c r="C15" s="237"/>
      <c r="D15" s="241"/>
      <c r="E15" s="241"/>
      <c r="F15" s="241"/>
      <c r="G15" s="241"/>
      <c r="H15" s="241"/>
      <c r="I15" s="241"/>
      <c r="J15" s="241"/>
      <c r="K15" s="241"/>
      <c r="L15" s="241"/>
      <c r="M15" s="241"/>
      <c r="N15" s="241"/>
      <c r="O15" s="241"/>
      <c r="P15" s="241"/>
      <c r="Q15" s="241"/>
      <c r="R15" s="241"/>
    </row>
    <row r="16" spans="1:19" x14ac:dyDescent="0.3">
      <c r="A16" s="238" t="s">
        <v>160</v>
      </c>
      <c r="B16" s="238"/>
      <c r="C16" s="239" t="s">
        <v>134</v>
      </c>
      <c r="D16" s="241">
        <f>-SUMPRODUCT((Tableau16[A1]=Pilote!$B3)*(Tableau16[Etat 1]="F")*(Tableau16[Début A1]&gt;Pilote!$C$1)*(Tableau16[Début A1]&lt;Pilote!E$1)*(Tableau16[Fin A1]&gt;Pilote!D$1)*(Tableau16[Fin A1]&lt;Pilote!$S$1)*(Tableau16[DBP2]&gt;=Pilote!D$1)*(Tableau16[DBP2]&lt;Pilote!E$1)*(Tableau16[FNP2]&gt;Pilote!E$1),MOD(Pilote!E$1-Tableau16[DBP2],1))</f>
        <v>0</v>
      </c>
      <c r="E16" s="241">
        <f>-SUMPRODUCT((Tableau16[A1]=Pilote!$B3)*(Tableau16[Etat 1]="F")*(Tableau16[Début A1]&gt;Pilote!$C$1)*(Tableau16[Début A1]&lt;Pilote!F$1)*(Tableau16[Fin A1]&gt;Pilote!E$1)*(Tableau16[Fin A1]&lt;Pilote!$S$1)*(Tableau16[DBP2]&gt;=Pilote!E$1)*(Tableau16[DBP2]&lt;Pilote!F$1)*(Tableau16[FNP2]&gt;Pilote!F$1),MOD(Pilote!F$1-Tableau16[DBP2],1))</f>
        <v>0</v>
      </c>
      <c r="F16" s="241">
        <f>-SUMPRODUCT((Tableau16[A1]=Pilote!$B3)*(Tableau16[Etat 1]="F")*(Tableau16[Début A1]&gt;Pilote!$C$1)*(Tableau16[Début A1]&lt;Pilote!G$1)*(Tableau16[Fin A1]&gt;Pilote!F$1)*(Tableau16[Fin A1]&lt;Pilote!$S$1)*(Tableau16[DBP2]&gt;=Pilote!F$1)*(Tableau16[DBP2]&lt;Pilote!G$1)*(Tableau16[FNP2]&gt;Pilote!G$1),MOD(Pilote!G$1-Tableau16[DBP2],1))</f>
        <v>0</v>
      </c>
      <c r="G16" s="241">
        <f>-SUMPRODUCT((Tableau16[A1]=Pilote!$B3)*(Tableau16[Etat 1]="F")*(Tableau16[Début A1]&gt;Pilote!$C$1)*(Tableau16[Début A1]&lt;Pilote!H$1)*(Tableau16[Fin A1]&gt;Pilote!G$1)*(Tableau16[Fin A1]&lt;Pilote!$S$1)*(Tableau16[DBP2]&gt;=Pilote!G$1)*(Tableau16[DBP2]&lt;Pilote!H$1)*(Tableau16[FNP2]&gt;Pilote!H$1),MOD(Pilote!H$1-Tableau16[DBP2],1))</f>
        <v>0</v>
      </c>
      <c r="H16" s="241">
        <f>-SUMPRODUCT((Tableau16[A1]=Pilote!$B3)*(Tableau16[Etat 1]="F")*(Tableau16[Début A1]&gt;Pilote!$C$1)*(Tableau16[Début A1]&lt;Pilote!I$1)*(Tableau16[Fin A1]&gt;Pilote!H$1)*(Tableau16[Fin A1]&lt;Pilote!$S$1)*(Tableau16[DBP2]&gt;=Pilote!H$1)*(Tableau16[DBP2]&lt;Pilote!I$1)*(Tableau16[FNP2]&gt;Pilote!I$1),MOD(Pilote!I$1-Tableau16[DBP2],1))</f>
        <v>0</v>
      </c>
      <c r="I16" s="241">
        <f>-SUMPRODUCT((Tableau16[A1]=Pilote!$B3)*(Tableau16[Etat 1]="F")*(Tableau16[Début A1]&gt;Pilote!$C$1)*(Tableau16[Début A1]&lt;Pilote!J$1)*(Tableau16[Fin A1]&gt;Pilote!I$1)*(Tableau16[Fin A1]&lt;Pilote!$S$1)*(Tableau16[DBP2]&gt;=Pilote!I$1)*(Tableau16[DBP2]&lt;Pilote!J$1)*(Tableau16[FNP2]&gt;Pilote!J$1),MOD(Pilote!J$1-Tableau16[DBP2],1))</f>
        <v>-2.0833333328482695E-2</v>
      </c>
      <c r="J16" s="241">
        <f>-SUMPRODUCT((Tableau16[A1]=Pilote!$B3)*(Tableau16[Etat 1]="F")*(Tableau16[Début A1]&gt;Pilote!$C$1)*(Tableau16[Début A1]&lt;Pilote!K$1)*(Tableau16[Fin A1]&gt;Pilote!J$1)*(Tableau16[Fin A1]&lt;Pilote!$S$1)*(Tableau16[DBP2]&gt;=Pilote!J$1)*(Tableau16[DBP2]&lt;Pilote!K$1)*(Tableau16[FNP2]&gt;Pilote!K$1),MOD(Pilote!K$1-Tableau16[DBP2],1))</f>
        <v>-1.0416666671517305E-2</v>
      </c>
      <c r="K16" s="241">
        <f>-SUMPRODUCT((Tableau16[A1]=Pilote!$B3)*(Tableau16[Etat 1]="F")*(Tableau16[Début A1]&gt;Pilote!$C$1)*(Tableau16[Début A1]&lt;Pilote!L$1)*(Tableau16[Fin A1]&gt;Pilote!K$1)*(Tableau16[Fin A1]&lt;Pilote!$S$1)*(Tableau16[DBP2]&gt;=Pilote!K$1)*(Tableau16[DBP2]&lt;Pilote!L$1)*(Tableau16[FNP2]&gt;Pilote!L$1),MOD(Pilote!L$1-Tableau16[DBP2],1))</f>
        <v>0</v>
      </c>
      <c r="L16" s="241">
        <f>-SUMPRODUCT((Tableau16[A1]=Pilote!$B3)*(Tableau16[Etat 1]="F")*(Tableau16[Début A1]&gt;Pilote!$C$1)*(Tableau16[Début A1]&lt;Pilote!M$1)*(Tableau16[Fin A1]&gt;Pilote!L$1)*(Tableau16[Fin A1]&lt;Pilote!$S$1)*(Tableau16[DBP2]&gt;=Pilote!L$1)*(Tableau16[DBP2]&lt;Pilote!M$1)*(Tableau16[FNP2]&gt;Pilote!M$1),MOD(Pilote!M$1-Tableau16[DBP2],1))</f>
        <v>0</v>
      </c>
      <c r="M16" s="241">
        <f>-SUMPRODUCT((Tableau16[A1]=Pilote!$B3)*(Tableau16[Etat 1]="F")*(Tableau16[Début A1]&gt;Pilote!$C$1)*(Tableau16[Début A1]&lt;Pilote!N$1)*(Tableau16[Fin A1]&gt;Pilote!M$1)*(Tableau16[Fin A1]&lt;Pilote!$S$1)*(Tableau16[DBP2]&gt;=Pilote!M$1)*(Tableau16[DBP2]&lt;Pilote!N$1)*(Tableau16[FNP2]&gt;Pilote!N$1),MOD(Pilote!N$1-Tableau16[DBP2],1))</f>
        <v>0</v>
      </c>
      <c r="N16" s="241">
        <f>-SUMPRODUCT((Tableau16[A1]=Pilote!$B3)*(Tableau16[Etat 1]="F")*(Tableau16[Début A1]&gt;Pilote!$C$1)*(Tableau16[Début A1]&lt;Pilote!O$1)*(Tableau16[Fin A1]&gt;Pilote!N$1)*(Tableau16[Fin A1]&lt;Pilote!$S$1)*(Tableau16[DBP2]&gt;=Pilote!N$1)*(Tableau16[DBP2]&lt;Pilote!O$1)*(Tableau16[FNP2]&gt;Pilote!O$1),MOD(Pilote!O$1-Tableau16[DBP2],1))</f>
        <v>0</v>
      </c>
      <c r="O16" s="241">
        <f>-SUMPRODUCT((Tableau16[A1]=Pilote!$B3)*(Tableau16[Etat 1]="F")*(Tableau16[Début A1]&gt;Pilote!$C$1)*(Tableau16[Début A1]&lt;Pilote!P$1)*(Tableau16[Fin A1]&gt;Pilote!O$1)*(Tableau16[Fin A1]&lt;Pilote!$S$1)*(Tableau16[DBP2]&gt;=Pilote!O$1)*(Tableau16[DBP2]&lt;Pilote!P$1)*(Tableau16[FNP2]&gt;Pilote!P$1),MOD(Pilote!P$1-Tableau16[DBP2],1))</f>
        <v>0</v>
      </c>
      <c r="P16" s="241">
        <f>-SUMPRODUCT((Tableau16[A1]=Pilote!$B3)*(Tableau16[Etat 1]="F")*(Tableau16[Début A1]&gt;Pilote!$C$1)*(Tableau16[Début A1]&lt;Pilote!Q$1)*(Tableau16[Fin A1]&gt;Pilote!P$1)*(Tableau16[Fin A1]&lt;Pilote!$S$1)*(Tableau16[DBP2]&gt;=Pilote!P$1)*(Tableau16[DBP2]&lt;Pilote!Q$1)*(Tableau16[FNP2]&gt;Pilote!Q$1),MOD(Pilote!Q$1-Tableau16[DBP2],1))</f>
        <v>0</v>
      </c>
      <c r="Q16" s="241">
        <f>-SUMPRODUCT((Tableau16[A1]=Pilote!$B3)*(Tableau16[Etat 1]="F")*(Tableau16[Début A1]&gt;Pilote!$C$1)*(Tableau16[Début A1]&lt;Pilote!R$1)*(Tableau16[Fin A1]&gt;Pilote!Q$1)*(Tableau16[Fin A1]&lt;Pilote!$S$1)*(Tableau16[DBP2]&gt;=Pilote!Q$1)*(Tableau16[DBP2]&lt;Pilote!R$1)*(Tableau16[FNP2]&gt;Pilote!R$1),MOD(Pilote!R$1-Tableau16[DBP2],1))</f>
        <v>0</v>
      </c>
      <c r="R16" s="241">
        <f>-SUMPRODUCT((Tableau16[A1]=Pilote!$B3)*(Tableau16[Etat 1]="F")*(Tableau16[Début A1]&gt;Pilote!$C$1)*(Tableau16[Début A1]&lt;Pilote!S$1)*(Tableau16[Fin A1]&gt;Pilote!R$1)*(Tableau16[Fin A1]&lt;Pilote!$S$1)*(Tableau16[DBP2]&gt;=Pilote!R$1)*(Tableau16[DBP2]&lt;Pilote!S$1)*(Tableau16[FNP2]&gt;Pilote!S$1),MOD(Pilote!S$1-Tableau16[DBP2],1))</f>
        <v>0</v>
      </c>
    </row>
    <row r="17" spans="1:18" x14ac:dyDescent="0.3">
      <c r="A17" s="242" t="s">
        <v>161</v>
      </c>
      <c r="B17" s="242" t="s">
        <v>162</v>
      </c>
      <c r="C17" s="243" t="s">
        <v>134</v>
      </c>
      <c r="D17" s="241" t="e">
        <f>-SUMPRODUCT((Tableau16[A1]=Pilote!$B3)*(Tableau16[Etat 1]="F")*(Tableau16[Début A1]&gt;Pilote!$C$1)*(Tableau16[Début A1]&lt;Pilote!E$1)*(Tableau16[Fin A1]&gt;Pilote!D$1)*(Tableau16[Fin A1]&lt;Pilote!$S$1)*(Tableau16[DBP2]&gt;=Pilote!D$1)*(Tableau16[DBP2]&lt;Pilote!E$1)*(Tableau16[FNP2]&lt;=Pilote!E$1),MOD(Tableau16[FNP2]-Tableau16[DBP2],1))</f>
        <v>#VALUE!</v>
      </c>
      <c r="E17" s="241" t="e">
        <f>-SUMPRODUCT((Tableau16[A1]=Pilote!$B3)*(Tableau16[Etat 1]="F")*(Tableau16[Début A1]&gt;Pilote!$C$1)*(Tableau16[Début A1]&lt;Pilote!F$1)*(Tableau16[Fin A1]&gt;Pilote!E$1)*(Tableau16[Fin A1]&lt;Pilote!$S$1)*(Tableau16[DBP2]&gt;=Pilote!E$1)*(Tableau16[DBP2]&lt;Pilote!F$1)*(Tableau16[FNP2]&lt;=Pilote!F$1),MOD(Tableau16[FNP2]-Tableau16[DBP2],1))</f>
        <v>#VALUE!</v>
      </c>
      <c r="F17" s="241" t="e">
        <f>-SUMPRODUCT((Tableau16[A1]=Pilote!$B3)*(Tableau16[Etat 1]="F")*(Tableau16[Début A1]&gt;Pilote!$C$1)*(Tableau16[Début A1]&lt;Pilote!G$1)*(Tableau16[Fin A1]&gt;Pilote!F$1)*(Tableau16[Fin A1]&lt;Pilote!$S$1)*(Tableau16[DBP2]&gt;=Pilote!F$1)*(Tableau16[DBP2]&lt;Pilote!G$1)*(Tableau16[FNP2]&lt;=Pilote!G$1),MOD(Tableau16[FNP2]-Tableau16[DBP2],1))</f>
        <v>#VALUE!</v>
      </c>
      <c r="G17" s="241" t="e">
        <f>-SUMPRODUCT((Tableau16[A1]=Pilote!$B3)*(Tableau16[Etat 1]="F")*(Tableau16[Début A1]&gt;Pilote!$C$1)*(Tableau16[Début A1]&lt;Pilote!H$1)*(Tableau16[Fin A1]&gt;Pilote!G$1)*(Tableau16[Fin A1]&lt;Pilote!$S$1)*(Tableau16[DBP2]&gt;=Pilote!G$1)*(Tableau16[DBP2]&lt;Pilote!H$1)*(Tableau16[FNP2]&lt;=Pilote!H$1),MOD(Tableau16[FNP2]-Tableau16[DBP2],1))</f>
        <v>#VALUE!</v>
      </c>
      <c r="H17" s="241" t="e">
        <f>-SUMPRODUCT((Tableau16[A1]=Pilote!$B3)*(Tableau16[Etat 1]="F")*(Tableau16[Début A1]&gt;Pilote!$C$1)*(Tableau16[Début A1]&lt;Pilote!I$1)*(Tableau16[Fin A1]&gt;Pilote!H$1)*(Tableau16[Fin A1]&lt;Pilote!$S$1)*(Tableau16[DBP2]&gt;=Pilote!H$1)*(Tableau16[DBP2]&lt;Pilote!I$1)*(Tableau16[FNP2]&lt;=Pilote!I$1),MOD(Tableau16[FNP2]-Tableau16[DBP2],1))</f>
        <v>#VALUE!</v>
      </c>
      <c r="I17" s="241" t="e">
        <f>-SUMPRODUCT((Tableau16[A1]=Pilote!$B3)*(Tableau16[Etat 1]="F")*(Tableau16[Début A1]&gt;Pilote!$C$1)*(Tableau16[Début A1]&lt;Pilote!J$1)*(Tableau16[Fin A1]&gt;Pilote!I$1)*(Tableau16[Fin A1]&lt;Pilote!$S$1)*(Tableau16[DBP2]&gt;=Pilote!I$1)*(Tableau16[DBP2]&lt;Pilote!J$1)*(Tableau16[FNP2]&lt;=Pilote!J$1),MOD(Tableau16[FNP2]-Tableau16[DBP2],1))</f>
        <v>#VALUE!</v>
      </c>
      <c r="J17" s="241" t="e">
        <f>-SUMPRODUCT((Tableau16[A1]=Pilote!$B3)*(Tableau16[Etat 1]="F")*(Tableau16[Début A1]&gt;Pilote!$C$1)*(Tableau16[Début A1]&lt;Pilote!K$1)*(Tableau16[Fin A1]&gt;Pilote!J$1)*(Tableau16[Fin A1]&lt;Pilote!$S$1)*(Tableau16[DBP2]&gt;=Pilote!J$1)*(Tableau16[DBP2]&lt;Pilote!K$1)*(Tableau16[FNP2]&lt;=Pilote!K$1),MOD(Tableau16[FNP2]-Tableau16[DBP2],1))</f>
        <v>#VALUE!</v>
      </c>
      <c r="K17" s="241" t="e">
        <f>-SUMPRODUCT((Tableau16[A1]=Pilote!$B3)*(Tableau16[Etat 1]="F")*(Tableau16[Début A1]&gt;Pilote!$C$1)*(Tableau16[Début A1]&lt;Pilote!L$1)*(Tableau16[Fin A1]&gt;Pilote!K$1)*(Tableau16[Fin A1]&lt;Pilote!$S$1)*(Tableau16[DBP2]&gt;=Pilote!K$1)*(Tableau16[DBP2]&lt;Pilote!L$1)*(Tableau16[FNP2]&lt;=Pilote!L$1),MOD(Tableau16[FNP2]-Tableau16[DBP2],1))</f>
        <v>#VALUE!</v>
      </c>
      <c r="L17" s="241" t="e">
        <f>-SUMPRODUCT((Tableau16[A1]=Pilote!$B3)*(Tableau16[Etat 1]="F")*(Tableau16[Début A1]&gt;Pilote!$C$1)*(Tableau16[Début A1]&lt;Pilote!M$1)*(Tableau16[Fin A1]&gt;Pilote!L$1)*(Tableau16[Fin A1]&lt;Pilote!$S$1)*(Tableau16[DBP2]&gt;=Pilote!L$1)*(Tableau16[DBP2]&lt;Pilote!M$1)*(Tableau16[FNP2]&lt;=Pilote!M$1),MOD(Tableau16[FNP2]-Tableau16[DBP2],1))</f>
        <v>#VALUE!</v>
      </c>
      <c r="M17" s="241" t="e">
        <f>-SUMPRODUCT((Tableau16[A1]=Pilote!$B3)*(Tableau16[Etat 1]="F")*(Tableau16[Début A1]&gt;Pilote!$C$1)*(Tableau16[Début A1]&lt;Pilote!N$1)*(Tableau16[Fin A1]&gt;Pilote!M$1)*(Tableau16[Fin A1]&lt;Pilote!$S$1)*(Tableau16[DBP2]&gt;=Pilote!M$1)*(Tableau16[DBP2]&lt;Pilote!N$1)*(Tableau16[FNP2]&lt;=Pilote!N$1),MOD(Tableau16[FNP2]-Tableau16[DBP2],1))</f>
        <v>#VALUE!</v>
      </c>
      <c r="N17" s="241" t="e">
        <f>-SUMPRODUCT((Tableau16[A1]=Pilote!$B3)*(Tableau16[Etat 1]="F")*(Tableau16[Début A1]&gt;Pilote!$C$1)*(Tableau16[Début A1]&lt;Pilote!O$1)*(Tableau16[Fin A1]&gt;Pilote!N$1)*(Tableau16[Fin A1]&lt;Pilote!$S$1)*(Tableau16[DBP2]&gt;=Pilote!N$1)*(Tableau16[DBP2]&lt;Pilote!O$1)*(Tableau16[FNP2]&lt;=Pilote!O$1),MOD(Tableau16[FNP2]-Tableau16[DBP2],1))</f>
        <v>#VALUE!</v>
      </c>
      <c r="O17" s="241" t="e">
        <f>-SUMPRODUCT((Tableau16[A1]=Pilote!$B3)*(Tableau16[Etat 1]="F")*(Tableau16[Début A1]&gt;Pilote!$C$1)*(Tableau16[Début A1]&lt;Pilote!P$1)*(Tableau16[Fin A1]&gt;Pilote!O$1)*(Tableau16[Fin A1]&lt;Pilote!$S$1)*(Tableau16[DBP2]&gt;=Pilote!O$1)*(Tableau16[DBP2]&lt;Pilote!P$1)*(Tableau16[FNP2]&lt;=Pilote!P$1),MOD(Tableau16[FNP2]-Tableau16[DBP2],1))</f>
        <v>#VALUE!</v>
      </c>
      <c r="P17" s="241" t="e">
        <f>-SUMPRODUCT((Tableau16[A1]=Pilote!$B3)*(Tableau16[Etat 1]="F")*(Tableau16[Début A1]&gt;Pilote!$C$1)*(Tableau16[Début A1]&lt;Pilote!Q$1)*(Tableau16[Fin A1]&gt;Pilote!P$1)*(Tableau16[Fin A1]&lt;Pilote!$S$1)*(Tableau16[DBP2]&gt;=Pilote!P$1)*(Tableau16[DBP2]&lt;Pilote!Q$1)*(Tableau16[FNP2]&lt;=Pilote!Q$1),MOD(Tableau16[FNP2]-Tableau16[DBP2],1))</f>
        <v>#VALUE!</v>
      </c>
      <c r="Q17" s="241" t="e">
        <f>-SUMPRODUCT((Tableau16[A1]=Pilote!$B3)*(Tableau16[Etat 1]="F")*(Tableau16[Début A1]&gt;Pilote!$C$1)*(Tableau16[Début A1]&lt;Pilote!R$1)*(Tableau16[Fin A1]&gt;Pilote!Q$1)*(Tableau16[Fin A1]&lt;Pilote!$S$1)*(Tableau16[DBP2]&gt;=Pilote!Q$1)*(Tableau16[DBP2]&lt;Pilote!R$1)*(Tableau16[FNP2]&lt;=Pilote!R$1),MOD(Tableau16[FNP2]-Tableau16[DBP2],1))</f>
        <v>#VALUE!</v>
      </c>
      <c r="R17" s="241" t="e">
        <f>-SUMPRODUCT((Tableau16[A1]=Pilote!$B3)*(Tableau16[Etat 1]="F")*(Tableau16[Début A1]&gt;Pilote!$C$1)*(Tableau16[Début A1]&lt;Pilote!S$1)*(Tableau16[Fin A1]&gt;Pilote!R$1)*(Tableau16[Fin A1]&lt;Pilote!$S$1)*(Tableau16[DBP2]&gt;=Pilote!R$1)*(Tableau16[DBP2]&lt;Pilote!S$1)*(Tableau16[FNP2]&lt;=Pilote!S$1),MOD(Tableau16[FNP2]-Tableau16[DBP2],1))</f>
        <v>#VALUE!</v>
      </c>
    </row>
    <row r="18" spans="1:18" x14ac:dyDescent="0.3">
      <c r="A18" s="244" t="s">
        <v>163</v>
      </c>
      <c r="B18" s="244" t="s">
        <v>164</v>
      </c>
      <c r="C18" s="245" t="s">
        <v>128</v>
      </c>
      <c r="D18" s="241" t="e">
        <f>-SUMPRODUCT((Tableau16[A1]=Pilote!$B3)*(Tableau16[Etat 1]="F")*(Tableau16[Début A1]&gt;Pilote!$C$1)*(Tableau16[Début A1]&lt;Pilote!E$1)*(Tableau16[Fin A1]&gt;Pilote!D$1)*(Tableau16[Fin A1]&lt;Pilote!$S$1)*(Tableau16[DBP2]&lt;Pilote!D$1)*(Tableau16[FNP2]&gt;=Pilote!D$1)*(Tableau16[FNP2]&lt;=Pilote!E$1),MOD(Tableau16[FNP2]-Pilote!D$1,1))</f>
        <v>#VALUE!</v>
      </c>
      <c r="E18" s="241" t="e">
        <f>-SUMPRODUCT((Tableau16[A1]=Pilote!$B3)*(Tableau16[Etat 1]="F")*(Tableau16[Début A1]&gt;Pilote!$C$1)*(Tableau16[Début A1]&lt;Pilote!F$1)*(Tableau16[Fin A1]&gt;Pilote!E$1)*(Tableau16[Fin A1]&lt;Pilote!$S$1)*(Tableau16[DBP2]&lt;Pilote!E$1)*(Tableau16[FNP2]&gt;=Pilote!E$1)*(Tableau16[FNP2]&lt;=Pilote!F$1),MOD(Tableau16[FNP2]-Pilote!E$1,1))</f>
        <v>#VALUE!</v>
      </c>
      <c r="F18" s="241" t="e">
        <f>-SUMPRODUCT((Tableau16[A1]=Pilote!$B3)*(Tableau16[Etat 1]="F")*(Tableau16[Début A1]&gt;Pilote!$C$1)*(Tableau16[Début A1]&lt;Pilote!G$1)*(Tableau16[Fin A1]&gt;Pilote!F$1)*(Tableau16[Fin A1]&lt;Pilote!$S$1)*(Tableau16[DBP2]&lt;Pilote!F$1)*(Tableau16[FNP2]&gt;=Pilote!F$1)*(Tableau16[FNP2]&lt;=Pilote!G$1),MOD(Tableau16[FNP2]-Pilote!F$1,1))</f>
        <v>#VALUE!</v>
      </c>
      <c r="G18" s="241" t="e">
        <f>-SUMPRODUCT((Tableau16[A1]=Pilote!$B3)*(Tableau16[Etat 1]="F")*(Tableau16[Début A1]&gt;Pilote!$C$1)*(Tableau16[Début A1]&lt;Pilote!H$1)*(Tableau16[Fin A1]&gt;Pilote!G$1)*(Tableau16[Fin A1]&lt;Pilote!$S$1)*(Tableau16[DBP2]&lt;Pilote!G$1)*(Tableau16[FNP2]&gt;=Pilote!G$1)*(Tableau16[FNP2]&lt;=Pilote!H$1),MOD(Tableau16[FNP2]-Pilote!G$1,1))</f>
        <v>#VALUE!</v>
      </c>
      <c r="H18" s="241" t="e">
        <f>-SUMPRODUCT((Tableau16[A1]=Pilote!$B3)*(Tableau16[Etat 1]="F")*(Tableau16[Début A1]&gt;Pilote!$C$1)*(Tableau16[Début A1]&lt;Pilote!I$1)*(Tableau16[Fin A1]&gt;Pilote!H$1)*(Tableau16[Fin A1]&lt;Pilote!$S$1)*(Tableau16[DBP2]&lt;Pilote!H$1)*(Tableau16[FNP2]&gt;=Pilote!H$1)*(Tableau16[FNP2]&lt;=Pilote!I$1),MOD(Tableau16[FNP2]-Pilote!H$1,1))</f>
        <v>#VALUE!</v>
      </c>
      <c r="I18" s="241" t="e">
        <f>-SUMPRODUCT((Tableau16[A1]=Pilote!$B3)*(Tableau16[Etat 1]="F")*(Tableau16[Début A1]&gt;Pilote!$C$1)*(Tableau16[Début A1]&lt;Pilote!J$1)*(Tableau16[Fin A1]&gt;Pilote!I$1)*(Tableau16[Fin A1]&lt;Pilote!$S$1)*(Tableau16[DBP2]&lt;Pilote!I$1)*(Tableau16[FNP2]&gt;=Pilote!I$1)*(Tableau16[FNP2]&lt;=Pilote!J$1),MOD(Tableau16[FNP2]-Pilote!I$1,1))</f>
        <v>#VALUE!</v>
      </c>
      <c r="J18" s="241" t="e">
        <f>-SUMPRODUCT((Tableau16[A1]=Pilote!$B3)*(Tableau16[Etat 1]="F")*(Tableau16[Début A1]&gt;Pilote!$C$1)*(Tableau16[Début A1]&lt;Pilote!K$1)*(Tableau16[Fin A1]&gt;Pilote!J$1)*(Tableau16[Fin A1]&lt;Pilote!$S$1)*(Tableau16[DBP2]&lt;Pilote!J$1)*(Tableau16[FNP2]&gt;=Pilote!J$1)*(Tableau16[FNP2]&lt;=Pilote!K$1),MOD(Tableau16[FNP2]-Pilote!J$1,1))</f>
        <v>#VALUE!</v>
      </c>
      <c r="K18" s="241" t="e">
        <f>-SUMPRODUCT((Tableau16[A1]=Pilote!$B3)*(Tableau16[Etat 1]="F")*(Tableau16[Début A1]&gt;Pilote!$C$1)*(Tableau16[Début A1]&lt;Pilote!L$1)*(Tableau16[Fin A1]&gt;Pilote!K$1)*(Tableau16[Fin A1]&lt;Pilote!$S$1)*(Tableau16[DBP2]&lt;Pilote!K$1)*(Tableau16[FNP2]&gt;=Pilote!K$1)*(Tableau16[FNP2]&lt;=Pilote!L$1),MOD(Tableau16[FNP2]-Pilote!K$1,1))</f>
        <v>#VALUE!</v>
      </c>
      <c r="L18" s="241" t="e">
        <f>-SUMPRODUCT((Tableau16[A1]=Pilote!$B3)*(Tableau16[Etat 1]="F")*(Tableau16[Début A1]&gt;Pilote!$C$1)*(Tableau16[Début A1]&lt;Pilote!M$1)*(Tableau16[Fin A1]&gt;Pilote!L$1)*(Tableau16[Fin A1]&lt;Pilote!$S$1)*(Tableau16[DBP2]&lt;Pilote!L$1)*(Tableau16[FNP2]&gt;=Pilote!L$1)*(Tableau16[FNP2]&lt;=Pilote!M$1),MOD(Tableau16[FNP2]-Pilote!L$1,1))</f>
        <v>#VALUE!</v>
      </c>
      <c r="M18" s="241" t="e">
        <f>-SUMPRODUCT((Tableau16[A1]=Pilote!$B3)*(Tableau16[Etat 1]="F")*(Tableau16[Début A1]&gt;Pilote!$C$1)*(Tableau16[Début A1]&lt;Pilote!N$1)*(Tableau16[Fin A1]&gt;Pilote!M$1)*(Tableau16[Fin A1]&lt;Pilote!$S$1)*(Tableau16[DBP2]&lt;Pilote!M$1)*(Tableau16[FNP2]&gt;=Pilote!M$1)*(Tableau16[FNP2]&lt;=Pilote!N$1),MOD(Tableau16[FNP2]-Pilote!M$1,1))</f>
        <v>#VALUE!</v>
      </c>
      <c r="N18" s="241" t="e">
        <f>-SUMPRODUCT((Tableau16[A1]=Pilote!$B3)*(Tableau16[Etat 1]="F")*(Tableau16[Début A1]&gt;Pilote!$C$1)*(Tableau16[Début A1]&lt;Pilote!O$1)*(Tableau16[Fin A1]&gt;Pilote!N$1)*(Tableau16[Fin A1]&lt;Pilote!$S$1)*(Tableau16[DBP2]&lt;Pilote!N$1)*(Tableau16[FNP2]&gt;=Pilote!N$1)*(Tableau16[FNP2]&lt;=Pilote!O$1),MOD(Tableau16[FNP2]-Pilote!N$1,1))</f>
        <v>#VALUE!</v>
      </c>
      <c r="O18" s="241" t="e">
        <f>-SUMPRODUCT((Tableau16[A1]=Pilote!$B3)*(Tableau16[Etat 1]="F")*(Tableau16[Début A1]&gt;Pilote!$C$1)*(Tableau16[Début A1]&lt;Pilote!P$1)*(Tableau16[Fin A1]&gt;Pilote!O$1)*(Tableau16[Fin A1]&lt;Pilote!$S$1)*(Tableau16[DBP2]&lt;Pilote!O$1)*(Tableau16[FNP2]&gt;=Pilote!O$1)*(Tableau16[FNP2]&lt;=Pilote!P$1),MOD(Tableau16[FNP2]-Pilote!O$1,1))</f>
        <v>#VALUE!</v>
      </c>
      <c r="P18" s="241" t="e">
        <f>-SUMPRODUCT((Tableau16[A1]=Pilote!$B3)*(Tableau16[Etat 1]="F")*(Tableau16[Début A1]&gt;Pilote!$C$1)*(Tableau16[Début A1]&lt;Pilote!Q$1)*(Tableau16[Fin A1]&gt;Pilote!P$1)*(Tableau16[Fin A1]&lt;Pilote!$S$1)*(Tableau16[DBP2]&lt;Pilote!P$1)*(Tableau16[FNP2]&gt;=Pilote!P$1)*(Tableau16[FNP2]&lt;=Pilote!Q$1),MOD(Tableau16[FNP2]-Pilote!P$1,1))</f>
        <v>#VALUE!</v>
      </c>
      <c r="Q18" s="241" t="e">
        <f>-SUMPRODUCT((Tableau16[A1]=Pilote!$B3)*(Tableau16[Etat 1]="F")*(Tableau16[Début A1]&gt;Pilote!$C$1)*(Tableau16[Début A1]&lt;Pilote!R$1)*(Tableau16[Fin A1]&gt;Pilote!Q$1)*(Tableau16[Fin A1]&lt;Pilote!$S$1)*(Tableau16[DBP2]&lt;Pilote!Q$1)*(Tableau16[FNP2]&gt;=Pilote!Q$1)*(Tableau16[FNP2]&lt;=Pilote!R$1),MOD(Tableau16[FNP2]-Pilote!Q$1,1))</f>
        <v>#VALUE!</v>
      </c>
      <c r="R18" s="241" t="e">
        <f>-SUMPRODUCT((Tableau16[A1]=Pilote!$B3)*(Tableau16[Etat 1]="F")*(Tableau16[Début A1]&gt;Pilote!$C$1)*(Tableau16[Début A1]&lt;Pilote!S$1)*(Tableau16[Fin A1]&gt;Pilote!R$1)*(Tableau16[Fin A1]&lt;Pilote!$S$1)*(Tableau16[DBP2]&lt;Pilote!R$1)*(Tableau16[FNP2]&gt;=Pilote!R$1)*(Tableau16[FNP2]&lt;=Pilote!S$1),MOD(Tableau16[FNP2]-Pilote!R$1,1))</f>
        <v>#VALUE!</v>
      </c>
    </row>
    <row r="19" spans="1:18" x14ac:dyDescent="0.3">
      <c r="D19" s="241"/>
      <c r="E19" s="241"/>
      <c r="F19" s="241"/>
      <c r="G19" s="241"/>
      <c r="H19" s="241"/>
      <c r="I19" s="241"/>
      <c r="J19" s="241"/>
      <c r="K19" s="241"/>
      <c r="L19" s="241"/>
      <c r="M19" s="241"/>
      <c r="N19" s="241"/>
      <c r="O19" s="241"/>
      <c r="P19" s="241"/>
      <c r="Q19" s="241"/>
      <c r="R19" s="241"/>
    </row>
    <row r="20" spans="1:18" x14ac:dyDescent="0.3">
      <c r="D20" s="241"/>
      <c r="E20" s="241"/>
      <c r="F20" s="241"/>
      <c r="G20" s="241"/>
      <c r="H20" s="241"/>
      <c r="I20" s="241"/>
      <c r="J20" s="241"/>
      <c r="K20" s="241"/>
      <c r="L20" s="241"/>
      <c r="M20" s="241"/>
      <c r="N20" s="241"/>
      <c r="O20" s="241"/>
      <c r="P20" s="241"/>
      <c r="Q20" s="241"/>
      <c r="R20" s="241"/>
    </row>
    <row r="21" spans="1:18" x14ac:dyDescent="0.3">
      <c r="D21" s="241"/>
      <c r="E21" s="241"/>
      <c r="F21" s="241"/>
      <c r="G21" s="241"/>
      <c r="H21" s="241"/>
      <c r="I21" s="241"/>
      <c r="J21" s="241"/>
      <c r="K21" s="241"/>
      <c r="L21" s="241"/>
      <c r="M21" s="241"/>
      <c r="N21" s="241"/>
      <c r="O21" s="241"/>
      <c r="P21" s="241"/>
      <c r="Q21" s="241"/>
      <c r="R21" s="241"/>
    </row>
    <row r="22" spans="1:18" x14ac:dyDescent="0.3">
      <c r="D22" s="241"/>
      <c r="E22" s="241"/>
      <c r="F22" s="241"/>
      <c r="G22" s="241"/>
      <c r="H22" s="241"/>
      <c r="I22" s="241"/>
      <c r="J22" s="241"/>
      <c r="K22" s="241"/>
      <c r="L22" s="241"/>
      <c r="M22" s="241"/>
      <c r="N22" s="241"/>
      <c r="O22" s="241"/>
      <c r="P22" s="241"/>
      <c r="Q22" s="241"/>
      <c r="R22" s="241"/>
    </row>
    <row r="37" ht="23.4" customHeight="1" x14ac:dyDescent="0.3"/>
    <row r="38" ht="42.6" customHeight="1" x14ac:dyDescent="0.3"/>
  </sheetData>
  <mergeCells count="8">
    <mergeCell ref="A17:B17"/>
    <mergeCell ref="A18:B18"/>
    <mergeCell ref="A11:C11"/>
    <mergeCell ref="A12:B12"/>
    <mergeCell ref="A13:B13"/>
    <mergeCell ref="A14:B14"/>
    <mergeCell ref="A15:C15"/>
    <mergeCell ref="A16:B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  <pageSetUpPr fitToPage="1"/>
  </sheetPr>
  <dimension ref="A1:EI347"/>
  <sheetViews>
    <sheetView showZeros="0" zoomScaleNormal="100" workbookViewId="0">
      <pane xSplit="2" ySplit="2" topLeftCell="CR3" activePane="bottomRight" state="frozen"/>
      <selection activeCell="B1" sqref="B1"/>
      <selection pane="topRight" activeCell="C1" sqref="C1"/>
      <selection pane="bottomLeft" activeCell="B3" sqref="B3"/>
      <selection pane="bottomRight" activeCell="CZ18" sqref="CZ18"/>
    </sheetView>
  </sheetViews>
  <sheetFormatPr baseColWidth="10" defaultRowHeight="14.4" outlineLevelCol="4" x14ac:dyDescent="0.3"/>
  <cols>
    <col min="1" max="1" width="22.88671875" style="212" hidden="1" customWidth="1"/>
    <col min="2" max="2" width="45.109375" style="212" customWidth="1"/>
    <col min="3" max="3" width="11.44140625" style="212" customWidth="1" outlineLevel="1"/>
    <col min="4" max="4" width="10.109375" style="213" customWidth="1" outlineLevel="1"/>
    <col min="5" max="5" width="24" style="212" hidden="1" customWidth="1" outlineLevel="2"/>
    <col min="6" max="6" width="12.44140625" style="214" customWidth="1" outlineLevel="1" collapsed="1"/>
    <col min="7" max="7" width="9.88671875" style="26" customWidth="1" outlineLevel="3"/>
    <col min="8" max="8" width="9.6640625" style="25" customWidth="1" outlineLevel="4"/>
    <col min="9" max="9" width="11.88671875" style="26" customWidth="1" outlineLevel="3"/>
    <col min="10" max="10" width="10.44140625" style="26" customWidth="1" outlineLevel="3"/>
    <col min="11" max="11" width="9.6640625" style="215" customWidth="1" outlineLevel="3"/>
    <col min="12" max="12" width="9.6640625" style="216" customWidth="1" outlineLevel="3"/>
    <col min="13" max="13" width="8.33203125" style="216" customWidth="1" outlineLevel="3"/>
    <col min="14" max="14" width="7.44140625" style="26" customWidth="1" outlineLevel="3"/>
    <col min="15" max="15" width="8.33203125" style="26" customWidth="1" outlineLevel="3"/>
    <col min="16" max="16" width="26.109375" style="26" customWidth="1" outlineLevel="3"/>
    <col min="17" max="17" width="10.33203125" style="25" customWidth="1" outlineLevel="3"/>
    <col min="18" max="19" width="10.33203125" style="217" customWidth="1" outlineLevel="3"/>
    <col min="20" max="20" width="10.33203125" style="217" customWidth="1" outlineLevel="2"/>
    <col min="21" max="21" width="11.33203125" style="217" customWidth="1" outlineLevel="3"/>
    <col min="22" max="22" width="16.6640625" style="217" customWidth="1" outlineLevel="3"/>
    <col min="23" max="23" width="14.6640625" style="217" customWidth="1" outlineLevel="3"/>
    <col min="24" max="24" width="16.6640625" style="217" customWidth="1" outlineLevel="3"/>
    <col min="25" max="25" width="14.6640625" customWidth="1" outlineLevel="3"/>
    <col min="26" max="26" width="15.5546875" style="1" customWidth="1" outlineLevel="3"/>
    <col min="27" max="27" width="19.109375" style="1" customWidth="1" outlineLevel="3"/>
    <col min="28" max="28" width="17.33203125" style="1" customWidth="1" outlineLevel="2"/>
    <col min="29" max="29" width="9.44140625" style="26" customWidth="1" outlineLevel="2"/>
    <col min="30" max="30" width="10.44140625" style="1" customWidth="1" outlineLevel="2"/>
    <col min="31" max="31" width="12.88671875" style="218" customWidth="1" outlineLevel="2"/>
    <col min="32" max="32" width="15.6640625" style="210" customWidth="1" outlineLevel="2"/>
    <col min="33" max="33" width="10.33203125" style="211" customWidth="1" outlineLevel="2"/>
    <col min="34" max="34" width="12.33203125" style="219" customWidth="1" outlineLevel="2"/>
    <col min="35" max="35" width="14.88671875" style="219" customWidth="1" outlineLevel="2"/>
    <col min="36" max="36" width="10" style="219" customWidth="1" outlineLevel="2"/>
    <col min="37" max="37" width="16.6640625" style="220" customWidth="1" outlineLevel="1"/>
    <col min="38" max="38" width="6.88671875" style="221" customWidth="1"/>
    <col min="39" max="39" width="12.5546875" style="198" customWidth="1" outlineLevel="1"/>
    <col min="40" max="40" width="10.6640625" style="198" customWidth="1" outlineLevel="1"/>
    <col min="41" max="41" width="10.88671875" style="221" customWidth="1"/>
    <col min="42" max="42" width="12.5546875" style="221" customWidth="1"/>
    <col min="43" max="44" width="9.33203125" style="221" customWidth="1" outlineLevel="1"/>
    <col min="45" max="45" width="7.44140625" style="221" customWidth="1" outlineLevel="1"/>
    <col min="46" max="47" width="9.6640625" style="221" customWidth="1" outlineLevel="1"/>
    <col min="48" max="48" width="10" style="221" customWidth="1" outlineLevel="1"/>
    <col min="49" max="49" width="6.6640625" style="221" customWidth="1"/>
    <col min="50" max="50" width="10.88671875" style="221" customWidth="1"/>
    <col min="51" max="51" width="11.5546875" style="221" customWidth="1"/>
    <col min="52" max="53" width="9.33203125" style="221" customWidth="1" outlineLevel="1"/>
    <col min="54" max="54" width="7.44140625" style="222" customWidth="1" outlineLevel="1" collapsed="1"/>
    <col min="55" max="56" width="9.6640625" style="221" customWidth="1" outlineLevel="1"/>
    <col min="57" max="57" width="10" style="221" customWidth="1" outlineLevel="1"/>
    <col min="58" max="58" width="6.6640625" style="221" customWidth="1"/>
    <col min="59" max="59" width="10.5546875" style="222" customWidth="1"/>
    <col min="60" max="60" width="11.5546875" style="221" customWidth="1"/>
    <col min="61" max="62" width="9.33203125" style="221" hidden="1" customWidth="1" outlineLevel="1"/>
    <col min="63" max="63" width="7.44140625" style="221" hidden="1" customWidth="1" outlineLevel="1" collapsed="1"/>
    <col min="64" max="65" width="9.6640625" style="221" hidden="1" customWidth="1" outlineLevel="1"/>
    <col min="66" max="66" width="10" style="221" hidden="1" customWidth="1" outlineLevel="1"/>
    <col min="67" max="67" width="6.6640625" style="221" customWidth="1" collapsed="1"/>
    <col min="68" max="68" width="10.5546875" style="221" customWidth="1"/>
    <col min="69" max="69" width="11.5546875" style="222" customWidth="1"/>
    <col min="70" max="70" width="9.33203125" style="222" hidden="1" customWidth="1" outlineLevel="1"/>
    <col min="71" max="71" width="9.33203125" style="221" hidden="1" customWidth="1" outlineLevel="1"/>
    <col min="72" max="72" width="7.44140625" style="221" hidden="1" customWidth="1" outlineLevel="1" collapsed="1"/>
    <col min="73" max="74" width="9.6640625" style="221" hidden="1" customWidth="1" outlineLevel="1"/>
    <col min="75" max="75" width="10" style="223" hidden="1" customWidth="1" outlineLevel="1"/>
    <col min="76" max="76" width="6.6640625" style="221" customWidth="1" collapsed="1"/>
    <col min="77" max="77" width="10.5546875" style="221" customWidth="1"/>
    <col min="78" max="78" width="11.5546875" style="221" customWidth="1"/>
    <col min="79" max="80" width="9.33203125" style="221" hidden="1" customWidth="1" outlineLevel="1"/>
    <col min="81" max="81" width="7.44140625" style="215" hidden="1" customWidth="1" outlineLevel="1" collapsed="1"/>
    <col min="82" max="83" width="9.6640625" style="222" hidden="1" customWidth="1" outlineLevel="1"/>
    <col min="84" max="84" width="10" style="223" hidden="1" customWidth="1" outlineLevel="1"/>
    <col min="85" max="85" width="6.6640625" style="221" customWidth="1" collapsed="1"/>
    <col min="86" max="86" width="10.5546875" style="215" customWidth="1"/>
    <col min="87" max="87" width="11.5546875" style="215" customWidth="1"/>
    <col min="88" max="88" width="9.33203125" style="215" customWidth="1" outlineLevel="1"/>
    <col min="89" max="89" width="7.33203125" style="224" customWidth="1" outlineLevel="1"/>
    <col min="90" max="90" width="6.33203125" customWidth="1" outlineLevel="1" collapsed="1"/>
    <col min="91" max="92" width="9.6640625" style="225" customWidth="1" outlineLevel="1"/>
    <col min="93" max="93" width="10" style="225" customWidth="1" outlineLevel="1"/>
    <col min="94" max="94" width="6.6640625" style="224" customWidth="1"/>
    <col min="95" max="95" width="5.6640625" style="226" customWidth="1"/>
    <col min="96" max="96" width="34" customWidth="1" outlineLevel="1"/>
    <col min="97" max="97" width="26.5546875" style="214" customWidth="1" outlineLevel="1"/>
    <col min="98" max="99" width="5.6640625" style="214" customWidth="1" outlineLevel="1"/>
    <col min="100" max="100" width="5.6640625" style="227" customWidth="1" outlineLevel="1"/>
    <col min="101" max="102" width="5.6640625" style="214" customWidth="1" outlineLevel="1"/>
    <col min="103" max="115" width="5.6640625" style="26" customWidth="1" outlineLevel="1"/>
    <col min="116" max="116" width="5.6640625" style="228" customWidth="1" outlineLevel="1"/>
    <col min="117" max="120" width="11.5546875" customWidth="1" outlineLevel="1"/>
  </cols>
  <sheetData>
    <row r="1" spans="1:139" s="1" customFormat="1" ht="18.600000000000001" customHeight="1" thickBot="1" x14ac:dyDescent="0.35">
      <c r="D1" s="2"/>
      <c r="E1" s="3"/>
      <c r="F1" s="4"/>
      <c r="G1" s="4"/>
      <c r="H1" s="5"/>
      <c r="I1" s="6" t="s">
        <v>0</v>
      </c>
      <c r="J1" s="6"/>
      <c r="K1" s="6"/>
      <c r="L1" s="6"/>
      <c r="M1" s="6"/>
      <c r="N1" s="6"/>
      <c r="O1" s="6"/>
      <c r="P1" s="7"/>
      <c r="Q1" s="8"/>
      <c r="R1" s="7"/>
      <c r="S1" s="7"/>
      <c r="T1" s="9"/>
      <c r="U1" s="10">
        <v>42216</v>
      </c>
      <c r="V1" s="10">
        <v>42217</v>
      </c>
      <c r="W1" s="11"/>
      <c r="X1" s="12">
        <v>0.58333333333333337</v>
      </c>
      <c r="Y1" s="11"/>
      <c r="Z1" s="11"/>
      <c r="AA1" s="11"/>
      <c r="AB1" s="13"/>
      <c r="AC1" s="14"/>
      <c r="AD1" s="14"/>
      <c r="AE1" s="14"/>
      <c r="AF1" s="15"/>
      <c r="AG1" s="16"/>
      <c r="AH1" s="17"/>
      <c r="AI1" s="18"/>
      <c r="AJ1" s="19"/>
      <c r="AL1" s="20">
        <f>SUMPRODUCT((ISTEXT(Tableau13[Zone actuelle hors CE])*1))</f>
        <v>5</v>
      </c>
      <c r="AM1" s="21"/>
      <c r="AN1" s="21"/>
      <c r="AO1" s="22" t="s">
        <v>1</v>
      </c>
      <c r="AP1" s="23"/>
      <c r="AQ1" s="23"/>
      <c r="AR1" s="23"/>
      <c r="AS1" s="23"/>
      <c r="AT1" s="23"/>
      <c r="AU1" s="23"/>
      <c r="AV1" s="23"/>
      <c r="AW1" s="24"/>
      <c r="AX1" s="22" t="s">
        <v>2</v>
      </c>
      <c r="AY1" s="23"/>
      <c r="AZ1" s="23"/>
      <c r="BA1" s="23"/>
      <c r="BB1" s="23"/>
      <c r="BC1" s="23"/>
      <c r="BD1" s="23"/>
      <c r="BE1" s="23"/>
      <c r="BF1" s="24"/>
      <c r="BG1" s="22" t="s">
        <v>3</v>
      </c>
      <c r="BH1" s="23"/>
      <c r="BI1" s="23"/>
      <c r="BJ1" s="23"/>
      <c r="BK1" s="23"/>
      <c r="BL1" s="23"/>
      <c r="BM1" s="23"/>
      <c r="BN1" s="23"/>
      <c r="BO1" s="24"/>
      <c r="BP1" s="22" t="s">
        <v>4</v>
      </c>
      <c r="BQ1" s="23"/>
      <c r="BR1" s="23"/>
      <c r="BS1" s="23"/>
      <c r="BT1" s="23"/>
      <c r="BU1" s="23"/>
      <c r="BV1" s="23"/>
      <c r="BW1" s="23"/>
      <c r="BX1" s="24"/>
      <c r="BY1" s="22" t="s">
        <v>5</v>
      </c>
      <c r="BZ1" s="23"/>
      <c r="CA1" s="23"/>
      <c r="CB1" s="23"/>
      <c r="CC1" s="23"/>
      <c r="CD1" s="23"/>
      <c r="CE1" s="23"/>
      <c r="CF1" s="23"/>
      <c r="CG1" s="24"/>
      <c r="CH1" s="22" t="s">
        <v>6</v>
      </c>
      <c r="CI1" s="23"/>
      <c r="CJ1" s="23"/>
      <c r="CK1" s="23"/>
      <c r="CL1" s="23"/>
      <c r="CM1" s="23"/>
      <c r="CN1" s="23"/>
      <c r="CO1" s="23"/>
      <c r="CP1" s="24"/>
      <c r="CQ1" s="25"/>
      <c r="CR1" s="26"/>
      <c r="CS1" s="27" t="s">
        <v>7</v>
      </c>
      <c r="CT1" s="27"/>
      <c r="CU1" s="27"/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7"/>
      <c r="DG1" s="27"/>
      <c r="DH1" s="27"/>
      <c r="DI1" s="27"/>
      <c r="DJ1" s="27"/>
      <c r="DK1" s="27"/>
      <c r="DL1" s="27"/>
      <c r="DM1" s="27"/>
      <c r="DN1" s="28" t="s">
        <v>8</v>
      </c>
      <c r="DO1" s="29"/>
    </row>
    <row r="2" spans="1:139" s="69" customFormat="1" ht="30.6" customHeight="1" thickBot="1" x14ac:dyDescent="0.35">
      <c r="A2" s="30" t="s">
        <v>9</v>
      </c>
      <c r="B2" s="30" t="s">
        <v>10</v>
      </c>
      <c r="C2" s="30" t="s">
        <v>11</v>
      </c>
      <c r="D2" s="31" t="s">
        <v>12</v>
      </c>
      <c r="E2" s="32" t="s">
        <v>13</v>
      </c>
      <c r="F2" s="33" t="s">
        <v>14</v>
      </c>
      <c r="G2" s="34" t="s">
        <v>15</v>
      </c>
      <c r="H2" s="35" t="s">
        <v>16</v>
      </c>
      <c r="I2" s="36" t="s">
        <v>17</v>
      </c>
      <c r="J2" s="36" t="s">
        <v>18</v>
      </c>
      <c r="K2" s="36" t="s">
        <v>19</v>
      </c>
      <c r="L2" s="37" t="s">
        <v>20</v>
      </c>
      <c r="M2" s="37" t="s">
        <v>21</v>
      </c>
      <c r="N2" s="37" t="s">
        <v>22</v>
      </c>
      <c r="O2" s="38" t="s">
        <v>23</v>
      </c>
      <c r="P2" s="39" t="s">
        <v>24</v>
      </c>
      <c r="Q2" s="33" t="s">
        <v>25</v>
      </c>
      <c r="R2" s="39" t="s">
        <v>26</v>
      </c>
      <c r="S2" s="39" t="s">
        <v>27</v>
      </c>
      <c r="T2" s="33" t="s">
        <v>28</v>
      </c>
      <c r="U2" s="40" t="s">
        <v>29</v>
      </c>
      <c r="V2" s="41" t="s">
        <v>30</v>
      </c>
      <c r="W2" s="41" t="s">
        <v>31</v>
      </c>
      <c r="X2" s="41" t="s">
        <v>32</v>
      </c>
      <c r="Y2" s="41" t="s">
        <v>33</v>
      </c>
      <c r="Z2" s="42" t="s">
        <v>34</v>
      </c>
      <c r="AA2" s="43" t="s">
        <v>35</v>
      </c>
      <c r="AB2" s="44" t="s">
        <v>36</v>
      </c>
      <c r="AC2" s="44" t="s">
        <v>37</v>
      </c>
      <c r="AD2" s="44" t="s">
        <v>38</v>
      </c>
      <c r="AE2" s="43" t="s">
        <v>39</v>
      </c>
      <c r="AF2" s="45" t="s">
        <v>40</v>
      </c>
      <c r="AG2" s="46" t="s">
        <v>41</v>
      </c>
      <c r="AH2" s="47" t="s">
        <v>42</v>
      </c>
      <c r="AI2" s="48" t="s">
        <v>43</v>
      </c>
      <c r="AJ2" s="49" t="s">
        <v>44</v>
      </c>
      <c r="AK2" s="50" t="s">
        <v>45</v>
      </c>
      <c r="AL2" s="51" t="s">
        <v>46</v>
      </c>
      <c r="AM2" s="52" t="s">
        <v>47</v>
      </c>
      <c r="AN2" s="53" t="s">
        <v>48</v>
      </c>
      <c r="AO2" s="54" t="s">
        <v>49</v>
      </c>
      <c r="AP2" s="55" t="s">
        <v>50</v>
      </c>
      <c r="AQ2" s="56" t="s">
        <v>51</v>
      </c>
      <c r="AR2" s="57" t="s">
        <v>52</v>
      </c>
      <c r="AS2" s="58" t="s">
        <v>53</v>
      </c>
      <c r="AT2" s="57" t="s">
        <v>54</v>
      </c>
      <c r="AU2" s="57" t="s">
        <v>55</v>
      </c>
      <c r="AV2" s="59" t="s">
        <v>56</v>
      </c>
      <c r="AW2" s="60" t="s">
        <v>57</v>
      </c>
      <c r="AX2" s="54" t="s">
        <v>58</v>
      </c>
      <c r="AY2" s="55" t="s">
        <v>59</v>
      </c>
      <c r="AZ2" s="56" t="s">
        <v>60</v>
      </c>
      <c r="BA2" s="57" t="s">
        <v>61</v>
      </c>
      <c r="BB2" s="58" t="s">
        <v>62</v>
      </c>
      <c r="BC2" s="57" t="s">
        <v>63</v>
      </c>
      <c r="BD2" s="57" t="s">
        <v>64</v>
      </c>
      <c r="BE2" s="59" t="s">
        <v>65</v>
      </c>
      <c r="BF2" s="60" t="s">
        <v>66</v>
      </c>
      <c r="BG2" s="54" t="s">
        <v>67</v>
      </c>
      <c r="BH2" s="55" t="s">
        <v>68</v>
      </c>
      <c r="BI2" s="56" t="s">
        <v>69</v>
      </c>
      <c r="BJ2" s="57" t="s">
        <v>70</v>
      </c>
      <c r="BK2" s="58" t="s">
        <v>71</v>
      </c>
      <c r="BL2" s="57" t="s">
        <v>72</v>
      </c>
      <c r="BM2" s="57" t="s">
        <v>73</v>
      </c>
      <c r="BN2" s="59" t="s">
        <v>74</v>
      </c>
      <c r="BO2" s="60" t="s">
        <v>75</v>
      </c>
      <c r="BP2" s="54" t="s">
        <v>76</v>
      </c>
      <c r="BQ2" s="55" t="s">
        <v>77</v>
      </c>
      <c r="BR2" s="56" t="s">
        <v>78</v>
      </c>
      <c r="BS2" s="57" t="s">
        <v>79</v>
      </c>
      <c r="BT2" s="58" t="s">
        <v>80</v>
      </c>
      <c r="BU2" s="57" t="s">
        <v>81</v>
      </c>
      <c r="BV2" s="57" t="s">
        <v>82</v>
      </c>
      <c r="BW2" s="59" t="s">
        <v>83</v>
      </c>
      <c r="BX2" s="60" t="s">
        <v>84</v>
      </c>
      <c r="BY2" s="54" t="s">
        <v>85</v>
      </c>
      <c r="BZ2" s="55" t="s">
        <v>86</v>
      </c>
      <c r="CA2" s="56" t="s">
        <v>87</v>
      </c>
      <c r="CB2" s="57" t="s">
        <v>88</v>
      </c>
      <c r="CC2" s="58" t="s">
        <v>89</v>
      </c>
      <c r="CD2" s="57" t="s">
        <v>90</v>
      </c>
      <c r="CE2" s="57" t="s">
        <v>91</v>
      </c>
      <c r="CF2" s="59" t="s">
        <v>92</v>
      </c>
      <c r="CG2" s="60" t="s">
        <v>93</v>
      </c>
      <c r="CH2" s="54" t="s">
        <v>94</v>
      </c>
      <c r="CI2" s="55" t="s">
        <v>95</v>
      </c>
      <c r="CJ2" s="56" t="s">
        <v>96</v>
      </c>
      <c r="CK2" s="57" t="s">
        <v>97</v>
      </c>
      <c r="CL2" s="58" t="s">
        <v>98</v>
      </c>
      <c r="CM2" s="57" t="s">
        <v>99</v>
      </c>
      <c r="CN2" s="57" t="s">
        <v>100</v>
      </c>
      <c r="CO2" s="59" t="s">
        <v>101</v>
      </c>
      <c r="CP2" s="60" t="s">
        <v>102</v>
      </c>
      <c r="CQ2" s="61"/>
      <c r="CR2" s="62" t="s">
        <v>165</v>
      </c>
      <c r="CS2" s="63" t="s">
        <v>9</v>
      </c>
      <c r="CT2" s="64" t="s">
        <v>103</v>
      </c>
      <c r="CU2" s="64" t="s">
        <v>19</v>
      </c>
      <c r="CV2" s="64" t="s">
        <v>16</v>
      </c>
      <c r="CW2" s="64" t="s">
        <v>22</v>
      </c>
      <c r="CX2" s="65" t="s">
        <v>104</v>
      </c>
      <c r="CY2" s="64" t="s">
        <v>105</v>
      </c>
      <c r="CZ2" s="34" t="s">
        <v>15</v>
      </c>
      <c r="DA2" s="64" t="s">
        <v>106</v>
      </c>
      <c r="DB2" s="66" t="s">
        <v>17</v>
      </c>
      <c r="DC2" s="65" t="s">
        <v>107</v>
      </c>
      <c r="DD2" s="66" t="s">
        <v>18</v>
      </c>
      <c r="DE2" s="64" t="s">
        <v>108</v>
      </c>
      <c r="DF2" s="66" t="s">
        <v>20</v>
      </c>
      <c r="DG2" s="64" t="s">
        <v>24</v>
      </c>
      <c r="DH2" s="66" t="s">
        <v>21</v>
      </c>
      <c r="DI2" s="64" t="s">
        <v>109</v>
      </c>
      <c r="DJ2" s="64" t="s">
        <v>110</v>
      </c>
      <c r="DK2" s="67" t="s">
        <v>23</v>
      </c>
      <c r="DL2" s="63" t="s">
        <v>111</v>
      </c>
      <c r="DM2" s="63" t="s">
        <v>28</v>
      </c>
      <c r="DN2" s="63"/>
      <c r="DO2" s="68" t="s">
        <v>166</v>
      </c>
      <c r="DS2" s="69" t="s">
        <v>36</v>
      </c>
      <c r="DT2" s="69" t="s">
        <v>37</v>
      </c>
      <c r="DU2" s="69" t="s">
        <v>112</v>
      </c>
      <c r="DV2" s="69" t="s">
        <v>113</v>
      </c>
      <c r="DW2" s="69" t="s">
        <v>114</v>
      </c>
      <c r="DX2" s="69" t="s">
        <v>115</v>
      </c>
      <c r="DY2" s="69" t="s">
        <v>116</v>
      </c>
      <c r="DZ2" s="69" t="s">
        <v>117</v>
      </c>
      <c r="EA2" s="69" t="s">
        <v>118</v>
      </c>
      <c r="EB2" s="69" t="s">
        <v>119</v>
      </c>
      <c r="EC2" s="69" t="s">
        <v>120</v>
      </c>
      <c r="ED2" s="69" t="s">
        <v>121</v>
      </c>
      <c r="EE2" s="69" t="s">
        <v>122</v>
      </c>
      <c r="EF2" s="69" t="s">
        <v>123</v>
      </c>
      <c r="EG2" s="69" t="s">
        <v>124</v>
      </c>
    </row>
    <row r="3" spans="1:139" s="107" customFormat="1" ht="13.95" customHeight="1" x14ac:dyDescent="0.3">
      <c r="A3" s="70" t="str">
        <f>Tableau13[[#This Row],[Code]]</f>
        <v>0049</v>
      </c>
      <c r="B3" s="71" t="s">
        <v>125</v>
      </c>
      <c r="C3" s="72" t="s">
        <v>126</v>
      </c>
      <c r="D3" s="73" t="s">
        <v>127</v>
      </c>
      <c r="E3" s="74" t="str">
        <f>Tableau13[[#This Row],[Nom]]</f>
        <v>AJADROUG YACINE</v>
      </c>
      <c r="F3" s="75" t="str">
        <f>IFERROR(VLOOKUP(Tableau13[[#This Row],[Nom]],Tableau18[],2,0),0)</f>
        <v>167290</v>
      </c>
      <c r="G3" s="76">
        <f>IFERROR(VLOOKUP(Tableau13[[#This Row],[Nom]],Tableau18[],8,0),0)</f>
        <v>0.66666666666666663</v>
      </c>
      <c r="H3" s="72">
        <v>49</v>
      </c>
      <c r="I3" s="76">
        <f>IFERROR(IF(VLOOKUP(Tableau13[[#This Row],[Nom]],Tableau18[],10,0)=0,"",VLOOKUP(Tableau13[[#This Row],[Nom]],Tableau18[],10,0)),"")</f>
        <v>0.79513888888888884</v>
      </c>
      <c r="J3" s="76">
        <f>IFERROR(IF(VLOOKUP(Tableau13[[#This Row],[Nom]],Tableau18[],12,0)=0,"",VLOOKUP(Tableau13[[#This Row],[Nom]],Tableau18[],12,0)),"")</f>
        <v>0.8125</v>
      </c>
      <c r="K3" s="76" t="str">
        <f>""</f>
        <v/>
      </c>
      <c r="L3" s="76">
        <f>IFERROR(VLOOKUP(Tableau13[[#This Row],[Nom]],Tableau18[],14,0),"")</f>
        <v>0.89583333333333337</v>
      </c>
      <c r="M3" s="76">
        <f>IFERROR(IF(VLOOKUP(Tableau13[[#This Row],[Nom]],Tableau18[],16,0)=0,"",VLOOKUP(Tableau13[[#This Row],[Nom]],Tableau18[],16,0)),"")</f>
        <v>0.93055555555555547</v>
      </c>
      <c r="N3" s="76" t="str">
        <f>""</f>
        <v/>
      </c>
      <c r="O3" s="76" t="str">
        <f>IFERROR(IF(VLOOKUP(Tableau13[[#This Row],[Nom]],Tableau18[],19,0)=0,"",VLOOKUP(Tableau13[[#This Row],[Nom]],Tableau18[],19,0)),"")</f>
        <v/>
      </c>
      <c r="P3" s="77" t="str">
        <f>Tableau13[[#This Row],[Colonne17]]</f>
        <v>AJADROUG YACINE</v>
      </c>
      <c r="Q3" s="78" t="str">
        <f>IF(Tableau13[[#This Row],[ABS]]="X","ABS",IFERROR(VLOOKUP(Tableau13[[#This Row],[Colonne11]],#REF!,3,0),""))</f>
        <v/>
      </c>
      <c r="R3" s="79" t="e">
        <f>COUNTIF(#REF!,Tableau13[Nom])</f>
        <v>#REF!</v>
      </c>
      <c r="S3" s="80"/>
      <c r="T3" s="80" t="str">
        <f>IF(Tableau13[[#This Row],[CE]]=0,"",IF(Tableau13[[#This Row],[CE]]="Alexandre","Soirée","Nuit"))</f>
        <v>Soirée</v>
      </c>
      <c r="U3" s="81">
        <f>IFERROR(IF(Tableau13[[#This Row],[Début]]=0,0,IF(Tableau13[[#This Row],[Début]]&gt;$X$1,Tableau13[[#This Row],[Début]]+$U$1,Tableau13[[#This Row],[Début]]+$V$1)),0)</f>
        <v>42216.666666666664</v>
      </c>
      <c r="V3" s="81">
        <f>IFERROR(IF(Tableau13[[#This Row],[Debut 1 pause]]=0,0,IF(Tableau13[[#This Row],[Debut 1 pause]]&gt;$X$1,Tableau13[[#This Row],[Debut 1 pause]]+$U$1,Tableau13[[#This Row],[Debut 1 pause]]+$V$1)),0)</f>
        <v>42216.795138888891</v>
      </c>
      <c r="W3" s="81">
        <f>IFERROR(IF(Tableau13[[#This Row],[Fin 1 pause]]=0,0,IF(Tableau13[[#This Row],[Fin 1 pause]]&gt;$X$1,Tableau13[[#This Row],[Fin 1 pause]]+$U$1,Tableau13[[#This Row],[Fin 1 pause]]+$V$1)),0)</f>
        <v>42216.8125</v>
      </c>
      <c r="X3" s="81">
        <f>IFERROR(IF(Tableau13[[#This Row],[Debut 2 pause]]=0,0,IF(Tableau13[[#This Row],[Debut 2 pause]]&gt;$X$1,Tableau13[[#This Row],[Debut 2 pause]]+$U$1,Tableau13[[#This Row],[Debut 2 pause]]+$V$1)),0)</f>
        <v>42216.895833333336</v>
      </c>
      <c r="Y3" s="81">
        <f>IFERROR(IF(Tableau13[[#This Row],[Fin 2 pause]]=0,0,IF(Tableau13[[#This Row],[Fin 2 pause]]&gt;$X$1,Tableau13[[#This Row],[Fin 2 pause]]+$U$1,Tableau13[[#This Row],[Fin 2 pause]]+$V$1)),"")</f>
        <v>42216.930555555555</v>
      </c>
      <c r="Z3" s="81">
        <f>IFERROR(IF(Tableau13[[#This Row],[Fin de poste]]=0,0,IF(Tableau13[[#This Row],[Fin de poste]]&gt;$X$1,Tableau13[[#This Row],[Fin de poste]]+$U$1,Tableau13[[#This Row],[Fin de poste]]+$V$1)),0)</f>
        <v>0</v>
      </c>
      <c r="AA3" s="81">
        <f>IFERROR(IF(Tableau13[[#This Row],[Dernier pointage]]=0,0,IF(Tableau13[[#This Row],[Dernier pointage]]&gt;$X$1,Tableau13[[#This Row],[Dernier pointage]]+$U$1,Tableau13[[#This Row],[Dernier pointage]]+$V$1)),0)</f>
        <v>42216.930555555555</v>
      </c>
      <c r="AB3" s="82">
        <f>IFERROR(IF(Tableau13[[#This Row],[Fin 1 pause]]=0,0,MOD(Tableau13[[#This Row],[Fin 1 pause]]-Tableau13[[#This Row],[Debut 1 pause]],1)),0)</f>
        <v>1.736111111111116E-2</v>
      </c>
      <c r="AC3" s="83">
        <f>IFERROR(IF(M3=0,0,MOD(M3-L3,1)),0)</f>
        <v>3.4722222222222099E-2</v>
      </c>
      <c r="AD3" s="83">
        <f>IFERROR(IF(AB3+AC3&lt;0,0,AB3+AC3),0)</f>
        <v>5.2083333333333259E-2</v>
      </c>
      <c r="AE3" s="84">
        <f>IFERROR(LOOKUP(9^9,G3:O3),0)</f>
        <v>0.93055555555555547</v>
      </c>
      <c r="AF3" s="85">
        <f>IFERROR(VLOOKUP(Tableau13[[#This Row],[Nom]],Tableau18[],3,0),0)</f>
        <v>0.24930555555555556</v>
      </c>
      <c r="AG3" s="86">
        <f>IFERROR(AT3+BC3+BL3+BU3+CD3+CM3,0)</f>
        <v>0.27083333333575865</v>
      </c>
      <c r="AH3" s="87">
        <f>IFERROR(Tableau13[[#This Row],[Total activité]]-Tableau13[[#This Row],[Total horoquartz2]],0)</f>
        <v>2.1527777780203095E-2</v>
      </c>
      <c r="AI3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>Manque pause 1</v>
      </c>
      <c r="AJ3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3" s="89" t="str">
        <f>IFERROR(IF(Tableau13[[#This Row],[Activité1]]=0,0,IF(Tableau13[[#This Row],[X]]="x",0,LOOKUP("zz",Tableau13[[#This Row],[Activité1]:[Pause6]]))),0)</f>
        <v>Z1</v>
      </c>
      <c r="AL3" s="51"/>
      <c r="AM3" s="90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Présent</v>
      </c>
      <c r="AN3" s="91" t="str">
        <f>IF(Tableau13[[#This Row],[Nom]]=0,0,IF(COUNTIF(Tableau18[Colonne1],Tableau13[Nom])=1,"OK","Pb horoquartz"))</f>
        <v>OK</v>
      </c>
      <c r="AO3" s="92" t="s">
        <v>128</v>
      </c>
      <c r="AP3" s="93">
        <f>Tableau13[[#This Row],[Debut1]]</f>
        <v>42216.666666666664</v>
      </c>
      <c r="AQ3" s="94">
        <f>Tableau13[[#This Row],[Début calculé]]</f>
        <v>42216.666666666664</v>
      </c>
      <c r="AR3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5.2083333333333259E-2</v>
      </c>
      <c r="AS3" s="96">
        <f>AND(Tableau13[[#This Row],[Debut1]]&gt;0,Tableau13[[#This Row],[Fin1]]=0)*Tableau13[[#This Row],[Dernier pointage calculé]]</f>
        <v>0</v>
      </c>
      <c r="AT3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0.27083333333575865</v>
      </c>
      <c r="AU3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0.27083333333575865</v>
      </c>
      <c r="AV3" s="96">
        <f>IFERROR(IF(Tableau13[[#This Row],[Fin1]]=0,0,IF(Tableau13[[#This Row],[Fin1]]&gt;$X$1,Tableau13[[#This Row],[Fin1]]+$U$1,Tableau13[[#This Row],[Fin1]]+$V$1)),0)</f>
        <v>42216.989583333336</v>
      </c>
      <c r="AW3" s="98">
        <v>0.98958333333333337</v>
      </c>
      <c r="AX3" s="92"/>
      <c r="AY3" s="93">
        <f>Tableau13[[#This Row],[Fin1]]</f>
        <v>0.98958333333333337</v>
      </c>
      <c r="AZ3" s="99">
        <f>Tableau13[[#This Row],[Fin calculé1]]</f>
        <v>42216.989583333336</v>
      </c>
      <c r="BA3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3" s="99">
        <f>AND(Tableau13[[#This Row],[Debut2]]&gt;0,Tableau13[[#This Row],[Fin2]]=0)*Tableau13[[#This Row],[Dernier pointage calculé]]</f>
        <v>42216.930555555555</v>
      </c>
      <c r="BC3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3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3" s="99">
        <f>IF(Tableau13[[#This Row],[Fin2]]=0,0,IF(Tableau13[[#This Row],[Fin2]]&gt;$X$1,Tableau13[[#This Row],[Fin2]]+$U$1,Tableau13[[#This Row],[Fin2]]+$V$1))</f>
        <v>0</v>
      </c>
      <c r="BF3" s="98"/>
      <c r="BG3" s="92"/>
      <c r="BH3" s="93">
        <f>Tableau13[[#This Row],[Debut3]]</f>
        <v>0</v>
      </c>
      <c r="BI3" s="99">
        <f>Tableau13[[#This Row],[Fin calculé2]]</f>
        <v>0</v>
      </c>
      <c r="BJ3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3" s="99">
        <f>AND(Tableau13[[#This Row],[Debut3]]&gt;0,Tableau13[[#This Row],[Fin3]]=0)*Tableau13[[#This Row],[Dernier pointage calculé]]</f>
        <v>0</v>
      </c>
      <c r="BL3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3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3" s="99">
        <f>IF(Tableau13[[#This Row],[Fin3]]=0,0,IF(Tableau13[[#This Row],[Fin3]]&gt;$X$1,Tableau13[[#This Row],[Fin3]]+$U$1,Tableau13[[#This Row],[Fin3]]+$V$1))</f>
        <v>0</v>
      </c>
      <c r="BO3" s="98"/>
      <c r="BP3" s="92"/>
      <c r="BQ3" s="93">
        <f>Tableau13[[#This Row],[Debut4]]</f>
        <v>0</v>
      </c>
      <c r="BR3" s="99">
        <f>Tableau13[[#This Row],[Fin calculé3]]</f>
        <v>0</v>
      </c>
      <c r="BS3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3" s="99">
        <f>AND(Tableau13[[#This Row],[Debut4]]&gt;0,Tableau13[[#This Row],[Fin4]]=0)*Tableau13[[#This Row],[Dernier pointage calculé]]</f>
        <v>0</v>
      </c>
      <c r="BU3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3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3" s="99">
        <f>IF(Tableau13[[#This Row],[Fin4]]=0,0,IF(Tableau13[[#This Row],[Fin4]]&gt;$X$1,Tableau13[[#This Row],[Fin4]]+$U$1,Tableau13[[#This Row],[Fin4]]+$V$1))</f>
        <v>0</v>
      </c>
      <c r="BX3" s="98"/>
      <c r="BY3" s="92"/>
      <c r="BZ3" s="93">
        <f>Tableau13[[#This Row],[Debut5]]</f>
        <v>0</v>
      </c>
      <c r="CA3" s="99">
        <f>Tableau13[[#This Row],[Fin calculé4]]</f>
        <v>0</v>
      </c>
      <c r="CB3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3" s="99">
        <f>AND(Tableau13[[#This Row],[Debut5]]&gt;0,Tableau13[[#This Row],[Fin5]]=0)*Tableau13[[#This Row],[Dernier pointage calculé]]</f>
        <v>0</v>
      </c>
      <c r="CD3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3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3" s="99">
        <f>IF(Tableau13[[#This Row],[Fin5]]=0,0,IF(Tableau13[[#This Row],[Fin5]]&gt;$X$1,Tableau13[[#This Row],[Fin5]]+$U$1,Tableau13[[#This Row],[Fin5]]+$V$1))</f>
        <v>0</v>
      </c>
      <c r="CG3" s="98"/>
      <c r="CH3" s="92"/>
      <c r="CI3" s="93">
        <f>Tableau13[[#This Row],[Debut6]]</f>
        <v>0</v>
      </c>
      <c r="CJ3" s="99">
        <f>Tableau13[[#This Row],[Fin calculé5]]</f>
        <v>0</v>
      </c>
      <c r="CK3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3" s="99">
        <f>AND(Tableau13[[#This Row],[Debut6]]&gt;0,Tableau13[[#This Row],[Fin6]]=0)*Tableau13[[#This Row],[Dernier pointage calculé]]</f>
        <v>0</v>
      </c>
      <c r="CM3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3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3" s="99">
        <f>IF(Tableau13[[#This Row],[Fin6]]=0,0,IF(Tableau13[[#This Row],[Fin6]]&gt;$X$1,Tableau13[[#This Row],[Fin6]]+$U$1,Tableau13[[#This Row],[Fin6]]+$V$1))</f>
        <v>0</v>
      </c>
      <c r="CP3" s="98"/>
      <c r="CQ3" s="101"/>
      <c r="CR3" s="102" t="str">
        <f>IF(Tableau18[[#This Row],[Colonne1]]=0,"",IF(DO3&gt;1,"Nom plusieurs fois dans la liste",IF(DO3=1,"OK","Nom pas dans la liste")))</f>
        <v/>
      </c>
      <c r="CS3" s="103"/>
      <c r="CT3" s="103"/>
      <c r="CU3" s="104"/>
      <c r="CV3" s="104"/>
      <c r="CW3" s="104"/>
      <c r="CX3" s="104"/>
      <c r="CY3" s="103"/>
      <c r="CZ3" s="104"/>
      <c r="DA3" s="104"/>
      <c r="DB3" s="104"/>
      <c r="DC3" s="104"/>
      <c r="DD3" s="104"/>
      <c r="DE3" s="104"/>
      <c r="DF3" s="104"/>
      <c r="DG3" s="105"/>
      <c r="DH3" s="104"/>
      <c r="DI3" s="105"/>
      <c r="DJ3" s="105"/>
      <c r="DK3" s="104"/>
      <c r="DL3" s="105"/>
      <c r="DM3" s="105" t="s">
        <v>129</v>
      </c>
      <c r="DN3" s="105"/>
      <c r="DO3" s="106">
        <f>COUNTIF(B:B,Tableau18[[#This Row],[Colonne1]])</f>
        <v>0</v>
      </c>
      <c r="DQ3" s="107">
        <f>MOD(DX3-DW3,1)</f>
        <v>3.4722222218988463E-2</v>
      </c>
      <c r="DS3" s="108">
        <f>Tableau13[[#This Row],[Pause 1]]</f>
        <v>1.736111111111116E-2</v>
      </c>
      <c r="DT3" s="108">
        <f>Tableau13[[#This Row],[Pause 2]]</f>
        <v>3.4722222222222099E-2</v>
      </c>
      <c r="DU3" s="81">
        <f>Tableau13[[#This Row],[Debut 1 pause calculé]]</f>
        <v>42216.795138888891</v>
      </c>
      <c r="DV3" s="81">
        <f>Tableau13[[#This Row],[Fin 1 pause calculé]]</f>
        <v>42216.8125</v>
      </c>
      <c r="DW3" s="81">
        <f>Tableau13[[#This Row],[Debut 2 pause calculé]]</f>
        <v>42216.895833333336</v>
      </c>
      <c r="DX3" s="81">
        <f>Tableau13[[#This Row],[Fin 2 pause calculé]]</f>
        <v>42216.930555555555</v>
      </c>
      <c r="DY3" s="107" t="str">
        <f>Tableau13[[#This Row],[Activité1]]</f>
        <v>Z1</v>
      </c>
      <c r="DZ3" s="109">
        <f>Tableau13[[#This Row],[Debut1]]</f>
        <v>42216.666666666664</v>
      </c>
      <c r="EA3" s="109">
        <f>Tableau13[[#This Row],[Fin calculé1]]</f>
        <v>42216.989583333336</v>
      </c>
      <c r="EB3" s="109">
        <f>Tableau13[[#This Row],[FP1]]</f>
        <v>0</v>
      </c>
      <c r="EC3" s="110">
        <f>Tableau13[[#This Row],[Temps1]]</f>
        <v>0.27083333333575865</v>
      </c>
      <c r="ED3" s="111" t="str">
        <f>IF(DZ3=0,0,IF(EA3&gt;0,"F",IF(Tableau13[[#This Row],[X]]="X","FP","EC")))</f>
        <v>F</v>
      </c>
      <c r="EE3" s="112">
        <f>Tableau13[[#This Row],[Pause1]]</f>
        <v>5.2083333333333259E-2</v>
      </c>
      <c r="EF3" s="113">
        <f>IF(DZ3=0,0,(DZ3-(ROUNDDOWN(DZ3*24,0)/24))*24)</f>
        <v>0</v>
      </c>
      <c r="EG3" s="113">
        <f>IF(EA3=0,0,((ROUNDUP(EA3*24,0)/24)-EA3)*24)</f>
        <v>0.24999999994179234</v>
      </c>
    </row>
    <row r="4" spans="1:139" s="107" customFormat="1" ht="13.95" customHeight="1" x14ac:dyDescent="0.3">
      <c r="A4" s="114" t="str">
        <f>Tableau13[[#This Row],[Code]]</f>
        <v>0634</v>
      </c>
      <c r="B4" s="71" t="s">
        <v>130</v>
      </c>
      <c r="C4" s="72" t="s">
        <v>126</v>
      </c>
      <c r="D4" s="73" t="s">
        <v>131</v>
      </c>
      <c r="E4" s="74" t="str">
        <f>Tableau13[[#This Row],[Nom]]</f>
        <v>AKHNAK SOFIANE</v>
      </c>
      <c r="F4" s="75" t="str">
        <f>IFERROR(VLOOKUP(Tableau13[[#This Row],[Nom]],Tableau18[],2,0),0)</f>
        <v>201162</v>
      </c>
      <c r="G4" s="76">
        <f>IFERROR(VLOOKUP(Tableau13[[#This Row],[Nom]],Tableau18[],8,0),0)</f>
        <v>0.66875000000000007</v>
      </c>
      <c r="H4" s="72">
        <v>634</v>
      </c>
      <c r="I4" s="76">
        <f>IFERROR(IF(VLOOKUP(Tableau13[[#This Row],[Nom]],Tableau18[],10,0)=0,"",VLOOKUP(Tableau13[[#This Row],[Nom]],Tableau18[],10,0)),"")</f>
        <v>0.79166666666666663</v>
      </c>
      <c r="J4" s="76">
        <f>IFERROR(IF(VLOOKUP(Tableau13[[#This Row],[Nom]],Tableau18[],12,0)=0,"",VLOOKUP(Tableau13[[#This Row],[Nom]],Tableau18[],12,0)),"")</f>
        <v>0.8125</v>
      </c>
      <c r="K4" s="76" t="str">
        <f>""</f>
        <v/>
      </c>
      <c r="L4" s="76">
        <f>IFERROR(VLOOKUP(Tableau13[[#This Row],[Nom]],Tableau18[],14,0),"")</f>
        <v>0.91666666666666663</v>
      </c>
      <c r="M4" s="76">
        <f>IFERROR(IF(VLOOKUP(Tableau13[[#This Row],[Nom]],Tableau18[],16,0)=0,"",VLOOKUP(Tableau13[[#This Row],[Nom]],Tableau18[],16,0)),"")</f>
        <v>0.92708333333333337</v>
      </c>
      <c r="N4" s="76" t="str">
        <f>""</f>
        <v/>
      </c>
      <c r="O4" s="76" t="str">
        <f>IFERROR(IF(VLOOKUP(Tableau13[[#This Row],[Nom]],Tableau18[],19,0)=0,"",VLOOKUP(Tableau13[[#This Row],[Nom]],Tableau18[],19,0)),"")</f>
        <v/>
      </c>
      <c r="P4" s="77" t="str">
        <f>Tableau13[[#This Row],[Colonne17]]</f>
        <v>AKHNAK SOFIANE</v>
      </c>
      <c r="Q4" s="78" t="str">
        <f>IF(Tableau13[[#This Row],[ABS]]="X","ABS",IFERROR(VLOOKUP(Tableau13[[#This Row],[Colonne11]],#REF!,3,0),""))</f>
        <v/>
      </c>
      <c r="R4" s="79" t="e">
        <f>COUNTIF(#REF!,Tableau13[Nom])</f>
        <v>#REF!</v>
      </c>
      <c r="S4" s="80"/>
      <c r="T4" s="80" t="str">
        <f>IF(Tableau13[[#This Row],[CE]]=0,"",IF(Tableau13[[#This Row],[CE]]="Alexandre","Soirée","Nuit"))</f>
        <v>Soirée</v>
      </c>
      <c r="U4" s="81">
        <f>IFERROR(IF(Tableau13[[#This Row],[Début]]=0,0,IF(Tableau13[[#This Row],[Début]]&gt;$X$1,Tableau13[[#This Row],[Début]]+$U$1,Tableau13[[#This Row],[Début]]+$V$1)),0)</f>
        <v>42216.668749999997</v>
      </c>
      <c r="V4" s="81">
        <f>IFERROR(IF(Tableau13[[#This Row],[Debut 1 pause]]=0,0,IF(Tableau13[[#This Row],[Debut 1 pause]]&gt;$X$1,Tableau13[[#This Row],[Debut 1 pause]]+$U$1,Tableau13[[#This Row],[Debut 1 pause]]+$V$1)),0)</f>
        <v>42216.791666666664</v>
      </c>
      <c r="W4" s="81">
        <f>IFERROR(IF(Tableau13[[#This Row],[Fin 1 pause]]=0,0,IF(Tableau13[[#This Row],[Fin 1 pause]]&gt;$X$1,Tableau13[[#This Row],[Fin 1 pause]]+$U$1,Tableau13[[#This Row],[Fin 1 pause]]+$V$1)),0)</f>
        <v>42216.8125</v>
      </c>
      <c r="X4" s="81">
        <f>IFERROR(IF(Tableau13[[#This Row],[Debut 2 pause]]=0,0,IF(Tableau13[[#This Row],[Debut 2 pause]]&gt;$X$1,Tableau13[[#This Row],[Debut 2 pause]]+$U$1,Tableau13[[#This Row],[Debut 2 pause]]+$V$1)),0)</f>
        <v>42216.916666666664</v>
      </c>
      <c r="Y4" s="81">
        <f>IFERROR(IF(Tableau13[[#This Row],[Fin 2 pause]]=0,0,IF(Tableau13[[#This Row],[Fin 2 pause]]&gt;$X$1,Tableau13[[#This Row],[Fin 2 pause]]+$U$1,Tableau13[[#This Row],[Fin 2 pause]]+$V$1)),"")</f>
        <v>42216.927083333336</v>
      </c>
      <c r="Z4" s="81">
        <f>IFERROR(IF(Tableau13[[#This Row],[Fin de poste]]=0,0,IF(Tableau13[[#This Row],[Fin de poste]]&gt;$X$1,Tableau13[[#This Row],[Fin de poste]]+$U$1,Tableau13[[#This Row],[Fin de poste]]+$V$1)),0)</f>
        <v>0</v>
      </c>
      <c r="AA4" s="81">
        <f>IFERROR(IF(Tableau13[[#This Row],[Dernier pointage]]=0,0,IF(Tableau13[[#This Row],[Dernier pointage]]&gt;$X$1,Tableau13[[#This Row],[Dernier pointage]]+$U$1,Tableau13[[#This Row],[Dernier pointage]]+$V$1)),0)</f>
        <v>42216.927083333336</v>
      </c>
      <c r="AB4" s="82">
        <f>IFERROR(IF(Tableau13[[#This Row],[Fin 1 pause]]=0,0,MOD(Tableau13[[#This Row],[Fin 1 pause]]-Tableau13[[#This Row],[Debut 1 pause]],1)),0)</f>
        <v>2.083333333333337E-2</v>
      </c>
      <c r="AC4" s="83">
        <f>IFERROR(IF(M4=0,0,MOD(M4-L4,1)),0)</f>
        <v>1.0416666666666741E-2</v>
      </c>
      <c r="AD4" s="83">
        <f>IFERROR(IF(AB4+AC4&lt;0,0,AB4+AC4),0)</f>
        <v>3.1250000000000111E-2</v>
      </c>
      <c r="AE4" s="84">
        <f>IFERROR(LOOKUP(9^9,G4:O4),0)</f>
        <v>0.92708333333333337</v>
      </c>
      <c r="AF4" s="85">
        <f>IFERROR(VLOOKUP(Tableau13[[#This Row],[Nom]],Tableau18[],3,0),0)</f>
        <v>0.22152777777777777</v>
      </c>
      <c r="AG4" s="86">
        <f>IFERROR(AT4+BC4+BL4+BU4+CD4+CM4,0)</f>
        <v>0.28958333333866904</v>
      </c>
      <c r="AH4" s="87">
        <f>IFERROR(Tableau13[[#This Row],[Total activité]]-Tableau13[[#This Row],[Total horoquartz2]],0)</f>
        <v>6.8055555560891268E-2</v>
      </c>
      <c r="AI4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>Manque pause 1</v>
      </c>
      <c r="AJ4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4" s="115" t="str">
        <f>IFERROR(IF(Tableau13[[#This Row],[Activité1]]=0,0,IF(Tableau13[[#This Row],[X]]="x",0,LOOKUP("zz",Tableau13[[#This Row],[Activité1]:[Pause6]]))),0)</f>
        <v>Z1</v>
      </c>
      <c r="AL4" s="51"/>
      <c r="AM4" s="116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Présent</v>
      </c>
      <c r="AN4" s="117" t="str">
        <f>IF(Tableau13[[#This Row],[Nom]]=0,0,IF(COUNTIF(Tableau18[Colonne1],Tableau13[Nom])=1,"OK","Pb horoquartz"))</f>
        <v>OK</v>
      </c>
      <c r="AO4" s="92" t="s">
        <v>128</v>
      </c>
      <c r="AP4" s="118">
        <f>Tableau13[[#This Row],[Debut1]]</f>
        <v>42216.668749999997</v>
      </c>
      <c r="AQ4" s="94">
        <f>Tableau13[[#This Row],[Début calculé]]</f>
        <v>42216.668749999997</v>
      </c>
      <c r="AR4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3.1250000000000111E-2</v>
      </c>
      <c r="AS4" s="96">
        <f>AND(Tableau13[[#This Row],[Debut1]]&gt;0,Tableau13[[#This Row],[Fin1]]=0)*Tableau13[[#This Row],[Dernier pointage calculé]]</f>
        <v>0</v>
      </c>
      <c r="AT4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0.28958333333866904</v>
      </c>
      <c r="AU4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0.28958333333866904</v>
      </c>
      <c r="AV4" s="96">
        <f>IFERROR(IF(Tableau13[[#This Row],[Fin1]]=0,0,IF(Tableau13[[#This Row],[Fin1]]&gt;$X$1,Tableau13[[#This Row],[Fin1]]+$U$1,Tableau13[[#This Row],[Fin1]]+$V$1)),0)</f>
        <v>42216.989583333336</v>
      </c>
      <c r="AW4" s="98">
        <v>0.98958333333333337</v>
      </c>
      <c r="AX4" s="92"/>
      <c r="AY4" s="93">
        <f>Tableau13[[#This Row],[Fin1]]</f>
        <v>0.98958333333333337</v>
      </c>
      <c r="AZ4" s="99">
        <f>Tableau13[[#This Row],[Fin calculé1]]</f>
        <v>42216.989583333336</v>
      </c>
      <c r="BA4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4" s="99">
        <f>AND(Tableau13[[#This Row],[Debut2]]&gt;0,Tableau13[[#This Row],[Fin2]]=0)*Tableau13[[#This Row],[Dernier pointage calculé]]</f>
        <v>42216.927083333336</v>
      </c>
      <c r="BC4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4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4" s="99">
        <f>IF(Tableau13[[#This Row],[Fin2]]=0,0,IF(Tableau13[[#This Row],[Fin2]]&gt;$X$1,Tableau13[[#This Row],[Fin2]]+$U$1,Tableau13[[#This Row],[Fin2]]+$V$1))</f>
        <v>0</v>
      </c>
      <c r="BF4" s="98"/>
      <c r="BG4" s="92"/>
      <c r="BH4" s="93">
        <f>Tableau13[[#This Row],[Debut3]]</f>
        <v>0</v>
      </c>
      <c r="BI4" s="99">
        <f>Tableau13[[#This Row],[Fin calculé2]]</f>
        <v>0</v>
      </c>
      <c r="BJ4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4" s="99">
        <f>AND(Tableau13[[#This Row],[Debut3]]&gt;0,Tableau13[[#This Row],[Fin3]]=0)*Tableau13[[#This Row],[Dernier pointage calculé]]</f>
        <v>0</v>
      </c>
      <c r="BL4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4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4" s="99">
        <f>IF(Tableau13[[#This Row],[Fin3]]=0,0,IF(Tableau13[[#This Row],[Fin3]]&gt;$X$1,Tableau13[[#This Row],[Fin3]]+$U$1,Tableau13[[#This Row],[Fin3]]+$V$1))</f>
        <v>0</v>
      </c>
      <c r="BO4" s="98"/>
      <c r="BP4" s="92"/>
      <c r="BQ4" s="93">
        <f>Tableau13[[#This Row],[Debut4]]</f>
        <v>0</v>
      </c>
      <c r="BR4" s="99">
        <f>Tableau13[[#This Row],[Fin calculé3]]</f>
        <v>0</v>
      </c>
      <c r="BS4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4" s="99">
        <f>AND(Tableau13[[#This Row],[Debut4]]&gt;0,Tableau13[[#This Row],[Fin4]]=0)*Tableau13[[#This Row],[Dernier pointage calculé]]</f>
        <v>0</v>
      </c>
      <c r="BU4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4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4" s="99">
        <f>IF(Tableau13[[#This Row],[Fin4]]=0,0,IF(Tableau13[[#This Row],[Fin4]]&gt;$X$1,Tableau13[[#This Row],[Fin4]]+$U$1,Tableau13[[#This Row],[Fin4]]+$V$1))</f>
        <v>0</v>
      </c>
      <c r="BX4" s="98"/>
      <c r="BY4" s="92"/>
      <c r="BZ4" s="93">
        <f>Tableau13[[#This Row],[Debut5]]</f>
        <v>0</v>
      </c>
      <c r="CA4" s="99">
        <f>Tableau13[[#This Row],[Fin calculé4]]</f>
        <v>0</v>
      </c>
      <c r="CB4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4" s="99">
        <f>AND(Tableau13[[#This Row],[Debut5]]&gt;0,Tableau13[[#This Row],[Fin5]]=0)*Tableau13[[#This Row],[Dernier pointage calculé]]</f>
        <v>0</v>
      </c>
      <c r="CD4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4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4" s="99">
        <f>IF(Tableau13[[#This Row],[Fin5]]=0,0,IF(Tableau13[[#This Row],[Fin5]]&gt;$X$1,Tableau13[[#This Row],[Fin5]]+$U$1,Tableau13[[#This Row],[Fin5]]+$V$1))</f>
        <v>0</v>
      </c>
      <c r="CG4" s="98"/>
      <c r="CH4" s="92"/>
      <c r="CI4" s="93">
        <f>Tableau13[[#This Row],[Debut6]]</f>
        <v>0</v>
      </c>
      <c r="CJ4" s="99">
        <f>Tableau13[[#This Row],[Fin calculé5]]</f>
        <v>0</v>
      </c>
      <c r="CK4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4" s="99">
        <f>AND(Tableau13[[#This Row],[Debut6]]&gt;0,Tableau13[[#This Row],[Fin6]]=0)*Tableau13[[#This Row],[Dernier pointage calculé]]</f>
        <v>0</v>
      </c>
      <c r="CM4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4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4" s="99">
        <f>IF(Tableau13[[#This Row],[Fin6]]=0,0,IF(Tableau13[[#This Row],[Fin6]]&gt;$X$1,Tableau13[[#This Row],[Fin6]]+$U$1,Tableau13[[#This Row],[Fin6]]+$V$1))</f>
        <v>0</v>
      </c>
      <c r="CP4" s="98"/>
      <c r="CQ4" s="101"/>
      <c r="CR4" s="102" t="str">
        <f>IF(Tableau18[[#This Row],[Colonne1]]=0,"",IF(DO4&gt;1,"Nom plusieurs fois dans la liste",IF(DO4=1,"OK","Nom pas dans la liste")))</f>
        <v/>
      </c>
      <c r="CS4" s="103"/>
      <c r="CT4" s="103"/>
      <c r="CU4" s="104"/>
      <c r="CV4" s="104"/>
      <c r="CW4" s="104"/>
      <c r="CX4" s="104"/>
      <c r="CY4" s="103"/>
      <c r="CZ4" s="104"/>
      <c r="DA4" s="104"/>
      <c r="DB4" s="104"/>
      <c r="DC4" s="104"/>
      <c r="DD4" s="104"/>
      <c r="DE4" s="104"/>
      <c r="DF4" s="104"/>
      <c r="DG4" s="105"/>
      <c r="DH4" s="104"/>
      <c r="DI4" s="105"/>
      <c r="DJ4" s="105"/>
      <c r="DK4" s="104"/>
      <c r="DL4" s="105"/>
      <c r="DM4" s="105" t="s">
        <v>129</v>
      </c>
      <c r="DN4" s="105"/>
      <c r="DO4" s="119">
        <f>COUNTIF(B:B,Tableau18[[#This Row],[Colonne1]])</f>
        <v>0</v>
      </c>
      <c r="DQ4" s="107">
        <f t="shared" ref="DQ4:DQ8" si="0">MOD(DX4-DW4,1)</f>
        <v>1.0416666671517305E-2</v>
      </c>
      <c r="DS4" s="108">
        <f>Tableau13[[#This Row],[Pause 1]]</f>
        <v>2.083333333333337E-2</v>
      </c>
      <c r="DT4" s="108">
        <f>Tableau13[[#This Row],[Pause 2]]</f>
        <v>1.0416666666666741E-2</v>
      </c>
      <c r="DU4" s="81">
        <f>Tableau13[[#This Row],[Debut 1 pause calculé]]</f>
        <v>42216.791666666664</v>
      </c>
      <c r="DV4" s="81">
        <f>Tableau13[[#This Row],[Fin 1 pause calculé]]</f>
        <v>42216.8125</v>
      </c>
      <c r="DW4" s="81">
        <f>Tableau13[[#This Row],[Debut 2 pause calculé]]</f>
        <v>42216.916666666664</v>
      </c>
      <c r="DX4" s="81">
        <f>Tableau13[[#This Row],[Fin 2 pause calculé]]</f>
        <v>42216.927083333336</v>
      </c>
      <c r="DY4" s="107" t="str">
        <f>Tableau13[[#This Row],[Activité1]]</f>
        <v>Z1</v>
      </c>
      <c r="DZ4" s="109">
        <f>Tableau13[[#This Row],[Debut1]]</f>
        <v>42216.668749999997</v>
      </c>
      <c r="EA4" s="109">
        <f>Tableau13[[#This Row],[Fin calculé1]]</f>
        <v>42216.989583333336</v>
      </c>
      <c r="EB4" s="109">
        <f>Tableau13[[#This Row],[FP1]]</f>
        <v>0</v>
      </c>
      <c r="EC4" s="110">
        <f>Tableau13[[#This Row],[Temps1]]</f>
        <v>0.28958333333866904</v>
      </c>
      <c r="ED4" s="111" t="str">
        <f>IF(DZ4=0,0,IF(EA4&gt;0,"F",IF(Tableau13[[#This Row],[X]]="X","FP","EC")))</f>
        <v>F</v>
      </c>
      <c r="EE4" s="112">
        <f>Tableau13[[#This Row],[Pause1]]</f>
        <v>3.1250000000000111E-2</v>
      </c>
      <c r="EF4" s="113">
        <f>IF(DZ4=0,0,(DZ4-(ROUNDDOWN(DZ4*24,0)/24))*24)</f>
        <v>4.9999999988358468E-2</v>
      </c>
      <c r="EG4" s="113">
        <f t="shared" ref="EG4:EG67" si="1">IF(EA4=0,0,((ROUNDUP(EA4*24,0)/24)-EA4)*24)</f>
        <v>0.24999999994179234</v>
      </c>
    </row>
    <row r="5" spans="1:139" s="107" customFormat="1" ht="13.95" customHeight="1" x14ac:dyDescent="0.3">
      <c r="A5" s="114" t="str">
        <f>Tableau13[[#This Row],[Code]]</f>
        <v>0668</v>
      </c>
      <c r="B5" s="120" t="s">
        <v>132</v>
      </c>
      <c r="C5" s="72" t="s">
        <v>126</v>
      </c>
      <c r="D5" s="73" t="s">
        <v>133</v>
      </c>
      <c r="E5" s="74" t="str">
        <f>Tableau13[[#This Row],[Nom]]</f>
        <v>ANGREVIER YVES</v>
      </c>
      <c r="F5" s="75" t="str">
        <f>IFERROR(VLOOKUP(Tableau13[[#This Row],[Nom]],Tableau18[],2,0),0)</f>
        <v>206489</v>
      </c>
      <c r="G5" s="76">
        <f>IFERROR(VLOOKUP(Tableau13[[#This Row],[Nom]],Tableau18[],8,0),0)</f>
        <v>0.66736111111111107</v>
      </c>
      <c r="H5" s="72">
        <v>668</v>
      </c>
      <c r="I5" s="76">
        <f>IFERROR(IF(VLOOKUP(Tableau13[[#This Row],[Nom]],Tableau18[],10,0)=0,"",VLOOKUP(Tableau13[[#This Row],[Nom]],Tableau18[],10,0)),"")</f>
        <v>0.78819444444444453</v>
      </c>
      <c r="J5" s="76">
        <f>IFERROR(IF(VLOOKUP(Tableau13[[#This Row],[Nom]],Tableau18[],12,0)=0,"",VLOOKUP(Tableau13[[#This Row],[Nom]],Tableau18[],12,0)),"")</f>
        <v>0.8125</v>
      </c>
      <c r="K5" s="76" t="str">
        <f>""</f>
        <v/>
      </c>
      <c r="L5" s="76">
        <f>IFERROR(VLOOKUP(Tableau13[[#This Row],[Nom]],Tableau18[],14,0),"")</f>
        <v>0.94791666666666663</v>
      </c>
      <c r="M5" s="76">
        <f>IFERROR(IF(VLOOKUP(Tableau13[[#This Row],[Nom]],Tableau18[],16,0)=0,"",VLOOKUP(Tableau13[[#This Row],[Nom]],Tableau18[],16,0)),"")</f>
        <v>0.96180555555555547</v>
      </c>
      <c r="N5" s="76" t="str">
        <f>""</f>
        <v/>
      </c>
      <c r="O5" s="76" t="str">
        <f>IFERROR(IF(VLOOKUP(Tableau13[[#This Row],[Nom]],Tableau18[],19,0)=0,"",VLOOKUP(Tableau13[[#This Row],[Nom]],Tableau18[],19,0)),"")</f>
        <v/>
      </c>
      <c r="P5" s="77" t="str">
        <f>Tableau13[[#This Row],[Colonne17]]</f>
        <v>ANGREVIER YVES</v>
      </c>
      <c r="Q5" s="78" t="str">
        <f>IF(Tableau13[[#This Row],[ABS]]="X","ABS",IFERROR(VLOOKUP(Tableau13[[#This Row],[Colonne11]],#REF!,3,0),""))</f>
        <v/>
      </c>
      <c r="R5" s="79" t="e">
        <f>COUNTIF(#REF!,Tableau13[Nom])</f>
        <v>#REF!</v>
      </c>
      <c r="S5" s="80"/>
      <c r="T5" s="80" t="str">
        <f>IF(Tableau13[[#This Row],[CE]]=0,"",IF(Tableau13[[#This Row],[CE]]="Alexandre","Soirée","Nuit"))</f>
        <v>Soirée</v>
      </c>
      <c r="U5" s="81">
        <f>IFERROR(IF(Tableau13[[#This Row],[Début]]=0,0,IF(Tableau13[[#This Row],[Début]]&gt;$X$1,Tableau13[[#This Row],[Début]]+$U$1,Tableau13[[#This Row],[Début]]+$V$1)),0)</f>
        <v>42216.667361111111</v>
      </c>
      <c r="V5" s="81">
        <f>IFERROR(IF(Tableau13[[#This Row],[Debut 1 pause]]=0,0,IF(Tableau13[[#This Row],[Debut 1 pause]]&gt;$X$1,Tableau13[[#This Row],[Debut 1 pause]]+$U$1,Tableau13[[#This Row],[Debut 1 pause]]+$V$1)),0)</f>
        <v>42216.788194444445</v>
      </c>
      <c r="W5" s="81">
        <f>IFERROR(IF(Tableau13[[#This Row],[Fin 1 pause]]=0,0,IF(Tableau13[[#This Row],[Fin 1 pause]]&gt;$X$1,Tableau13[[#This Row],[Fin 1 pause]]+$U$1,Tableau13[[#This Row],[Fin 1 pause]]+$V$1)),0)</f>
        <v>42216.8125</v>
      </c>
      <c r="X5" s="81">
        <f>IFERROR(IF(Tableau13[[#This Row],[Debut 2 pause]]=0,0,IF(Tableau13[[#This Row],[Debut 2 pause]]&gt;$X$1,Tableau13[[#This Row],[Debut 2 pause]]+$U$1,Tableau13[[#This Row],[Debut 2 pause]]+$V$1)),0)</f>
        <v>42216.947916666664</v>
      </c>
      <c r="Y5" s="81">
        <f>IFERROR(IF(Tableau13[[#This Row],[Fin 2 pause]]=0,0,IF(Tableau13[[#This Row],[Fin 2 pause]]&gt;$X$1,Tableau13[[#This Row],[Fin 2 pause]]+$U$1,Tableau13[[#This Row],[Fin 2 pause]]+$V$1)),"")</f>
        <v>42216.961805555555</v>
      </c>
      <c r="Z5" s="81">
        <f>IFERROR(IF(Tableau13[[#This Row],[Fin de poste]]=0,0,IF(Tableau13[[#This Row],[Fin de poste]]&gt;$X$1,Tableau13[[#This Row],[Fin de poste]]+$U$1,Tableau13[[#This Row],[Fin de poste]]+$V$1)),0)</f>
        <v>0</v>
      </c>
      <c r="AA5" s="81">
        <f>IFERROR(IF(Tableau13[[#This Row],[Dernier pointage]]=0,0,IF(Tableau13[[#This Row],[Dernier pointage]]&gt;$X$1,Tableau13[[#This Row],[Dernier pointage]]+$U$1,Tableau13[[#This Row],[Dernier pointage]]+$V$1)),0)</f>
        <v>42216.961805555555</v>
      </c>
      <c r="AB5" s="82">
        <f>IFERROR(IF(Tableau13[[#This Row],[Fin 1 pause]]=0,0,MOD(Tableau13[[#This Row],[Fin 1 pause]]-Tableau13[[#This Row],[Debut 1 pause]],1)),0)</f>
        <v>2.4305555555555469E-2</v>
      </c>
      <c r="AC5" s="83">
        <f>IFERROR(IF(M5=0,0,MOD(M5-L5,1)),0)</f>
        <v>1.388888888888884E-2</v>
      </c>
      <c r="AD5" s="83">
        <f>IFERROR(IF(AB5+AC5&lt;0,0,AB5+AC5),0)</f>
        <v>3.8194444444444309E-2</v>
      </c>
      <c r="AE5" s="84">
        <f>IFERROR(LOOKUP(9^9,G5:O5),0)</f>
        <v>0.96180555555555547</v>
      </c>
      <c r="AF5" s="85">
        <f>IFERROR(VLOOKUP(Tableau13[[#This Row],[Nom]],Tableau18[],3,0),0)</f>
        <v>0.16874999999999998</v>
      </c>
      <c r="AG5" s="86">
        <f>IFERROR(AT5+BC5+BL5+BU5+CD5+CM5,0)</f>
        <v>0.28402777777955635</v>
      </c>
      <c r="AH5" s="87">
        <f>IFERROR(Tableau13[[#This Row],[Total activité]]-Tableau13[[#This Row],[Total horoquartz2]],0)</f>
        <v>0.11527777777955636</v>
      </c>
      <c r="AI5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>Manque pause 1</v>
      </c>
      <c r="AJ5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5" s="115" t="str">
        <f>IFERROR(IF(Tableau13[[#This Row],[Activité1]]=0,0,IF(Tableau13[[#This Row],[X]]="x",0,LOOKUP("zz",Tableau13[[#This Row],[Activité1]:[Pause6]]))),0)</f>
        <v>z1</v>
      </c>
      <c r="AL5" s="51"/>
      <c r="AM5" s="116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Présent</v>
      </c>
      <c r="AN5" s="117" t="str">
        <f>IF(Tableau13[[#This Row],[Nom]]=0,0,IF(COUNTIF(Tableau18[Colonne1],Tableau13[Nom])=1,"OK","Pb horoquartz"))</f>
        <v>OK</v>
      </c>
      <c r="AO5" s="92" t="s">
        <v>134</v>
      </c>
      <c r="AP5" s="118">
        <f>Tableau13[[#This Row],[Debut1]]</f>
        <v>42216.667361111111</v>
      </c>
      <c r="AQ5" s="94">
        <f>Tableau13[[#This Row],[Début calculé]]</f>
        <v>42216.667361111111</v>
      </c>
      <c r="AR5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3.8194444444444309E-2</v>
      </c>
      <c r="AS5" s="96">
        <f>AND(Tableau13[[#This Row],[Debut1]]&gt;0,Tableau13[[#This Row],[Fin1]]=0)*Tableau13[[#This Row],[Dernier pointage calculé]]</f>
        <v>0</v>
      </c>
      <c r="AT5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0.28402777777955635</v>
      </c>
      <c r="AU5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0.28402777777955635</v>
      </c>
      <c r="AV5" s="96">
        <f>IFERROR(IF(Tableau13[[#This Row],[Fin1]]=0,0,IF(Tableau13[[#This Row],[Fin1]]&gt;$X$1,Tableau13[[#This Row],[Fin1]]+$U$1,Tableau13[[#This Row],[Fin1]]+$V$1)),0)</f>
        <v>42216.989583333336</v>
      </c>
      <c r="AW5" s="98">
        <v>0.98958333333333337</v>
      </c>
      <c r="AX5" s="92"/>
      <c r="AY5" s="93">
        <f>Tableau13[[#This Row],[Fin1]]</f>
        <v>0.98958333333333337</v>
      </c>
      <c r="AZ5" s="99">
        <f>Tableau13[[#This Row],[Fin calculé1]]</f>
        <v>42216.989583333336</v>
      </c>
      <c r="BA5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5" s="99">
        <f>AND(Tableau13[[#This Row],[Debut2]]&gt;0,Tableau13[[#This Row],[Fin2]]=0)*Tableau13[[#This Row],[Dernier pointage calculé]]</f>
        <v>42216.961805555555</v>
      </c>
      <c r="BC5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5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5" s="99">
        <f>IF(Tableau13[[#This Row],[Fin2]]=0,0,IF(Tableau13[[#This Row],[Fin2]]&gt;$X$1,Tableau13[[#This Row],[Fin2]]+$U$1,Tableau13[[#This Row],[Fin2]]+$V$1))</f>
        <v>0</v>
      </c>
      <c r="BF5" s="98"/>
      <c r="BG5" s="92"/>
      <c r="BH5" s="93">
        <f>Tableau13[[#This Row],[Debut3]]</f>
        <v>0</v>
      </c>
      <c r="BI5" s="99">
        <f>Tableau13[[#This Row],[Fin calculé2]]</f>
        <v>0</v>
      </c>
      <c r="BJ5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5" s="99">
        <f>AND(Tableau13[[#This Row],[Debut3]]&gt;0,Tableau13[[#This Row],[Fin3]]=0)*Tableau13[[#This Row],[Dernier pointage calculé]]</f>
        <v>0</v>
      </c>
      <c r="BL5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5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5" s="99">
        <f>IF(Tableau13[[#This Row],[Fin3]]=0,0,IF(Tableau13[[#This Row],[Fin3]]&gt;$X$1,Tableau13[[#This Row],[Fin3]]+$U$1,Tableau13[[#This Row],[Fin3]]+$V$1))</f>
        <v>0</v>
      </c>
      <c r="BO5" s="98"/>
      <c r="BP5" s="92"/>
      <c r="BQ5" s="93">
        <f>Tableau13[[#This Row],[Debut4]]</f>
        <v>0</v>
      </c>
      <c r="BR5" s="99">
        <f>Tableau13[[#This Row],[Fin calculé3]]</f>
        <v>0</v>
      </c>
      <c r="BS5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5" s="99">
        <f>AND(Tableau13[[#This Row],[Debut4]]&gt;0,Tableau13[[#This Row],[Fin4]]=0)*Tableau13[[#This Row],[Dernier pointage calculé]]</f>
        <v>0</v>
      </c>
      <c r="BU5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5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5" s="99">
        <f>IF(Tableau13[[#This Row],[Fin4]]=0,0,IF(Tableau13[[#This Row],[Fin4]]&gt;$X$1,Tableau13[[#This Row],[Fin4]]+$U$1,Tableau13[[#This Row],[Fin4]]+$V$1))</f>
        <v>0</v>
      </c>
      <c r="BX5" s="98"/>
      <c r="BY5" s="92"/>
      <c r="BZ5" s="93">
        <f>Tableau13[[#This Row],[Debut5]]</f>
        <v>0</v>
      </c>
      <c r="CA5" s="99">
        <f>Tableau13[[#This Row],[Fin calculé4]]</f>
        <v>0</v>
      </c>
      <c r="CB5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5" s="99">
        <f>AND(Tableau13[[#This Row],[Debut5]]&gt;0,Tableau13[[#This Row],[Fin5]]=0)*Tableau13[[#This Row],[Dernier pointage calculé]]</f>
        <v>0</v>
      </c>
      <c r="CD5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5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5" s="99">
        <f>IF(Tableau13[[#This Row],[Fin5]]=0,0,IF(Tableau13[[#This Row],[Fin5]]&gt;$X$1,Tableau13[[#This Row],[Fin5]]+$U$1,Tableau13[[#This Row],[Fin5]]+$V$1))</f>
        <v>0</v>
      </c>
      <c r="CG5" s="98"/>
      <c r="CH5" s="92"/>
      <c r="CI5" s="93">
        <f>Tableau13[[#This Row],[Debut6]]</f>
        <v>0</v>
      </c>
      <c r="CJ5" s="99">
        <f>Tableau13[[#This Row],[Fin calculé5]]</f>
        <v>0</v>
      </c>
      <c r="CK5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5" s="99">
        <f>AND(Tableau13[[#This Row],[Debut6]]&gt;0,Tableau13[[#This Row],[Fin6]]=0)*Tableau13[[#This Row],[Dernier pointage calculé]]</f>
        <v>0</v>
      </c>
      <c r="CM5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5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5" s="99">
        <f>IF(Tableau13[[#This Row],[Fin6]]=0,0,IF(Tableau13[[#This Row],[Fin6]]&gt;$X$1,Tableau13[[#This Row],[Fin6]]+$U$1,Tableau13[[#This Row],[Fin6]]+$V$1))</f>
        <v>0</v>
      </c>
      <c r="CP5" s="98"/>
      <c r="CQ5" s="101"/>
      <c r="CR5" s="102" t="str">
        <f>IF(Tableau18[[#This Row],[Colonne1]]=0,"",IF(DO5&gt;1,"Nom plusieurs fois dans la liste",IF(DO5=1,"OK","Nom pas dans la liste")))</f>
        <v>OK</v>
      </c>
      <c r="CS5" s="103" t="s">
        <v>125</v>
      </c>
      <c r="CT5" s="103" t="s">
        <v>135</v>
      </c>
      <c r="CU5" s="104">
        <v>0.24930555555555556</v>
      </c>
      <c r="CV5" s="104"/>
      <c r="CW5" s="104"/>
      <c r="CX5" s="104" t="s">
        <v>129</v>
      </c>
      <c r="CY5" s="103"/>
      <c r="CZ5" s="104">
        <v>0.66666666666666663</v>
      </c>
      <c r="DA5" s="104"/>
      <c r="DB5" s="104">
        <v>0.79513888888888884</v>
      </c>
      <c r="DC5" s="104"/>
      <c r="DD5" s="104">
        <v>0.8125</v>
      </c>
      <c r="DE5" s="104"/>
      <c r="DF5" s="133">
        <v>0.89583333333333337</v>
      </c>
      <c r="DG5" s="105"/>
      <c r="DH5" s="133">
        <v>0.93055555555555547</v>
      </c>
      <c r="DI5" s="105"/>
      <c r="DJ5" s="105"/>
      <c r="DK5" s="104" t="s">
        <v>129</v>
      </c>
      <c r="DL5" s="105"/>
      <c r="DM5" s="105" t="s">
        <v>129</v>
      </c>
      <c r="DN5" s="105"/>
      <c r="DO5" s="119">
        <f>COUNTIF(B:B,Tableau18[[#This Row],[Colonne1]])</f>
        <v>1</v>
      </c>
      <c r="DQ5" s="107">
        <f t="shared" si="0"/>
        <v>1.3888888890505768E-2</v>
      </c>
      <c r="DS5" s="108">
        <f>Tableau13[[#This Row],[Pause 1]]</f>
        <v>2.4305555555555469E-2</v>
      </c>
      <c r="DT5" s="108">
        <f>Tableau13[[#This Row],[Pause 2]]</f>
        <v>1.388888888888884E-2</v>
      </c>
      <c r="DU5" s="81">
        <f>Tableau13[[#This Row],[Debut 1 pause calculé]]</f>
        <v>42216.788194444445</v>
      </c>
      <c r="DV5" s="81">
        <f>Tableau13[[#This Row],[Fin 1 pause calculé]]</f>
        <v>42216.8125</v>
      </c>
      <c r="DW5" s="81">
        <f>Tableau13[[#This Row],[Debut 2 pause calculé]]</f>
        <v>42216.947916666664</v>
      </c>
      <c r="DX5" s="81">
        <f>Tableau13[[#This Row],[Fin 2 pause calculé]]</f>
        <v>42216.961805555555</v>
      </c>
      <c r="DY5" s="107" t="str">
        <f>Tableau13[[#This Row],[Activité1]]</f>
        <v>z1</v>
      </c>
      <c r="DZ5" s="121">
        <f>Tableau13[[#This Row],[Debut1]]</f>
        <v>42216.667361111111</v>
      </c>
      <c r="EA5" s="121">
        <f>Tableau13[[#This Row],[Fin calculé1]]</f>
        <v>42216.989583333336</v>
      </c>
      <c r="EB5" s="121">
        <f>Tableau13[[#This Row],[FP1]]</f>
        <v>0</v>
      </c>
      <c r="EC5" s="122">
        <f>Tableau13[[#This Row],[Temps1]]</f>
        <v>0.28402777777955635</v>
      </c>
      <c r="ED5" s="123" t="str">
        <f>IF(DZ5=0,0,IF(EA5&gt;0,"F",IF(Tableau13[[#This Row],[X]]="X","FP","EC")))</f>
        <v>F</v>
      </c>
      <c r="EE5" s="124">
        <f>Tableau13[[#This Row],[Pause1]]</f>
        <v>3.8194444444444309E-2</v>
      </c>
      <c r="EF5" s="125">
        <f t="shared" ref="EF5:EF68" si="2">IF(DZ5=0,0,(DZ5-(ROUNDDOWN(DZ5*24,0)/24))*24)</f>
        <v>1.6666666720993817E-2</v>
      </c>
      <c r="EG5" s="125">
        <f t="shared" si="1"/>
        <v>0.24999999994179234</v>
      </c>
    </row>
    <row r="6" spans="1:139" s="107" customFormat="1" ht="13.95" customHeight="1" x14ac:dyDescent="0.3">
      <c r="A6" s="114" t="str">
        <f>Tableau13[[#This Row],[Code]]</f>
        <v>0704</v>
      </c>
      <c r="B6" s="120" t="s">
        <v>136</v>
      </c>
      <c r="C6" s="72" t="s">
        <v>126</v>
      </c>
      <c r="D6" s="73" t="s">
        <v>137</v>
      </c>
      <c r="E6" s="74" t="str">
        <f>Tableau13[[#This Row],[Nom]]</f>
        <v>BADOUI MOHAMED</v>
      </c>
      <c r="F6" s="75" t="str">
        <f>IFERROR(VLOOKUP(Tableau13[[#This Row],[Nom]],Tableau18[],2,0),0)</f>
        <v>207374</v>
      </c>
      <c r="G6" s="76">
        <f>IFERROR(VLOOKUP(Tableau13[[#This Row],[Nom]],Tableau18[],8,0),0)</f>
        <v>0.66666666666666663</v>
      </c>
      <c r="H6" s="72">
        <v>704</v>
      </c>
      <c r="I6" s="76">
        <f>IFERROR(IF(VLOOKUP(Tableau13[[#This Row],[Nom]],Tableau18[],10,0)=0,"",VLOOKUP(Tableau13[[#This Row],[Nom]],Tableau18[],10,0)),"")</f>
        <v>0.8125</v>
      </c>
      <c r="J6" s="76">
        <f>IFERROR(IF(VLOOKUP(Tableau13[[#This Row],[Nom]],Tableau18[],12,0)=0,"",VLOOKUP(Tableau13[[#This Row],[Nom]],Tableau18[],12,0)),"")</f>
        <v>0.83680555555555547</v>
      </c>
      <c r="K6" s="76" t="str">
        <f>""</f>
        <v/>
      </c>
      <c r="L6" s="76">
        <f>IFERROR(VLOOKUP(Tableau13[[#This Row],[Nom]],Tableau18[],14,0),"")</f>
        <v>0</v>
      </c>
      <c r="M6" s="76">
        <f>IFERROR(IF(VLOOKUP(Tableau13[[#This Row],[Nom]],Tableau18[],16,0)=0,"",VLOOKUP(Tableau13[[#This Row],[Nom]],Tableau18[],16,0)),"")</f>
        <v>0.92708333333333337</v>
      </c>
      <c r="N6" s="76" t="str">
        <f>""</f>
        <v/>
      </c>
      <c r="O6" s="76" t="str">
        <f>IFERROR(IF(VLOOKUP(Tableau13[[#This Row],[Nom]],Tableau18[],19,0)=0,"",VLOOKUP(Tableau13[[#This Row],[Nom]],Tableau18[],19,0)),"")</f>
        <v/>
      </c>
      <c r="P6" s="77" t="str">
        <f>Tableau13[[#This Row],[Colonne17]]</f>
        <v>BADOUI MOHAMED</v>
      </c>
      <c r="Q6" s="78" t="str">
        <f>IF(Tableau13[[#This Row],[ABS]]="X","ABS",IFERROR(VLOOKUP(Tableau13[[#This Row],[Colonne11]],#REF!,3,0),""))</f>
        <v/>
      </c>
      <c r="R6" s="79" t="e">
        <f>COUNTIF(#REF!,Tableau13[Nom])</f>
        <v>#REF!</v>
      </c>
      <c r="S6" s="80"/>
      <c r="T6" s="80" t="str">
        <f>IF(Tableau13[[#This Row],[CE]]=0,"",IF(Tableau13[[#This Row],[CE]]="Alexandre","Soirée","Nuit"))</f>
        <v>Soirée</v>
      </c>
      <c r="U6" s="81">
        <f>IFERROR(IF(Tableau13[[#This Row],[Début]]=0,0,IF(Tableau13[[#This Row],[Début]]&gt;$X$1,Tableau13[[#This Row],[Début]]+$U$1,Tableau13[[#This Row],[Début]]+$V$1)),0)</f>
        <v>42216.666666666664</v>
      </c>
      <c r="V6" s="81">
        <f>IFERROR(IF(Tableau13[[#This Row],[Debut 1 pause]]=0,0,IF(Tableau13[[#This Row],[Debut 1 pause]]&gt;$X$1,Tableau13[[#This Row],[Debut 1 pause]]+$U$1,Tableau13[[#This Row],[Debut 1 pause]]+$V$1)),0)</f>
        <v>42216.8125</v>
      </c>
      <c r="W6" s="81">
        <f>IFERROR(IF(Tableau13[[#This Row],[Fin 1 pause]]=0,0,IF(Tableau13[[#This Row],[Fin 1 pause]]&gt;$X$1,Tableau13[[#This Row],[Fin 1 pause]]+$U$1,Tableau13[[#This Row],[Fin 1 pause]]+$V$1)),0)</f>
        <v>42216.836805555555</v>
      </c>
      <c r="X6" s="81">
        <f>IFERROR(IF(Tableau13[[#This Row],[Debut 2 pause]]=0,0,IF(Tableau13[[#This Row],[Debut 2 pause]]&gt;$X$1,Tableau13[[#This Row],[Debut 2 pause]]+$U$1,Tableau13[[#This Row],[Debut 2 pause]]+$V$1)),0)</f>
        <v>0</v>
      </c>
      <c r="Y6" s="81">
        <f>IFERROR(IF(Tableau13[[#This Row],[Fin 2 pause]]=0,0,IF(Tableau13[[#This Row],[Fin 2 pause]]&gt;$X$1,Tableau13[[#This Row],[Fin 2 pause]]+$U$1,Tableau13[[#This Row],[Fin 2 pause]]+$V$1)),"")</f>
        <v>42216.927083333336</v>
      </c>
      <c r="Z6" s="81">
        <f>IFERROR(IF(Tableau13[[#This Row],[Fin de poste]]=0,0,IF(Tableau13[[#This Row],[Fin de poste]]&gt;$X$1,Tableau13[[#This Row],[Fin de poste]]+$U$1,Tableau13[[#This Row],[Fin de poste]]+$V$1)),0)</f>
        <v>0</v>
      </c>
      <c r="AA6" s="81">
        <f>IFERROR(IF(Tableau13[[#This Row],[Dernier pointage]]=0,0,IF(Tableau13[[#This Row],[Dernier pointage]]&gt;$X$1,Tableau13[[#This Row],[Dernier pointage]]+$U$1,Tableau13[[#This Row],[Dernier pointage]]+$V$1)),0)</f>
        <v>42216.927083333336</v>
      </c>
      <c r="AB6" s="82">
        <f>IFERROR(IF(Tableau13[[#This Row],[Fin 1 pause]]=0,0,MOD(Tableau13[[#This Row],[Fin 1 pause]]-Tableau13[[#This Row],[Debut 1 pause]],1)),0)</f>
        <v>2.4305555555555469E-2</v>
      </c>
      <c r="AC6" s="83">
        <f>IFERROR(IF(M6=0,0,MOD(M6-L6,1)),0)</f>
        <v>0.92708333333333337</v>
      </c>
      <c r="AD6" s="83">
        <f>IFERROR(IF(AB6+AC6&lt;0,0,AB6+AC6),0)</f>
        <v>0.95138888888888884</v>
      </c>
      <c r="AE6" s="84">
        <f>IFERROR(LOOKUP(9^9,G6:O6),0)</f>
        <v>0.92708333333333337</v>
      </c>
      <c r="AF6" s="85">
        <f>IFERROR(VLOOKUP(Tableau13[[#This Row],[Nom]],Tableau18[],3,0),0)</f>
        <v>0.1986111111111111</v>
      </c>
      <c r="AG6" s="86">
        <f>IFERROR(AT6+BC6+BL6+BU6+CD6+CM6,0)</f>
        <v>0.29861111111677019</v>
      </c>
      <c r="AH6" s="87">
        <f>IFERROR(Tableau13[[#This Row],[Total activité]]-Tableau13[[#This Row],[Total horoquartz2]],0)</f>
        <v>0.10000000000565909</v>
      </c>
      <c r="AI6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>Manque pause 1</v>
      </c>
      <c r="AJ6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6" s="115" t="str">
        <f>IFERROR(IF(Tableau13[[#This Row],[Activité1]]=0,0,IF(Tableau13[[#This Row],[X]]="x",0,LOOKUP("zz",Tableau13[[#This Row],[Activité1]:[Pause6]]))),0)</f>
        <v>z1</v>
      </c>
      <c r="AL6" s="51"/>
      <c r="AM6" s="116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Présent</v>
      </c>
      <c r="AN6" s="117" t="str">
        <f>IF(Tableau13[[#This Row],[Nom]]=0,0,IF(COUNTIF(Tableau18[Colonne1],Tableau13[Nom])=1,"OK","Pb horoquartz"))</f>
        <v>OK</v>
      </c>
      <c r="AO6" s="92" t="s">
        <v>134</v>
      </c>
      <c r="AP6" s="93">
        <f>Tableau13[[#This Row],[Debut1]]</f>
        <v>42216.666666666664</v>
      </c>
      <c r="AQ6" s="94">
        <f>Tableau13[[#This Row],[Début calculé]]</f>
        <v>42216.666666666664</v>
      </c>
      <c r="AR6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2.4305555555555469E-2</v>
      </c>
      <c r="AS6" s="96">
        <f>AND(Tableau13[[#This Row],[Debut1]]&gt;0,Tableau13[[#This Row],[Fin1]]=0)*Tableau13[[#This Row],[Dernier pointage calculé]]</f>
        <v>0</v>
      </c>
      <c r="AT6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0.29861111111677019</v>
      </c>
      <c r="AU6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0.29861111111677019</v>
      </c>
      <c r="AV6" s="96">
        <f>IFERROR(IF(Tableau13[[#This Row],[Fin1]]=0,0,IF(Tableau13[[#This Row],[Fin1]]&gt;$X$1,Tableau13[[#This Row],[Fin1]]+$U$1,Tableau13[[#This Row],[Fin1]]+$V$1)),0)</f>
        <v>42216.989583333336</v>
      </c>
      <c r="AW6" s="98">
        <v>0.98958333333333337</v>
      </c>
      <c r="AX6" s="92"/>
      <c r="AY6" s="93">
        <f>Tableau13[[#This Row],[Fin1]]</f>
        <v>0.98958333333333337</v>
      </c>
      <c r="AZ6" s="99">
        <f>Tableau13[[#This Row],[Fin calculé1]]</f>
        <v>42216.989583333336</v>
      </c>
      <c r="BA6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6" s="99">
        <f>AND(Tableau13[[#This Row],[Debut2]]&gt;0,Tableau13[[#This Row],[Fin2]]=0)*Tableau13[[#This Row],[Dernier pointage calculé]]</f>
        <v>42216.927083333336</v>
      </c>
      <c r="BC6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6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6" s="99">
        <f>IF(Tableau13[[#This Row],[Fin2]]=0,0,IF(Tableau13[[#This Row],[Fin2]]&gt;$X$1,Tableau13[[#This Row],[Fin2]]+$U$1,Tableau13[[#This Row],[Fin2]]+$V$1))</f>
        <v>0</v>
      </c>
      <c r="BF6" s="98"/>
      <c r="BG6" s="92"/>
      <c r="BH6" s="93">
        <f>Tableau13[[#This Row],[Debut3]]</f>
        <v>0</v>
      </c>
      <c r="BI6" s="99">
        <f>Tableau13[[#This Row],[Fin calculé2]]</f>
        <v>0</v>
      </c>
      <c r="BJ6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6" s="99">
        <f>AND(Tableau13[[#This Row],[Debut3]]&gt;0,Tableau13[[#This Row],[Fin3]]=0)*Tableau13[[#This Row],[Dernier pointage calculé]]</f>
        <v>0</v>
      </c>
      <c r="BL6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6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6" s="99">
        <f>IF(Tableau13[[#This Row],[Fin3]]=0,0,IF(Tableau13[[#This Row],[Fin3]]&gt;$X$1,Tableau13[[#This Row],[Fin3]]+$U$1,Tableau13[[#This Row],[Fin3]]+$V$1))</f>
        <v>0</v>
      </c>
      <c r="BO6" s="98"/>
      <c r="BP6" s="92"/>
      <c r="BQ6" s="93">
        <f>Tableau13[[#This Row],[Debut4]]</f>
        <v>0</v>
      </c>
      <c r="BR6" s="99">
        <f>Tableau13[[#This Row],[Fin calculé3]]</f>
        <v>0</v>
      </c>
      <c r="BS6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6" s="99">
        <f>AND(Tableau13[[#This Row],[Debut4]]&gt;0,Tableau13[[#This Row],[Fin4]]=0)*Tableau13[[#This Row],[Dernier pointage calculé]]</f>
        <v>0</v>
      </c>
      <c r="BU6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6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6" s="99">
        <f>IF(Tableau13[[#This Row],[Fin4]]=0,0,IF(Tableau13[[#This Row],[Fin4]]&gt;$X$1,Tableau13[[#This Row],[Fin4]]+$U$1,Tableau13[[#This Row],[Fin4]]+$V$1))</f>
        <v>0</v>
      </c>
      <c r="BX6" s="98"/>
      <c r="BY6" s="92"/>
      <c r="BZ6" s="93">
        <f>Tableau13[[#This Row],[Debut5]]</f>
        <v>0</v>
      </c>
      <c r="CA6" s="99">
        <f>Tableau13[[#This Row],[Fin calculé4]]</f>
        <v>0</v>
      </c>
      <c r="CB6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6" s="99">
        <f>AND(Tableau13[[#This Row],[Debut5]]&gt;0,Tableau13[[#This Row],[Fin5]]=0)*Tableau13[[#This Row],[Dernier pointage calculé]]</f>
        <v>0</v>
      </c>
      <c r="CD6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6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6" s="99">
        <f>IF(Tableau13[[#This Row],[Fin5]]=0,0,IF(Tableau13[[#This Row],[Fin5]]&gt;$X$1,Tableau13[[#This Row],[Fin5]]+$U$1,Tableau13[[#This Row],[Fin5]]+$V$1))</f>
        <v>0</v>
      </c>
      <c r="CG6" s="98"/>
      <c r="CH6" s="92"/>
      <c r="CI6" s="93">
        <f>Tableau13[[#This Row],[Debut6]]</f>
        <v>0</v>
      </c>
      <c r="CJ6" s="99">
        <f>Tableau13[[#This Row],[Fin calculé5]]</f>
        <v>0</v>
      </c>
      <c r="CK6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6" s="99">
        <f>AND(Tableau13[[#This Row],[Debut6]]&gt;0,Tableau13[[#This Row],[Fin6]]=0)*Tableau13[[#This Row],[Dernier pointage calculé]]</f>
        <v>0</v>
      </c>
      <c r="CM6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6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6" s="99">
        <f>IF(Tableau13[[#This Row],[Fin6]]=0,0,IF(Tableau13[[#This Row],[Fin6]]&gt;$X$1,Tableau13[[#This Row],[Fin6]]+$U$1,Tableau13[[#This Row],[Fin6]]+$V$1))</f>
        <v>0</v>
      </c>
      <c r="CP6" s="98"/>
      <c r="CQ6" s="101"/>
      <c r="CR6" s="102" t="str">
        <f>IF(Tableau18[[#This Row],[Colonne1]]=0,"",IF(DO6&gt;1,"Nom plusieurs fois dans la liste",IF(DO6=1,"OK","Nom pas dans la liste")))</f>
        <v>OK</v>
      </c>
      <c r="CS6" s="103" t="s">
        <v>130</v>
      </c>
      <c r="CT6" s="103" t="s">
        <v>138</v>
      </c>
      <c r="CU6" s="104">
        <v>0.22152777777777777</v>
      </c>
      <c r="CV6" s="104"/>
      <c r="CW6" s="104"/>
      <c r="CX6" s="104" t="s">
        <v>139</v>
      </c>
      <c r="CY6" s="103"/>
      <c r="CZ6" s="104">
        <v>0.66875000000000007</v>
      </c>
      <c r="DA6" s="104"/>
      <c r="DB6" s="104">
        <v>0.79166666666666663</v>
      </c>
      <c r="DC6" s="104"/>
      <c r="DD6" s="104">
        <v>0.8125</v>
      </c>
      <c r="DE6" s="104"/>
      <c r="DF6" s="133">
        <v>0.91666666666666663</v>
      </c>
      <c r="DG6" s="105"/>
      <c r="DH6" s="133">
        <v>0.92708333333333337</v>
      </c>
      <c r="DI6" s="105"/>
      <c r="DJ6" s="105"/>
      <c r="DK6" s="104" t="s">
        <v>129</v>
      </c>
      <c r="DL6" s="105"/>
      <c r="DM6" s="105" t="s">
        <v>129</v>
      </c>
      <c r="DN6" s="105"/>
      <c r="DO6" s="119">
        <f>COUNTIF(B:B,Tableau18[[#This Row],[Colonne1]])</f>
        <v>1</v>
      </c>
      <c r="DQ6" s="107">
        <f t="shared" si="0"/>
        <v>0.92708333333575865</v>
      </c>
      <c r="DS6" s="108">
        <f>Tableau13[[#This Row],[Pause 1]]</f>
        <v>2.4305555555555469E-2</v>
      </c>
      <c r="DT6" s="108">
        <f>Tableau13[[#This Row],[Pause 2]]</f>
        <v>0.92708333333333337</v>
      </c>
      <c r="DU6" s="81">
        <f>Tableau13[[#This Row],[Debut 1 pause calculé]]</f>
        <v>42216.8125</v>
      </c>
      <c r="DV6" s="81">
        <f>Tableau13[[#This Row],[Fin 1 pause calculé]]</f>
        <v>42216.836805555555</v>
      </c>
      <c r="DW6" s="81">
        <f>Tableau13[[#This Row],[Debut 2 pause calculé]]</f>
        <v>0</v>
      </c>
      <c r="DX6" s="81">
        <f>Tableau13[[#This Row],[Fin 2 pause calculé]]</f>
        <v>42216.927083333336</v>
      </c>
      <c r="DY6" s="107" t="str">
        <f>Tableau13[[#This Row],[Activité1]]</f>
        <v>z1</v>
      </c>
      <c r="DZ6" s="109">
        <f>Tableau13[[#This Row],[Debut1]]</f>
        <v>42216.666666666664</v>
      </c>
      <c r="EA6" s="109">
        <f>Tableau13[[#This Row],[Fin calculé1]]</f>
        <v>42216.989583333336</v>
      </c>
      <c r="EB6" s="109">
        <f>Tableau13[[#This Row],[FP1]]</f>
        <v>0</v>
      </c>
      <c r="EC6" s="110">
        <f>Tableau13[[#This Row],[Temps1]]</f>
        <v>0.29861111111677019</v>
      </c>
      <c r="ED6" s="111" t="str">
        <f>IF(DZ6=0,0,IF(EA6&gt;0,"F",IF(Tableau13[[#This Row],[X]]="X","FP","EC")))</f>
        <v>F</v>
      </c>
      <c r="EE6" s="112">
        <f>Tableau13[[#This Row],[Pause1]]</f>
        <v>2.4305555555555469E-2</v>
      </c>
      <c r="EF6" s="113">
        <f t="shared" si="2"/>
        <v>0</v>
      </c>
      <c r="EG6" s="113">
        <f t="shared" si="1"/>
        <v>0.24999999994179234</v>
      </c>
    </row>
    <row r="7" spans="1:139" s="107" customFormat="1" ht="14.4" customHeight="1" x14ac:dyDescent="0.3">
      <c r="A7" s="114" t="str">
        <f>Tableau13[[#This Row],[Code]]</f>
        <v>0521</v>
      </c>
      <c r="B7" s="72" t="s">
        <v>140</v>
      </c>
      <c r="C7" s="72" t="s">
        <v>126</v>
      </c>
      <c r="D7" s="73" t="s">
        <v>141</v>
      </c>
      <c r="E7" s="74" t="str">
        <f>Tableau13[[#This Row],[Nom]]</f>
        <v>BENBAKOURA YACINE</v>
      </c>
      <c r="F7" s="75" t="str">
        <f>IFERROR(VLOOKUP(Tableau13[[#This Row],[Nom]],Tableau18[],2,0),0)</f>
        <v>189202</v>
      </c>
      <c r="G7" s="76" t="str">
        <f>IFERROR(VLOOKUP(Tableau13[[#This Row],[Nom]],Tableau18[],8,0),0)</f>
        <v/>
      </c>
      <c r="H7" s="72">
        <v>521</v>
      </c>
      <c r="I7" s="76" t="str">
        <f>IFERROR(IF(VLOOKUP(Tableau13[[#This Row],[Nom]],Tableau18[],10,0)=0,"",VLOOKUP(Tableau13[[#This Row],[Nom]],Tableau18[],10,0)),"")</f>
        <v/>
      </c>
      <c r="J7" s="76" t="str">
        <f>IFERROR(IF(VLOOKUP(Tableau13[[#This Row],[Nom]],Tableau18[],12,0)=0,"",VLOOKUP(Tableau13[[#This Row],[Nom]],Tableau18[],12,0)),"")</f>
        <v/>
      </c>
      <c r="K7" s="76" t="str">
        <f>""</f>
        <v/>
      </c>
      <c r="L7" s="76" t="str">
        <f>IFERROR(VLOOKUP(Tableau13[[#This Row],[Nom]],Tableau18[],14,0),"")</f>
        <v/>
      </c>
      <c r="M7" s="76" t="str">
        <f>IFERROR(IF(VLOOKUP(Tableau13[[#This Row],[Nom]],Tableau18[],16,0)=0,"",VLOOKUP(Tableau13[[#This Row],[Nom]],Tableau18[],16,0)),"")</f>
        <v/>
      </c>
      <c r="N7" s="76" t="str">
        <f>""</f>
        <v/>
      </c>
      <c r="O7" s="76" t="str">
        <f>IFERROR(IF(VLOOKUP(Tableau13[[#This Row],[Nom]],Tableau18[],19,0)=0,"",VLOOKUP(Tableau13[[#This Row],[Nom]],Tableau18[],19,0)),"")</f>
        <v/>
      </c>
      <c r="P7" s="77" t="str">
        <f>Tableau13[[#This Row],[Colonne17]]</f>
        <v>BENBAKOURA YACINE</v>
      </c>
      <c r="Q7" s="78" t="str">
        <f>IF(Tableau13[[#This Row],[ABS]]="X","ABS",IFERROR(VLOOKUP(Tableau13[[#This Row],[Colonne11]],#REF!,3,0),""))</f>
        <v/>
      </c>
      <c r="R7" s="79" t="e">
        <f>COUNTIF(#REF!,Tableau13[Nom])</f>
        <v>#REF!</v>
      </c>
      <c r="S7" s="80"/>
      <c r="T7" s="80" t="str">
        <f>IF(Tableau13[[#This Row],[CE]]=0,"",IF(Tableau13[[#This Row],[CE]]="Alexandre","Soirée","Nuit"))</f>
        <v>Soirée</v>
      </c>
      <c r="U7" s="81">
        <f>IFERROR(IF(Tableau13[[#This Row],[Début]]=0,0,IF(Tableau13[[#This Row],[Début]]&gt;$X$1,Tableau13[[#This Row],[Début]]+$U$1,Tableau13[[#This Row],[Début]]+$V$1)),0)</f>
        <v>0</v>
      </c>
      <c r="V7" s="81">
        <f>IFERROR(IF(Tableau13[[#This Row],[Debut 1 pause]]=0,0,IF(Tableau13[[#This Row],[Debut 1 pause]]&gt;$X$1,Tableau13[[#This Row],[Debut 1 pause]]+$U$1,Tableau13[[#This Row],[Debut 1 pause]]+$V$1)),0)</f>
        <v>0</v>
      </c>
      <c r="W7" s="81">
        <f>IFERROR(IF(Tableau13[[#This Row],[Fin 1 pause]]=0,0,IF(Tableau13[[#This Row],[Fin 1 pause]]&gt;$X$1,Tableau13[[#This Row],[Fin 1 pause]]+$U$1,Tableau13[[#This Row],[Fin 1 pause]]+$V$1)),0)</f>
        <v>0</v>
      </c>
      <c r="X7" s="81">
        <f>IFERROR(IF(Tableau13[[#This Row],[Debut 2 pause]]=0,0,IF(Tableau13[[#This Row],[Debut 2 pause]]&gt;$X$1,Tableau13[[#This Row],[Debut 2 pause]]+$U$1,Tableau13[[#This Row],[Debut 2 pause]]+$V$1)),0)</f>
        <v>0</v>
      </c>
      <c r="Y7" s="81" t="str">
        <f>IFERROR(IF(Tableau13[[#This Row],[Fin 2 pause]]=0,0,IF(Tableau13[[#This Row],[Fin 2 pause]]&gt;$X$1,Tableau13[[#This Row],[Fin 2 pause]]+$U$1,Tableau13[[#This Row],[Fin 2 pause]]+$V$1)),"")</f>
        <v/>
      </c>
      <c r="Z7" s="81">
        <f>IFERROR(IF(Tableau13[[#This Row],[Fin de poste]]=0,0,IF(Tableau13[[#This Row],[Fin de poste]]&gt;$X$1,Tableau13[[#This Row],[Fin de poste]]+$U$1,Tableau13[[#This Row],[Fin de poste]]+$V$1)),0)</f>
        <v>0</v>
      </c>
      <c r="AA7" s="81">
        <f>IFERROR(IF(Tableau13[[#This Row],[Dernier pointage]]=0,0,IF(Tableau13[[#This Row],[Dernier pointage]]&gt;$X$1,Tableau13[[#This Row],[Dernier pointage]]+$U$1,Tableau13[[#This Row],[Dernier pointage]]+$V$1)),0)</f>
        <v>42737</v>
      </c>
      <c r="AB7" s="82">
        <f>IFERROR(IF(Tableau13[[#This Row],[Fin 1 pause]]=0,0,MOD(Tableau13[[#This Row],[Fin 1 pause]]-Tableau13[[#This Row],[Debut 1 pause]],1)),0)</f>
        <v>0</v>
      </c>
      <c r="AC7" s="83">
        <f>IFERROR(IF(M7=0,0,MOD(M7-L7,1)),0)</f>
        <v>0</v>
      </c>
      <c r="AD7" s="83">
        <f>IFERROR(IF(AB7+AC7&lt;0,0,AB7+AC7),0)</f>
        <v>0</v>
      </c>
      <c r="AE7" s="84">
        <f>IFERROR(LOOKUP(9^9,G7:O7),0)</f>
        <v>521</v>
      </c>
      <c r="AF7" s="85">
        <f>IFERROR(VLOOKUP(Tableau13[[#This Row],[Nom]],Tableau18[],3,0),0)</f>
        <v>0</v>
      </c>
      <c r="AG7" s="86">
        <f>IFERROR(AT7+BC7+BL7+BU7+CD7+CM7,0)</f>
        <v>0</v>
      </c>
      <c r="AH7" s="87">
        <f>IFERROR(Tableau13[[#This Row],[Total activité]]-Tableau13[[#This Row],[Total horoquartz2]],0)</f>
        <v>0</v>
      </c>
      <c r="AI7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7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7" s="115">
        <f>IFERROR(IF(Tableau13[[#This Row],[Activité1]]=0,0,IF(Tableau13[[#This Row],[X]]="x",0,LOOKUP("zz",Tableau13[[#This Row],[Activité1]:[Pause6]]))),0)</f>
        <v>0</v>
      </c>
      <c r="AL7" s="51"/>
      <c r="AM7" s="116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Absent</v>
      </c>
      <c r="AN7" s="117" t="str">
        <f>IF(Tableau13[[#This Row],[Nom]]=0,0,IF(COUNTIF(Tableau18[Colonne1],Tableau13[Nom])=1,"OK","Pb horoquartz"))</f>
        <v>OK</v>
      </c>
      <c r="AO7" s="92"/>
      <c r="AP7" s="93">
        <f>Tableau13[[#This Row],[Debut1]]</f>
        <v>0</v>
      </c>
      <c r="AQ7" s="94">
        <f>Tableau13[[#This Row],[Début calculé]]</f>
        <v>0</v>
      </c>
      <c r="AR7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7" s="96">
        <f>AND(Tableau13[[#This Row],[Debut1]]&gt;0,Tableau13[[#This Row],[Fin1]]=0)*Tableau13[[#This Row],[Dernier pointage calculé]]</f>
        <v>0</v>
      </c>
      <c r="AT7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7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7" s="96">
        <f>IFERROR(IF(Tableau13[[#This Row],[Fin1]]=0,0,IF(Tableau13[[#This Row],[Fin1]]&gt;$X$1,Tableau13[[#This Row],[Fin1]]+$U$1,Tableau13[[#This Row],[Fin1]]+$V$1)),0)</f>
        <v>0</v>
      </c>
      <c r="AW7" s="98"/>
      <c r="AX7" s="92"/>
      <c r="AY7" s="93">
        <f>Tableau13[[#This Row],[Fin1]]</f>
        <v>0</v>
      </c>
      <c r="AZ7" s="99">
        <f>Tableau13[[#This Row],[Fin calculé1]]</f>
        <v>0</v>
      </c>
      <c r="BA7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7" s="99">
        <f>AND(Tableau13[[#This Row],[Debut2]]&gt;0,Tableau13[[#This Row],[Fin2]]=0)*Tableau13[[#This Row],[Dernier pointage calculé]]</f>
        <v>0</v>
      </c>
      <c r="BC7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7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7" s="99">
        <f>IF(Tableau13[[#This Row],[Fin2]]=0,0,IF(Tableau13[[#This Row],[Fin2]]&gt;$X$1,Tableau13[[#This Row],[Fin2]]+$U$1,Tableau13[[#This Row],[Fin2]]+$V$1))</f>
        <v>0</v>
      </c>
      <c r="BF7" s="98"/>
      <c r="BG7" s="92"/>
      <c r="BH7" s="93">
        <f>Tableau13[[#This Row],[Debut3]]</f>
        <v>0</v>
      </c>
      <c r="BI7" s="99">
        <f>Tableau13[[#This Row],[Fin calculé2]]</f>
        <v>0</v>
      </c>
      <c r="BJ7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7" s="99">
        <f>AND(Tableau13[[#This Row],[Debut3]]&gt;0,Tableau13[[#This Row],[Fin3]]=0)*Tableau13[[#This Row],[Dernier pointage calculé]]</f>
        <v>0</v>
      </c>
      <c r="BL7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7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7" s="99">
        <f>IF(Tableau13[[#This Row],[Fin3]]=0,0,IF(Tableau13[[#This Row],[Fin3]]&gt;$X$1,Tableau13[[#This Row],[Fin3]]+$U$1,Tableau13[[#This Row],[Fin3]]+$V$1))</f>
        <v>0</v>
      </c>
      <c r="BO7" s="98"/>
      <c r="BP7" s="92"/>
      <c r="BQ7" s="93">
        <f>Tableau13[[#This Row],[Debut4]]</f>
        <v>0</v>
      </c>
      <c r="BR7" s="99">
        <f>Tableau13[[#This Row],[Fin calculé3]]</f>
        <v>0</v>
      </c>
      <c r="BS7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7" s="99">
        <f>AND(Tableau13[[#This Row],[Debut4]]&gt;0,Tableau13[[#This Row],[Fin4]]=0)*Tableau13[[#This Row],[Dernier pointage calculé]]</f>
        <v>0</v>
      </c>
      <c r="BU7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7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7" s="99">
        <f>IF(Tableau13[[#This Row],[Fin4]]=0,0,IF(Tableau13[[#This Row],[Fin4]]&gt;$X$1,Tableau13[[#This Row],[Fin4]]+$U$1,Tableau13[[#This Row],[Fin4]]+$V$1))</f>
        <v>0</v>
      </c>
      <c r="BX7" s="98"/>
      <c r="BY7" s="92"/>
      <c r="BZ7" s="93">
        <f>Tableau13[[#This Row],[Debut5]]</f>
        <v>0</v>
      </c>
      <c r="CA7" s="99">
        <f>Tableau13[[#This Row],[Fin calculé4]]</f>
        <v>0</v>
      </c>
      <c r="CB7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7" s="99">
        <f>AND(Tableau13[[#This Row],[Debut5]]&gt;0,Tableau13[[#This Row],[Fin5]]=0)*Tableau13[[#This Row],[Dernier pointage calculé]]</f>
        <v>0</v>
      </c>
      <c r="CD7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7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7" s="99">
        <f>IF(Tableau13[[#This Row],[Fin5]]=0,0,IF(Tableau13[[#This Row],[Fin5]]&gt;$X$1,Tableau13[[#This Row],[Fin5]]+$U$1,Tableau13[[#This Row],[Fin5]]+$V$1))</f>
        <v>0</v>
      </c>
      <c r="CG7" s="98"/>
      <c r="CH7" s="92"/>
      <c r="CI7" s="93">
        <f>Tableau13[[#This Row],[Debut6]]</f>
        <v>0</v>
      </c>
      <c r="CJ7" s="99">
        <f>Tableau13[[#This Row],[Fin calculé5]]</f>
        <v>0</v>
      </c>
      <c r="CK7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7" s="99">
        <f>AND(Tableau13[[#This Row],[Debut6]]&gt;0,Tableau13[[#This Row],[Fin6]]=0)*Tableau13[[#This Row],[Dernier pointage calculé]]</f>
        <v>0</v>
      </c>
      <c r="CM7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7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7" s="99">
        <f>IF(Tableau13[[#This Row],[Fin6]]=0,0,IF(Tableau13[[#This Row],[Fin6]]&gt;$X$1,Tableau13[[#This Row],[Fin6]]+$U$1,Tableau13[[#This Row],[Fin6]]+$V$1))</f>
        <v>0</v>
      </c>
      <c r="CP7" s="98"/>
      <c r="CQ7" s="101"/>
      <c r="CR7" s="102" t="str">
        <f>IF(Tableau18[[#This Row],[Colonne1]]=0,"",IF(DO7&gt;1,"Nom plusieurs fois dans la liste",IF(DO7=1,"OK","Nom pas dans la liste")))</f>
        <v/>
      </c>
      <c r="CS7" s="103"/>
      <c r="CT7" s="103"/>
      <c r="CU7" s="104"/>
      <c r="CV7" s="104"/>
      <c r="CW7" s="104"/>
      <c r="CX7" s="104"/>
      <c r="CY7" s="103"/>
      <c r="CZ7" s="104"/>
      <c r="DA7" s="104"/>
      <c r="DB7" s="104"/>
      <c r="DC7" s="104"/>
      <c r="DD7" s="104"/>
      <c r="DE7" s="104"/>
      <c r="DF7" s="133"/>
      <c r="DG7" s="105"/>
      <c r="DH7" s="133"/>
      <c r="DI7" s="105"/>
      <c r="DJ7" s="105"/>
      <c r="DK7" s="104"/>
      <c r="DL7" s="105"/>
      <c r="DM7" s="105" t="s">
        <v>129</v>
      </c>
      <c r="DN7" s="105"/>
      <c r="DO7" s="119">
        <f>COUNTIF(B:B,Tableau18[[#This Row],[Colonne1]])</f>
        <v>0</v>
      </c>
      <c r="DS7" s="108">
        <f>Tableau13[[#This Row],[Pause 1]]</f>
        <v>0</v>
      </c>
      <c r="DT7" s="108">
        <f>Tableau13[[#This Row],[Pause 2]]</f>
        <v>0</v>
      </c>
      <c r="DU7" s="81">
        <f>Tableau13[[#This Row],[Debut 1 pause calculé]]</f>
        <v>0</v>
      </c>
      <c r="DV7" s="81">
        <f>Tableau13[[#This Row],[Fin 1 pause calculé]]</f>
        <v>0</v>
      </c>
      <c r="DW7" s="81">
        <f>Tableau13[[#This Row],[Debut 2 pause calculé]]</f>
        <v>0</v>
      </c>
      <c r="DX7" s="81" t="str">
        <f>Tableau13[[#This Row],[Fin 2 pause calculé]]</f>
        <v/>
      </c>
      <c r="DY7" s="107">
        <f>Tableau13[[#This Row],[Activité1]]</f>
        <v>0</v>
      </c>
      <c r="DZ7" s="109">
        <f>Tableau13[[#This Row],[Debut1]]</f>
        <v>0</v>
      </c>
      <c r="EA7" s="109">
        <f>Tableau13[[#This Row],[Fin calculé1]]</f>
        <v>0</v>
      </c>
      <c r="EB7" s="109">
        <f>Tableau13[[#This Row],[FP1]]</f>
        <v>0</v>
      </c>
      <c r="EC7" s="110">
        <f>Tableau13[[#This Row],[Temps1]]</f>
        <v>0</v>
      </c>
      <c r="ED7" s="111">
        <f>IF(DZ7=0,0,IF(EA7&gt;0,"F",IF(Tableau13[[#This Row],[X]]="X","FP","EC")))</f>
        <v>0</v>
      </c>
      <c r="EE7" s="112">
        <f>Tableau13[[#This Row],[Pause1]]</f>
        <v>0</v>
      </c>
      <c r="EF7" s="113">
        <f t="shared" si="2"/>
        <v>0</v>
      </c>
      <c r="EG7" s="113">
        <f t="shared" si="1"/>
        <v>0</v>
      </c>
      <c r="EI7" s="126">
        <f>AND(Tableau16[Début A1]&gt;=DZ209,Tableau16[Fin A1]&lt;=DZ210)*(MOD(DV56-DU56,1))</f>
        <v>0</v>
      </c>
    </row>
    <row r="8" spans="1:139" s="107" customFormat="1" ht="13.95" customHeight="1" x14ac:dyDescent="0.3">
      <c r="A8" s="114" t="str">
        <f>Tableau13[[#This Row],[Code]]</f>
        <v>0572</v>
      </c>
      <c r="B8" s="71" t="s">
        <v>142</v>
      </c>
      <c r="C8" s="72" t="s">
        <v>126</v>
      </c>
      <c r="D8" s="73" t="s">
        <v>143</v>
      </c>
      <c r="E8" s="74" t="str">
        <f>Tableau13[[#This Row],[Nom]]</f>
        <v>BAGAYOKO LASSINE</v>
      </c>
      <c r="F8" s="75" t="str">
        <f>IFERROR(VLOOKUP(Tableau13[[#This Row],[Nom]],Tableau18[],2,0),0)</f>
        <v>198150</v>
      </c>
      <c r="G8" s="76">
        <f>IFERROR(VLOOKUP(Tableau13[[#This Row],[Nom]],Tableau18[],8,0),0)</f>
        <v>0.66666666666666663</v>
      </c>
      <c r="H8" s="72">
        <v>572</v>
      </c>
      <c r="I8" s="76">
        <f>IFERROR(IF(VLOOKUP(Tableau13[[#This Row],[Nom]],Tableau18[],10,0)=0,"",VLOOKUP(Tableau13[[#This Row],[Nom]],Tableau18[],10,0)),"")</f>
        <v>0.8125</v>
      </c>
      <c r="J8" s="76">
        <f>IFERROR(IF(VLOOKUP(Tableau13[[#This Row],[Nom]],Tableau18[],12,0)=0,"",VLOOKUP(Tableau13[[#This Row],[Nom]],Tableau18[],12,0)),"")</f>
        <v>0.83333333333333337</v>
      </c>
      <c r="K8" s="76" t="str">
        <f>""</f>
        <v/>
      </c>
      <c r="L8" s="76">
        <f>IFERROR(VLOOKUP(Tableau13[[#This Row],[Nom]],Tableau18[],14,0),"")</f>
        <v>0.94791666666666663</v>
      </c>
      <c r="M8" s="76">
        <f>IFERROR(IF(VLOOKUP(Tableau13[[#This Row],[Nom]],Tableau18[],16,0)=0,"",VLOOKUP(Tableau13[[#This Row],[Nom]],Tableau18[],16,0)),"")</f>
        <v>0.95833333333333337</v>
      </c>
      <c r="N8" s="76" t="str">
        <f>""</f>
        <v/>
      </c>
      <c r="O8" s="76" t="str">
        <f>IFERROR(IF(VLOOKUP(Tableau13[[#This Row],[Nom]],Tableau18[],19,0)=0,"",VLOOKUP(Tableau13[[#This Row],[Nom]],Tableau18[],19,0)),"")</f>
        <v/>
      </c>
      <c r="P8" s="77" t="str">
        <f>Tableau13[[#This Row],[Colonne17]]</f>
        <v>BAGAYOKO LASSINE</v>
      </c>
      <c r="Q8" s="78" t="str">
        <f>IF(Tableau13[[#This Row],[ABS]]="X","ABS",IFERROR(VLOOKUP(Tableau13[[#This Row],[Colonne11]],#REF!,3,0),""))</f>
        <v/>
      </c>
      <c r="R8" s="79" t="e">
        <f>COUNTIF(#REF!,Tableau13[Nom])</f>
        <v>#REF!</v>
      </c>
      <c r="S8" s="80"/>
      <c r="T8" s="80" t="str">
        <f>IF(Tableau13[[#This Row],[CE]]=0,"",IF(Tableau13[[#This Row],[CE]]="Alexandre","Soirée","Nuit"))</f>
        <v>Soirée</v>
      </c>
      <c r="U8" s="81">
        <f>IFERROR(IF(Tableau13[[#This Row],[Début]]=0,0,IF(Tableau13[[#This Row],[Début]]&gt;$X$1,Tableau13[[#This Row],[Début]]+$U$1,Tableau13[[#This Row],[Début]]+$V$1)),0)</f>
        <v>42216.666666666664</v>
      </c>
      <c r="V8" s="81">
        <f>IFERROR(IF(Tableau13[[#This Row],[Debut 1 pause]]=0,0,IF(Tableau13[[#This Row],[Debut 1 pause]]&gt;$X$1,Tableau13[[#This Row],[Debut 1 pause]]+$U$1,Tableau13[[#This Row],[Debut 1 pause]]+$V$1)),0)</f>
        <v>42216.8125</v>
      </c>
      <c r="W8" s="81">
        <f>IFERROR(IF(Tableau13[[#This Row],[Fin 1 pause]]=0,0,IF(Tableau13[[#This Row],[Fin 1 pause]]&gt;$X$1,Tableau13[[#This Row],[Fin 1 pause]]+$U$1,Tableau13[[#This Row],[Fin 1 pause]]+$V$1)),0)</f>
        <v>42216.833333333336</v>
      </c>
      <c r="X8" s="81">
        <f>IFERROR(IF(Tableau13[[#This Row],[Debut 2 pause]]=0,0,IF(Tableau13[[#This Row],[Debut 2 pause]]&gt;$X$1,Tableau13[[#This Row],[Debut 2 pause]]+$U$1,Tableau13[[#This Row],[Debut 2 pause]]+$V$1)),0)</f>
        <v>42216.947916666664</v>
      </c>
      <c r="Y8" s="81">
        <f>IFERROR(IF(Tableau13[[#This Row],[Fin 2 pause]]=0,0,IF(Tableau13[[#This Row],[Fin 2 pause]]&gt;$X$1,Tableau13[[#This Row],[Fin 2 pause]]+$U$1,Tableau13[[#This Row],[Fin 2 pause]]+$V$1)),"")</f>
        <v>42216.958333333336</v>
      </c>
      <c r="Z8" s="81">
        <f>IFERROR(IF(Tableau13[[#This Row],[Fin de poste]]=0,0,IF(Tableau13[[#This Row],[Fin de poste]]&gt;$X$1,Tableau13[[#This Row],[Fin de poste]]+$U$1,Tableau13[[#This Row],[Fin de poste]]+$V$1)),0)</f>
        <v>0</v>
      </c>
      <c r="AA8" s="81">
        <f>IFERROR(IF(Tableau13[[#This Row],[Dernier pointage]]=0,0,IF(Tableau13[[#This Row],[Dernier pointage]]&gt;$X$1,Tableau13[[#This Row],[Dernier pointage]]+$U$1,Tableau13[[#This Row],[Dernier pointage]]+$V$1)),0)</f>
        <v>42216.958333333336</v>
      </c>
      <c r="AB8" s="82">
        <f>IFERROR(IF(Tableau13[[#This Row],[Fin 1 pause]]=0,0,MOD(Tableau13[[#This Row],[Fin 1 pause]]-Tableau13[[#This Row],[Debut 1 pause]],1)),0)</f>
        <v>2.083333333333337E-2</v>
      </c>
      <c r="AC8" s="83">
        <f>IFERROR(IF(M8=0,0,MOD(M8-L8,1)),0)</f>
        <v>1.0416666666666741E-2</v>
      </c>
      <c r="AD8" s="83">
        <f>IFERROR(IF(AB8+AC8&lt;0,0,AB8+AC8),0)</f>
        <v>3.1250000000000111E-2</v>
      </c>
      <c r="AE8" s="84">
        <f>IFERROR(LOOKUP(9^9,G8:O8),0)</f>
        <v>0.95833333333333337</v>
      </c>
      <c r="AF8" s="85">
        <f>IFERROR(VLOOKUP(Tableau13[[#This Row],[Nom]],Tableau18[],3,0),0)</f>
        <v>0.23333333333333331</v>
      </c>
      <c r="AG8" s="86">
        <f>IFERROR(AT8+BC8+BL8+BU8+CD8+CM8,0)</f>
        <v>0.29166666667151731</v>
      </c>
      <c r="AH8" s="87">
        <f>IFERROR(Tableau13[[#This Row],[Total activité]]-Tableau13[[#This Row],[Total horoquartz2]],0)</f>
        <v>5.8333333338183996E-2</v>
      </c>
      <c r="AI8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>Manque pause 1</v>
      </c>
      <c r="AJ8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8" s="115" t="str">
        <f>IFERROR(IF(Tableau13[[#This Row],[Activité1]]=0,0,IF(Tableau13[[#This Row],[X]]="x",0,LOOKUP("zz",Tableau13[[#This Row],[Activité1]:[Pause6]]))),0)</f>
        <v>Z1</v>
      </c>
      <c r="AL8" s="51"/>
      <c r="AM8" s="116" t="str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Présent</v>
      </c>
      <c r="AN8" s="117" t="str">
        <f>IF(Tableau13[[#This Row],[Nom]]=0,0,IF(COUNTIF(Tableau18[Colonne1],Tableau13[Nom])=1,"OK","Pb horoquartz"))</f>
        <v>OK</v>
      </c>
      <c r="AO8" s="92" t="s">
        <v>128</v>
      </c>
      <c r="AP8" s="118">
        <f>Tableau13[[#This Row],[Debut1]]</f>
        <v>42216.666666666664</v>
      </c>
      <c r="AQ8" s="94">
        <f>Tableau13[[#This Row],[Début calculé]]</f>
        <v>42216.666666666664</v>
      </c>
      <c r="AR8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3.1250000000000111E-2</v>
      </c>
      <c r="AS8" s="96">
        <f>AND(Tableau13[[#This Row],[Debut1]]&gt;0,Tableau13[[#This Row],[Fin1]]=0)*Tableau13[[#This Row],[Dernier pointage calculé]]</f>
        <v>0</v>
      </c>
      <c r="AT8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0.29166666667151731</v>
      </c>
      <c r="AU8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0.29166666667151731</v>
      </c>
      <c r="AV8" s="96">
        <f>IFERROR(IF(Tableau13[[#This Row],[Fin1]]=0,0,IF(Tableau13[[#This Row],[Fin1]]&gt;$X$1,Tableau13[[#This Row],[Fin1]]+$U$1,Tableau13[[#This Row],[Fin1]]+$V$1)),0)</f>
        <v>42216.989583333336</v>
      </c>
      <c r="AW8" s="98">
        <v>0.98958333333333337</v>
      </c>
      <c r="AX8" s="92"/>
      <c r="AY8" s="93">
        <f>Tableau13[[#This Row],[Fin1]]</f>
        <v>0.98958333333333337</v>
      </c>
      <c r="AZ8" s="99">
        <f>Tableau13[[#This Row],[Fin calculé1]]</f>
        <v>42216.989583333336</v>
      </c>
      <c r="BA8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8" s="99">
        <f>AND(Tableau13[[#This Row],[Debut2]]&gt;0,Tableau13[[#This Row],[Fin2]]=0)*Tableau13[[#This Row],[Dernier pointage calculé]]</f>
        <v>42216.958333333336</v>
      </c>
      <c r="BC8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8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8" s="99">
        <f>IF(Tableau13[[#This Row],[Fin2]]=0,0,IF(Tableau13[[#This Row],[Fin2]]&gt;$X$1,Tableau13[[#This Row],[Fin2]]+$U$1,Tableau13[[#This Row],[Fin2]]+$V$1))</f>
        <v>0</v>
      </c>
      <c r="BF8" s="98"/>
      <c r="BG8" s="92"/>
      <c r="BH8" s="93">
        <f>Tableau13[[#This Row],[Debut3]]</f>
        <v>0</v>
      </c>
      <c r="BI8" s="99">
        <f>Tableau13[[#This Row],[Fin calculé2]]</f>
        <v>0</v>
      </c>
      <c r="BJ8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8" s="99">
        <f>AND(Tableau13[[#This Row],[Debut3]]&gt;0,Tableau13[[#This Row],[Fin3]]=0)*Tableau13[[#This Row],[Dernier pointage calculé]]</f>
        <v>0</v>
      </c>
      <c r="BL8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8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8" s="99">
        <f>IF(Tableau13[[#This Row],[Fin3]]=0,0,IF(Tableau13[[#This Row],[Fin3]]&gt;$X$1,Tableau13[[#This Row],[Fin3]]+$U$1,Tableau13[[#This Row],[Fin3]]+$V$1))</f>
        <v>0</v>
      </c>
      <c r="BO8" s="98"/>
      <c r="BP8" s="92"/>
      <c r="BQ8" s="93">
        <f>Tableau13[[#This Row],[Debut4]]</f>
        <v>0</v>
      </c>
      <c r="BR8" s="99">
        <f>Tableau13[[#This Row],[Fin calculé3]]</f>
        <v>0</v>
      </c>
      <c r="BS8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8" s="99">
        <f>AND(Tableau13[[#This Row],[Debut4]]&gt;0,Tableau13[[#This Row],[Fin4]]=0)*Tableau13[[#This Row],[Dernier pointage calculé]]</f>
        <v>0</v>
      </c>
      <c r="BU8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8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8" s="99">
        <f>IF(Tableau13[[#This Row],[Fin4]]=0,0,IF(Tableau13[[#This Row],[Fin4]]&gt;$X$1,Tableau13[[#This Row],[Fin4]]+$U$1,Tableau13[[#This Row],[Fin4]]+$V$1))</f>
        <v>0</v>
      </c>
      <c r="BX8" s="98"/>
      <c r="BY8" s="92"/>
      <c r="BZ8" s="93">
        <f>Tableau13[[#This Row],[Debut5]]</f>
        <v>0</v>
      </c>
      <c r="CA8" s="99">
        <f>Tableau13[[#This Row],[Fin calculé4]]</f>
        <v>0</v>
      </c>
      <c r="CB8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8" s="99">
        <f>AND(Tableau13[[#This Row],[Debut5]]&gt;0,Tableau13[[#This Row],[Fin5]]=0)*Tableau13[[#This Row],[Dernier pointage calculé]]</f>
        <v>0</v>
      </c>
      <c r="CD8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8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8" s="99">
        <f>IF(Tableau13[[#This Row],[Fin5]]=0,0,IF(Tableau13[[#This Row],[Fin5]]&gt;$X$1,Tableau13[[#This Row],[Fin5]]+$U$1,Tableau13[[#This Row],[Fin5]]+$V$1))</f>
        <v>0</v>
      </c>
      <c r="CG8" s="98"/>
      <c r="CH8" s="92"/>
      <c r="CI8" s="93">
        <f>Tableau13[[#This Row],[Debut6]]</f>
        <v>0</v>
      </c>
      <c r="CJ8" s="99">
        <f>Tableau13[[#This Row],[Fin calculé5]]</f>
        <v>0</v>
      </c>
      <c r="CK8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8" s="99">
        <f>AND(Tableau13[[#This Row],[Debut6]]&gt;0,Tableau13[[#This Row],[Fin6]]=0)*Tableau13[[#This Row],[Dernier pointage calculé]]</f>
        <v>0</v>
      </c>
      <c r="CM8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8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8" s="99">
        <f>IF(Tableau13[[#This Row],[Fin6]]=0,0,IF(Tableau13[[#This Row],[Fin6]]&gt;$X$1,Tableau13[[#This Row],[Fin6]]+$U$1,Tableau13[[#This Row],[Fin6]]+$V$1))</f>
        <v>0</v>
      </c>
      <c r="CP8" s="98"/>
      <c r="CQ8" s="127"/>
      <c r="CR8" s="102" t="str">
        <f>IF(Tableau18[[#This Row],[Colonne1]]=0,"",IF(DO8&gt;1,"Nom plusieurs fois dans la liste",IF(DO8=1,"OK","Nom pas dans la liste")))</f>
        <v/>
      </c>
      <c r="CS8" s="103"/>
      <c r="CT8" s="103"/>
      <c r="CU8" s="104"/>
      <c r="CV8" s="104"/>
      <c r="CW8" s="104"/>
      <c r="CX8" s="104"/>
      <c r="CY8" s="103"/>
      <c r="CZ8" s="104"/>
      <c r="DA8" s="104"/>
      <c r="DB8" s="104"/>
      <c r="DC8" s="104"/>
      <c r="DD8" s="104"/>
      <c r="DE8" s="104"/>
      <c r="DF8" s="133"/>
      <c r="DG8" s="105"/>
      <c r="DH8" s="133"/>
      <c r="DI8" s="105"/>
      <c r="DJ8" s="105"/>
      <c r="DK8" s="104"/>
      <c r="DL8" s="105"/>
      <c r="DM8" s="105" t="s">
        <v>129</v>
      </c>
      <c r="DN8" s="105"/>
      <c r="DO8" s="119">
        <f>COUNTIF(B:B,Tableau18[[#This Row],[Colonne1]])</f>
        <v>0</v>
      </c>
      <c r="DQ8" s="107">
        <f t="shared" si="0"/>
        <v>1.0416666671517305E-2</v>
      </c>
      <c r="DS8" s="108">
        <f>Tableau13[[#This Row],[Pause 1]]</f>
        <v>2.083333333333337E-2</v>
      </c>
      <c r="DT8" s="108">
        <f>Tableau13[[#This Row],[Pause 2]]</f>
        <v>1.0416666666666741E-2</v>
      </c>
      <c r="DU8" s="81">
        <f>Tableau13[[#This Row],[Debut 1 pause calculé]]</f>
        <v>42216.8125</v>
      </c>
      <c r="DV8" s="81">
        <f>Tableau13[[#This Row],[Fin 1 pause calculé]]</f>
        <v>42216.833333333336</v>
      </c>
      <c r="DW8" s="81">
        <f>Tableau13[[#This Row],[Debut 2 pause calculé]]</f>
        <v>42216.947916666664</v>
      </c>
      <c r="DX8" s="81">
        <f>Tableau13[[#This Row],[Fin 2 pause calculé]]</f>
        <v>42216.958333333336</v>
      </c>
      <c r="DY8" s="107" t="str">
        <f>Tableau13[[#This Row],[Activité1]]</f>
        <v>Z1</v>
      </c>
      <c r="DZ8" s="109">
        <f>Tableau13[[#This Row],[Debut1]]</f>
        <v>42216.666666666664</v>
      </c>
      <c r="EA8" s="109">
        <f>Tableau13[[#This Row],[Fin calculé1]]</f>
        <v>42216.989583333336</v>
      </c>
      <c r="EB8" s="109">
        <f>Tableau13[[#This Row],[FP1]]</f>
        <v>0</v>
      </c>
      <c r="EC8" s="110">
        <f>Tableau13[[#This Row],[Temps1]]</f>
        <v>0.29166666667151731</v>
      </c>
      <c r="ED8" s="111" t="str">
        <f>IF(DZ8=0,0,IF(EA8&gt;0,"F",IF(Tableau13[[#This Row],[X]]="X","FP","EC")))</f>
        <v>F</v>
      </c>
      <c r="EE8" s="112">
        <f>Tableau13[[#This Row],[Pause1]]</f>
        <v>3.1250000000000111E-2</v>
      </c>
      <c r="EF8" s="113">
        <f t="shared" si="2"/>
        <v>0</v>
      </c>
      <c r="EG8" s="113">
        <f t="shared" si="1"/>
        <v>0.24999999994179234</v>
      </c>
    </row>
    <row r="9" spans="1:139" s="107" customFormat="1" ht="13.95" customHeight="1" x14ac:dyDescent="0.3">
      <c r="A9" s="114">
        <f>Tableau13[[#This Row],[Code]]</f>
        <v>0</v>
      </c>
      <c r="B9" s="72"/>
      <c r="C9" s="72"/>
      <c r="D9" s="73"/>
      <c r="E9" s="74"/>
      <c r="F9" s="75"/>
      <c r="G9" s="76"/>
      <c r="H9" s="72"/>
      <c r="I9" s="76"/>
      <c r="J9" s="76"/>
      <c r="K9" s="76"/>
      <c r="L9" s="76"/>
      <c r="M9" s="76"/>
      <c r="N9" s="76"/>
      <c r="O9" s="76"/>
      <c r="P9" s="77"/>
      <c r="Q9" s="78"/>
      <c r="R9" s="79"/>
      <c r="S9" s="80"/>
      <c r="T9" s="80"/>
      <c r="U9" s="81"/>
      <c r="V9" s="81"/>
      <c r="W9" s="81"/>
      <c r="X9" s="81"/>
      <c r="Y9" s="81"/>
      <c r="Z9" s="81"/>
      <c r="AA9" s="81"/>
      <c r="AB9" s="82"/>
      <c r="AC9" s="83"/>
      <c r="AD9" s="83"/>
      <c r="AE9" s="84"/>
      <c r="AF9" s="85"/>
      <c r="AG9" s="86"/>
      <c r="AH9" s="87"/>
      <c r="AI9" s="87"/>
      <c r="AJ9" s="88"/>
      <c r="AK9" s="115"/>
      <c r="AL9" s="51"/>
      <c r="AM9" s="116"/>
      <c r="AN9" s="117"/>
      <c r="AO9" s="92"/>
      <c r="AP9" s="93"/>
      <c r="AQ9" s="94"/>
      <c r="AR9" s="95"/>
      <c r="AS9" s="96"/>
      <c r="AT9" s="97"/>
      <c r="AU9" s="97"/>
      <c r="AV9" s="96"/>
      <c r="AW9" s="98"/>
      <c r="AX9" s="92"/>
      <c r="AY9" s="93"/>
      <c r="AZ9" s="99"/>
      <c r="BA9" s="100"/>
      <c r="BB9" s="99"/>
      <c r="BC9" s="100"/>
      <c r="BD9" s="100"/>
      <c r="BE9" s="99"/>
      <c r="BF9" s="98"/>
      <c r="BG9" s="92"/>
      <c r="BH9" s="93"/>
      <c r="BI9" s="99"/>
      <c r="BJ9" s="100"/>
      <c r="BK9" s="99"/>
      <c r="BL9" s="100"/>
      <c r="BM9" s="100"/>
      <c r="BN9" s="99"/>
      <c r="BO9" s="98"/>
      <c r="BP9" s="92"/>
      <c r="BQ9" s="93"/>
      <c r="BR9" s="99"/>
      <c r="BS9" s="100"/>
      <c r="BT9" s="99"/>
      <c r="BU9" s="100"/>
      <c r="BV9" s="100"/>
      <c r="BW9" s="99"/>
      <c r="BX9" s="98"/>
      <c r="BY9" s="92"/>
      <c r="BZ9" s="93"/>
      <c r="CA9" s="99"/>
      <c r="CB9" s="100"/>
      <c r="CC9" s="99"/>
      <c r="CD9" s="100"/>
      <c r="CE9" s="100"/>
      <c r="CF9" s="99"/>
      <c r="CG9" s="98"/>
      <c r="CH9" s="92"/>
      <c r="CI9" s="93"/>
      <c r="CJ9" s="99"/>
      <c r="CK9" s="100"/>
      <c r="CL9" s="99"/>
      <c r="CM9" s="100"/>
      <c r="CN9" s="100"/>
      <c r="CO9" s="99"/>
      <c r="CP9" s="98"/>
      <c r="CQ9" s="101"/>
      <c r="CR9" s="102" t="str">
        <f>IF(Tableau18[[#This Row],[Colonne1]]=0,"",IF(DO9&gt;1,"Nom plusieurs fois dans la liste",IF(DO9=1,"OK","Nom pas dans la liste")))</f>
        <v/>
      </c>
      <c r="CS9" s="103"/>
      <c r="CT9" s="103"/>
      <c r="CU9" s="104"/>
      <c r="CV9" s="104"/>
      <c r="CW9" s="104"/>
      <c r="CX9" s="104"/>
      <c r="CY9" s="103"/>
      <c r="CZ9" s="104"/>
      <c r="DA9" s="104"/>
      <c r="DB9" s="104"/>
      <c r="DC9" s="104"/>
      <c r="DD9" s="104"/>
      <c r="DE9" s="104"/>
      <c r="DF9" s="133"/>
      <c r="DG9" s="105"/>
      <c r="DH9" s="133"/>
      <c r="DI9" s="105"/>
      <c r="DJ9" s="105"/>
      <c r="DK9" s="104"/>
      <c r="DL9" s="105"/>
      <c r="DM9" s="105" t="s">
        <v>129</v>
      </c>
      <c r="DN9" s="105"/>
      <c r="DO9" s="119">
        <f>COUNTIF(B:B,Tableau18[[#This Row],[Colonne1]])</f>
        <v>0</v>
      </c>
      <c r="DQ9" s="107">
        <f>MOD(DX9-DW9,1)</f>
        <v>0</v>
      </c>
      <c r="DS9" s="108">
        <f>Tableau13[[#This Row],[Pause 1]]</f>
        <v>0</v>
      </c>
      <c r="DT9" s="108">
        <f>Tableau13[[#This Row],[Pause 2]]</f>
        <v>0</v>
      </c>
      <c r="DU9" s="81">
        <f>Tableau13[[#This Row],[Debut 1 pause calculé]]</f>
        <v>0</v>
      </c>
      <c r="DV9" s="81">
        <f>Tableau13[[#This Row],[Fin 1 pause calculé]]</f>
        <v>0</v>
      </c>
      <c r="DW9" s="81">
        <f>Tableau13[[#This Row],[Debut 2 pause calculé]]</f>
        <v>0</v>
      </c>
      <c r="DX9" s="81">
        <f>Tableau13[[#This Row],[Fin 2 pause calculé]]</f>
        <v>0</v>
      </c>
      <c r="DY9" s="107">
        <f>Tableau13[[#This Row],[Activité1]]</f>
        <v>0</v>
      </c>
      <c r="DZ9" s="109">
        <f>Tableau13[[#This Row],[Debut1]]</f>
        <v>0</v>
      </c>
      <c r="EA9" s="109">
        <f>Tableau13[[#This Row],[Fin calculé1]]</f>
        <v>0</v>
      </c>
      <c r="EB9" s="109">
        <f>Tableau13[[#This Row],[FP1]]</f>
        <v>0</v>
      </c>
      <c r="EC9" s="110">
        <f>Tableau13[[#This Row],[Temps1]]</f>
        <v>0</v>
      </c>
      <c r="ED9" s="111">
        <f>IF(DZ9=0,0,IF(EA9&gt;0,"F",IF(Tableau13[[#This Row],[X]]="X","FP","EC")))</f>
        <v>0</v>
      </c>
      <c r="EE9" s="112">
        <f>Tableau13[[#This Row],[Pause1]]</f>
        <v>0</v>
      </c>
      <c r="EF9" s="113">
        <f t="shared" si="2"/>
        <v>0</v>
      </c>
      <c r="EG9" s="113">
        <f t="shared" si="1"/>
        <v>0</v>
      </c>
    </row>
    <row r="10" spans="1:139" s="107" customFormat="1" ht="13.95" customHeight="1" x14ac:dyDescent="0.3">
      <c r="A10" s="114">
        <f>Tableau13[[#This Row],[Code]]</f>
        <v>0</v>
      </c>
      <c r="B10" s="128"/>
      <c r="C10" s="72"/>
      <c r="D10" s="73"/>
      <c r="E10" s="74"/>
      <c r="F10" s="75"/>
      <c r="G10" s="76"/>
      <c r="H10" s="72"/>
      <c r="I10" s="76"/>
      <c r="J10" s="76"/>
      <c r="K10" s="76"/>
      <c r="L10" s="76"/>
      <c r="M10" s="76"/>
      <c r="N10" s="76"/>
      <c r="O10" s="76"/>
      <c r="P10" s="77"/>
      <c r="Q10" s="78"/>
      <c r="R10" s="79"/>
      <c r="S10" s="129"/>
      <c r="T10" s="129"/>
      <c r="U10" s="81"/>
      <c r="V10" s="81"/>
      <c r="W10" s="81"/>
      <c r="X10" s="81"/>
      <c r="Y10" s="81"/>
      <c r="Z10" s="81"/>
      <c r="AA10" s="81"/>
      <c r="AB10" s="82"/>
      <c r="AC10" s="83"/>
      <c r="AD10" s="83"/>
      <c r="AE10" s="84"/>
      <c r="AF10" s="85"/>
      <c r="AG10" s="86"/>
      <c r="AH10" s="87"/>
      <c r="AI10" s="87"/>
      <c r="AJ10" s="88"/>
      <c r="AK10" s="115"/>
      <c r="AL10" s="51"/>
      <c r="AM10" s="116"/>
      <c r="AN10" s="117"/>
      <c r="AO10" s="92"/>
      <c r="AP10" s="118"/>
      <c r="AQ10" s="94"/>
      <c r="AR10" s="95"/>
      <c r="AS10" s="96"/>
      <c r="AT10" s="97"/>
      <c r="AU10" s="97"/>
      <c r="AV10" s="96"/>
      <c r="AW10" s="98"/>
      <c r="AX10" s="92"/>
      <c r="AY10" s="93"/>
      <c r="AZ10" s="99"/>
      <c r="BA10" s="100"/>
      <c r="BB10" s="99"/>
      <c r="BC10" s="100"/>
      <c r="BD10" s="100"/>
      <c r="BE10" s="99"/>
      <c r="BF10" s="98"/>
      <c r="BG10" s="92"/>
      <c r="BH10" s="93"/>
      <c r="BI10" s="99"/>
      <c r="BJ10" s="100"/>
      <c r="BK10" s="99"/>
      <c r="BL10" s="100"/>
      <c r="BM10" s="100"/>
      <c r="BN10" s="99"/>
      <c r="BO10" s="98"/>
      <c r="BP10" s="92"/>
      <c r="BQ10" s="93"/>
      <c r="BR10" s="99"/>
      <c r="BS10" s="100"/>
      <c r="BT10" s="99"/>
      <c r="BU10" s="100"/>
      <c r="BV10" s="100"/>
      <c r="BW10" s="99"/>
      <c r="BX10" s="98"/>
      <c r="BY10" s="92"/>
      <c r="BZ10" s="93"/>
      <c r="CA10" s="99"/>
      <c r="CB10" s="100"/>
      <c r="CC10" s="99"/>
      <c r="CD10" s="100"/>
      <c r="CE10" s="100"/>
      <c r="CF10" s="99"/>
      <c r="CG10" s="98"/>
      <c r="CH10" s="92"/>
      <c r="CI10" s="93"/>
      <c r="CJ10" s="99"/>
      <c r="CK10" s="100"/>
      <c r="CL10" s="99"/>
      <c r="CM10" s="100"/>
      <c r="CN10" s="100"/>
      <c r="CO10" s="99"/>
      <c r="CP10" s="98"/>
      <c r="CQ10" s="101"/>
      <c r="CR10" s="102" t="str">
        <f>IF(Tableau18[[#This Row],[Colonne1]]=0,"",IF(DO10&gt;1,"Nom plusieurs fois dans la liste",IF(DO10=1,"OK","Nom pas dans la liste")))</f>
        <v>OK</v>
      </c>
      <c r="CS10" s="103" t="s">
        <v>144</v>
      </c>
      <c r="CT10" s="103" t="s">
        <v>145</v>
      </c>
      <c r="CU10" s="104">
        <v>0.16874999999999998</v>
      </c>
      <c r="CV10" s="104"/>
      <c r="CW10" s="104"/>
      <c r="CX10" s="104" t="s">
        <v>146</v>
      </c>
      <c r="CY10" s="103"/>
      <c r="CZ10" s="104">
        <v>0.66736111111111107</v>
      </c>
      <c r="DA10" s="104"/>
      <c r="DB10" s="104">
        <v>0.78819444444444453</v>
      </c>
      <c r="DC10" s="104"/>
      <c r="DD10" s="104">
        <v>0.8125</v>
      </c>
      <c r="DE10" s="104"/>
      <c r="DF10" s="133">
        <v>0.94791666666666663</v>
      </c>
      <c r="DG10" s="105"/>
      <c r="DH10" s="133">
        <v>0.96180555555555547</v>
      </c>
      <c r="DI10" s="105"/>
      <c r="DJ10" s="105"/>
      <c r="DK10" s="104" t="s">
        <v>129</v>
      </c>
      <c r="DL10" s="105"/>
      <c r="DM10" s="105" t="s">
        <v>129</v>
      </c>
      <c r="DN10" s="105"/>
      <c r="DO10" s="119">
        <f>COUNTIF(B:B,Tableau18[[#This Row],[Colonne1]])</f>
        <v>1</v>
      </c>
      <c r="DQ10" s="107">
        <f>MOD(DX10-DW10,1)</f>
        <v>0</v>
      </c>
      <c r="DS10" s="108">
        <f>Tableau13[[#This Row],[Pause 1]]</f>
        <v>0</v>
      </c>
      <c r="DT10" s="108">
        <f>Tableau13[[#This Row],[Pause 2]]</f>
        <v>0</v>
      </c>
      <c r="DU10" s="81">
        <f>Tableau13[[#This Row],[Debut 1 pause calculé]]</f>
        <v>0</v>
      </c>
      <c r="DV10" s="81">
        <f>Tableau13[[#This Row],[Fin 1 pause calculé]]</f>
        <v>0</v>
      </c>
      <c r="DW10" s="81">
        <f>Tableau13[[#This Row],[Debut 2 pause calculé]]</f>
        <v>0</v>
      </c>
      <c r="DX10" s="81">
        <f>Tableau13[[#This Row],[Fin 2 pause calculé]]</f>
        <v>0</v>
      </c>
      <c r="DY10" s="107">
        <f>Tableau13[[#This Row],[Activité1]]</f>
        <v>0</v>
      </c>
      <c r="DZ10" s="109">
        <f>Tableau13[[#This Row],[Debut1]]</f>
        <v>0</v>
      </c>
      <c r="EA10" s="109">
        <f>Tableau13[[#This Row],[Fin calculé1]]</f>
        <v>0</v>
      </c>
      <c r="EB10" s="109">
        <f>Tableau13[[#This Row],[FP1]]</f>
        <v>0</v>
      </c>
      <c r="EC10" s="110">
        <f>Tableau13[[#This Row],[Temps1]]</f>
        <v>0</v>
      </c>
      <c r="ED10" s="111">
        <f>IF(DZ10=0,0,IF(EA10&gt;0,"F",IF(Tableau13[[#This Row],[X]]="X","FP","EC")))</f>
        <v>0</v>
      </c>
      <c r="EE10" s="112">
        <f>Tableau13[[#This Row],[Pause1]]</f>
        <v>0</v>
      </c>
      <c r="EF10" s="113">
        <f t="shared" si="2"/>
        <v>0</v>
      </c>
      <c r="EG10" s="113">
        <f t="shared" si="1"/>
        <v>0</v>
      </c>
    </row>
    <row r="11" spans="1:139" s="107" customFormat="1" ht="13.95" customHeight="1" x14ac:dyDescent="0.3">
      <c r="A11" s="114">
        <f>Tableau13[[#This Row],[Code]]</f>
        <v>0</v>
      </c>
      <c r="B11" s="72"/>
      <c r="C11" s="72"/>
      <c r="D11" s="73"/>
      <c r="E11" s="74"/>
      <c r="F11" s="75"/>
      <c r="G11" s="76"/>
      <c r="H11" s="130"/>
      <c r="I11" s="76"/>
      <c r="J11" s="76"/>
      <c r="K11" s="76"/>
      <c r="L11" s="76"/>
      <c r="M11" s="76"/>
      <c r="N11" s="76"/>
      <c r="O11" s="76"/>
      <c r="P11" s="77"/>
      <c r="Q11" s="78"/>
      <c r="R11" s="79"/>
      <c r="S11" s="80"/>
      <c r="T11" s="80"/>
      <c r="U11" s="81"/>
      <c r="V11" s="81"/>
      <c r="W11" s="81"/>
      <c r="X11" s="81"/>
      <c r="Y11" s="81"/>
      <c r="Z11" s="81"/>
      <c r="AA11" s="81"/>
      <c r="AB11" s="82"/>
      <c r="AC11" s="83"/>
      <c r="AD11" s="83"/>
      <c r="AE11" s="84"/>
      <c r="AF11" s="85"/>
      <c r="AG11" s="86"/>
      <c r="AH11" s="87"/>
      <c r="AI11" s="87"/>
      <c r="AJ11" s="88"/>
      <c r="AK11" s="115"/>
      <c r="AL11" s="51"/>
      <c r="AM11" s="116"/>
      <c r="AN11" s="117"/>
      <c r="AO11" s="92"/>
      <c r="AP11" s="118"/>
      <c r="AQ11" s="94"/>
      <c r="AR11" s="95"/>
      <c r="AS11" s="96"/>
      <c r="AT11" s="97"/>
      <c r="AU11" s="97"/>
      <c r="AV11" s="96"/>
      <c r="AW11" s="98"/>
      <c r="AX11" s="92"/>
      <c r="AY11" s="93"/>
      <c r="AZ11" s="99"/>
      <c r="BA11" s="100"/>
      <c r="BB11" s="99"/>
      <c r="BC11" s="100"/>
      <c r="BD11" s="100"/>
      <c r="BE11" s="99"/>
      <c r="BF11" s="98"/>
      <c r="BG11" s="92"/>
      <c r="BH11" s="93"/>
      <c r="BI11" s="99"/>
      <c r="BJ11" s="100"/>
      <c r="BK11" s="99"/>
      <c r="BL11" s="100"/>
      <c r="BM11" s="100"/>
      <c r="BN11" s="99"/>
      <c r="BO11" s="98"/>
      <c r="BP11" s="92"/>
      <c r="BQ11" s="93"/>
      <c r="BR11" s="99"/>
      <c r="BS11" s="100"/>
      <c r="BT11" s="99"/>
      <c r="BU11" s="100"/>
      <c r="BV11" s="100"/>
      <c r="BW11" s="99"/>
      <c r="BX11" s="98"/>
      <c r="BY11" s="92"/>
      <c r="BZ11" s="93"/>
      <c r="CA11" s="99"/>
      <c r="CB11" s="100"/>
      <c r="CC11" s="99"/>
      <c r="CD11" s="100"/>
      <c r="CE11" s="100"/>
      <c r="CF11" s="99"/>
      <c r="CG11" s="98"/>
      <c r="CH11" s="92"/>
      <c r="CI11" s="93"/>
      <c r="CJ11" s="99"/>
      <c r="CK11" s="100"/>
      <c r="CL11" s="99"/>
      <c r="CM11" s="100"/>
      <c r="CN11" s="100"/>
      <c r="CO11" s="99"/>
      <c r="CP11" s="98"/>
      <c r="CQ11" s="101"/>
      <c r="CR11" s="102" t="str">
        <f>IF(Tableau18[[#This Row],[Colonne1]]=0,"",IF(DO11&gt;1,"Nom plusieurs fois dans la liste",IF(DO11=1,"OK","Nom pas dans la liste")))</f>
        <v/>
      </c>
      <c r="CS11" s="103"/>
      <c r="CT11" s="103"/>
      <c r="CU11" s="104"/>
      <c r="CV11" s="104"/>
      <c r="CW11" s="104"/>
      <c r="CX11" s="104"/>
      <c r="CY11" s="103"/>
      <c r="CZ11" s="104"/>
      <c r="DA11" s="104"/>
      <c r="DB11" s="104"/>
      <c r="DC11" s="104"/>
      <c r="DD11" s="104"/>
      <c r="DE11" s="104"/>
      <c r="DF11" s="133"/>
      <c r="DG11" s="105"/>
      <c r="DH11" s="133"/>
      <c r="DI11" s="105"/>
      <c r="DJ11" s="105"/>
      <c r="DK11" s="104"/>
      <c r="DL11" s="105"/>
      <c r="DM11" s="105" t="s">
        <v>129</v>
      </c>
      <c r="DN11" s="105"/>
      <c r="DO11" s="119">
        <f>COUNTIF(B:B,Tableau18[[#This Row],[Colonne1]])</f>
        <v>0</v>
      </c>
      <c r="DQ11" s="107">
        <f>MOD(DX11-DW11,1)</f>
        <v>0</v>
      </c>
      <c r="DS11" s="108">
        <f>Tableau13[[#This Row],[Pause 1]]</f>
        <v>0</v>
      </c>
      <c r="DT11" s="108">
        <f>Tableau13[[#This Row],[Pause 2]]</f>
        <v>0</v>
      </c>
      <c r="DU11" s="81">
        <f>Tableau13[[#This Row],[Debut 1 pause calculé]]</f>
        <v>0</v>
      </c>
      <c r="DV11" s="81">
        <f>Tableau13[[#This Row],[Fin 1 pause calculé]]</f>
        <v>0</v>
      </c>
      <c r="DW11" s="81">
        <f>Tableau13[[#This Row],[Debut 2 pause calculé]]</f>
        <v>0</v>
      </c>
      <c r="DX11" s="81">
        <f>Tableau13[[#This Row],[Fin 2 pause calculé]]</f>
        <v>0</v>
      </c>
      <c r="DY11" s="107">
        <f>Tableau13[[#This Row],[Activité1]]</f>
        <v>0</v>
      </c>
      <c r="DZ11" s="109">
        <f>Tableau13[[#This Row],[Debut1]]</f>
        <v>0</v>
      </c>
      <c r="EA11" s="109">
        <f>Tableau13[[#This Row],[Fin calculé1]]</f>
        <v>0</v>
      </c>
      <c r="EB11" s="109">
        <f>Tableau13[[#This Row],[FP1]]</f>
        <v>0</v>
      </c>
      <c r="EC11" s="122">
        <f>Tableau13[[#This Row],[Temps1]]</f>
        <v>0</v>
      </c>
      <c r="ED11" s="123">
        <f>IF(DZ11=0,0,IF(EA11&gt;0,"F",IF(Tableau13[[#This Row],[X]]="X","FP","EC")))</f>
        <v>0</v>
      </c>
      <c r="EE11" s="124">
        <f>Tableau13[[#This Row],[Pause1]]</f>
        <v>0</v>
      </c>
      <c r="EF11" s="125">
        <f t="shared" si="2"/>
        <v>0</v>
      </c>
      <c r="EG11" s="125">
        <f t="shared" si="1"/>
        <v>0</v>
      </c>
    </row>
    <row r="12" spans="1:139" s="107" customFormat="1" ht="13.95" customHeight="1" x14ac:dyDescent="0.3">
      <c r="A12" s="114">
        <f>Tableau13[[#This Row],[Code]]</f>
        <v>0</v>
      </c>
      <c r="B12" s="128"/>
      <c r="C12" s="72"/>
      <c r="D12" s="131"/>
      <c r="E12" s="74"/>
      <c r="F12" s="75"/>
      <c r="G12" s="76"/>
      <c r="H12" s="132"/>
      <c r="I12" s="76"/>
      <c r="J12" s="76"/>
      <c r="K12" s="76"/>
      <c r="L12" s="76"/>
      <c r="M12" s="76"/>
      <c r="N12" s="76"/>
      <c r="O12" s="76"/>
      <c r="P12" s="77"/>
      <c r="Q12" s="78"/>
      <c r="R12" s="79"/>
      <c r="S12" s="80"/>
      <c r="T12" s="80"/>
      <c r="U12" s="81"/>
      <c r="V12" s="81"/>
      <c r="W12" s="81"/>
      <c r="X12" s="81"/>
      <c r="Y12" s="81"/>
      <c r="Z12" s="81"/>
      <c r="AA12" s="81"/>
      <c r="AB12" s="82"/>
      <c r="AC12" s="83"/>
      <c r="AD12" s="83"/>
      <c r="AE12" s="84"/>
      <c r="AF12" s="85"/>
      <c r="AG12" s="86"/>
      <c r="AH12" s="87"/>
      <c r="AI12" s="87"/>
      <c r="AJ12" s="88"/>
      <c r="AK12" s="115"/>
      <c r="AL12" s="51"/>
      <c r="AM12" s="116"/>
      <c r="AN12" s="117"/>
      <c r="AO12" s="92"/>
      <c r="AP12" s="118"/>
      <c r="AQ12" s="94"/>
      <c r="AR12" s="95"/>
      <c r="AS12" s="96"/>
      <c r="AT12" s="97"/>
      <c r="AU12" s="97"/>
      <c r="AV12" s="96"/>
      <c r="AW12" s="98"/>
      <c r="AX12" s="92"/>
      <c r="AY12" s="93"/>
      <c r="AZ12" s="99"/>
      <c r="BA12" s="100"/>
      <c r="BB12" s="99"/>
      <c r="BC12" s="100"/>
      <c r="BD12" s="100"/>
      <c r="BE12" s="99"/>
      <c r="BF12" s="98"/>
      <c r="BG12" s="92"/>
      <c r="BH12" s="93"/>
      <c r="BI12" s="99"/>
      <c r="BJ12" s="100"/>
      <c r="BK12" s="99"/>
      <c r="BL12" s="100"/>
      <c r="BM12" s="100"/>
      <c r="BN12" s="99"/>
      <c r="BO12" s="98"/>
      <c r="BP12" s="92"/>
      <c r="BQ12" s="93"/>
      <c r="BR12" s="99"/>
      <c r="BS12" s="100"/>
      <c r="BT12" s="99"/>
      <c r="BU12" s="100"/>
      <c r="BV12" s="100"/>
      <c r="BW12" s="99"/>
      <c r="BX12" s="98"/>
      <c r="BY12" s="92"/>
      <c r="BZ12" s="93"/>
      <c r="CA12" s="99"/>
      <c r="CB12" s="100"/>
      <c r="CC12" s="99"/>
      <c r="CD12" s="100"/>
      <c r="CE12" s="100"/>
      <c r="CF12" s="99"/>
      <c r="CG12" s="98"/>
      <c r="CH12" s="92"/>
      <c r="CI12" s="93"/>
      <c r="CJ12" s="99"/>
      <c r="CK12" s="100"/>
      <c r="CL12" s="99"/>
      <c r="CM12" s="100"/>
      <c r="CN12" s="100"/>
      <c r="CO12" s="99"/>
      <c r="CP12" s="98"/>
      <c r="CQ12" s="101"/>
      <c r="CR12" s="102" t="str">
        <f>IF(Tableau18[[#This Row],[Colonne1]]=0,"",IF(DO12&gt;1,"Nom plusieurs fois dans la liste",IF(DO12=1,"OK","Nom pas dans la liste")))</f>
        <v>OK</v>
      </c>
      <c r="CS12" s="103" t="s">
        <v>147</v>
      </c>
      <c r="CT12" s="103" t="s">
        <v>148</v>
      </c>
      <c r="CU12" s="104">
        <v>0.1986111111111111</v>
      </c>
      <c r="CV12" s="104"/>
      <c r="CW12" s="104"/>
      <c r="CX12" s="104" t="s">
        <v>149</v>
      </c>
      <c r="CY12" s="103"/>
      <c r="CZ12" s="104">
        <v>0.66666666666666663</v>
      </c>
      <c r="DA12" s="104"/>
      <c r="DB12" s="104">
        <v>0.8125</v>
      </c>
      <c r="DC12" s="133"/>
      <c r="DD12" s="133">
        <v>0.83680555555555547</v>
      </c>
      <c r="DE12" s="133"/>
      <c r="DF12" s="133"/>
      <c r="DG12" s="105"/>
      <c r="DH12" s="133">
        <v>0.92708333333333337</v>
      </c>
      <c r="DI12" s="105"/>
      <c r="DJ12" s="105"/>
      <c r="DK12" s="133" t="s">
        <v>129</v>
      </c>
      <c r="DL12" s="105"/>
      <c r="DM12" s="105" t="s">
        <v>129</v>
      </c>
      <c r="DN12" s="105"/>
      <c r="DO12" s="119">
        <f>COUNTIF(B:B,Tableau18[[#This Row],[Colonne1]])</f>
        <v>1</v>
      </c>
      <c r="DQ12" s="107">
        <f>MOD(DX12-DW12,1)</f>
        <v>0</v>
      </c>
      <c r="DS12" s="108">
        <f>Tableau13[[#This Row],[Pause 1]]</f>
        <v>0</v>
      </c>
      <c r="DT12" s="108">
        <f>Tableau13[[#This Row],[Pause 2]]</f>
        <v>0</v>
      </c>
      <c r="DU12" s="81">
        <f>Tableau13[[#This Row],[Debut 1 pause calculé]]</f>
        <v>0</v>
      </c>
      <c r="DV12" s="81">
        <f>Tableau13[[#This Row],[Fin 1 pause calculé]]</f>
        <v>0</v>
      </c>
      <c r="DW12" s="81">
        <f>Tableau13[[#This Row],[Debut 2 pause calculé]]</f>
        <v>0</v>
      </c>
      <c r="DX12" s="81">
        <f>Tableau13[[#This Row],[Fin 2 pause calculé]]</f>
        <v>0</v>
      </c>
      <c r="DY12" s="107">
        <f>Tableau13[[#This Row],[Activité1]]</f>
        <v>0</v>
      </c>
      <c r="DZ12" s="109">
        <f>Tableau13[[#This Row],[Debut1]]</f>
        <v>0</v>
      </c>
      <c r="EA12" s="109">
        <f>Tableau13[[#This Row],[Fin calculé1]]</f>
        <v>0</v>
      </c>
      <c r="EB12" s="109">
        <f>Tableau13[[#This Row],[FP1]]</f>
        <v>0</v>
      </c>
      <c r="EC12" s="110">
        <f>Tableau13[[#This Row],[Temps1]]</f>
        <v>0</v>
      </c>
      <c r="ED12" s="111">
        <f>IF(DZ12=0,0,IF(EA12&gt;0,"F",IF(Tableau13[[#This Row],[X]]="X","FP","EC")))</f>
        <v>0</v>
      </c>
      <c r="EE12" s="112">
        <f>Tableau13[[#This Row],[Pause1]]</f>
        <v>0</v>
      </c>
      <c r="EF12" s="113">
        <f t="shared" si="2"/>
        <v>0</v>
      </c>
      <c r="EG12" s="113">
        <f t="shared" si="1"/>
        <v>0</v>
      </c>
    </row>
    <row r="13" spans="1:139" s="107" customFormat="1" ht="13.95" customHeight="1" x14ac:dyDescent="0.3">
      <c r="A13" s="114">
        <f>Tableau13[[#This Row],[Code]]</f>
        <v>0</v>
      </c>
      <c r="B13" s="72"/>
      <c r="C13" s="72"/>
      <c r="D13" s="73"/>
      <c r="E13" s="74"/>
      <c r="F13" s="75"/>
      <c r="G13" s="76"/>
      <c r="H13" s="72"/>
      <c r="I13" s="76"/>
      <c r="J13" s="76"/>
      <c r="K13" s="76"/>
      <c r="L13" s="76"/>
      <c r="M13" s="76"/>
      <c r="N13" s="76"/>
      <c r="O13" s="76"/>
      <c r="P13" s="77"/>
      <c r="Q13" s="78"/>
      <c r="R13" s="79"/>
      <c r="S13" s="80"/>
      <c r="T13" s="80"/>
      <c r="U13" s="81"/>
      <c r="V13" s="81"/>
      <c r="W13" s="81"/>
      <c r="X13" s="81"/>
      <c r="Y13" s="81"/>
      <c r="Z13" s="81"/>
      <c r="AA13" s="81"/>
      <c r="AB13" s="82"/>
      <c r="AC13" s="83"/>
      <c r="AD13" s="83"/>
      <c r="AE13" s="84"/>
      <c r="AF13" s="85"/>
      <c r="AG13" s="86"/>
      <c r="AH13" s="87"/>
      <c r="AI13" s="87"/>
      <c r="AJ13" s="88"/>
      <c r="AK13" s="115"/>
      <c r="AL13" s="51"/>
      <c r="AM13" s="116"/>
      <c r="AN13" s="117"/>
      <c r="AO13" s="92"/>
      <c r="AP13" s="93"/>
      <c r="AQ13" s="94"/>
      <c r="AR13" s="95"/>
      <c r="AS13" s="96"/>
      <c r="AT13" s="97"/>
      <c r="AU13" s="97"/>
      <c r="AV13" s="96"/>
      <c r="AW13" s="98"/>
      <c r="AX13" s="92"/>
      <c r="AY13" s="93"/>
      <c r="AZ13" s="99"/>
      <c r="BA13" s="100"/>
      <c r="BB13" s="99"/>
      <c r="BC13" s="100"/>
      <c r="BD13" s="100"/>
      <c r="BE13" s="99"/>
      <c r="BF13" s="98"/>
      <c r="BG13" s="92"/>
      <c r="BH13" s="93"/>
      <c r="BI13" s="99"/>
      <c r="BJ13" s="100"/>
      <c r="BK13" s="99"/>
      <c r="BL13" s="100"/>
      <c r="BM13" s="100"/>
      <c r="BN13" s="99"/>
      <c r="BO13" s="98"/>
      <c r="BP13" s="92"/>
      <c r="BQ13" s="93"/>
      <c r="BR13" s="99"/>
      <c r="BS13" s="100"/>
      <c r="BT13" s="99"/>
      <c r="BU13" s="100"/>
      <c r="BV13" s="100"/>
      <c r="BW13" s="99"/>
      <c r="BX13" s="98"/>
      <c r="BY13" s="92"/>
      <c r="BZ13" s="93"/>
      <c r="CA13" s="99"/>
      <c r="CB13" s="100"/>
      <c r="CC13" s="99"/>
      <c r="CD13" s="100"/>
      <c r="CE13" s="100"/>
      <c r="CF13" s="99"/>
      <c r="CG13" s="98"/>
      <c r="CH13" s="92"/>
      <c r="CI13" s="93"/>
      <c r="CJ13" s="99"/>
      <c r="CK13" s="100"/>
      <c r="CL13" s="99"/>
      <c r="CM13" s="100"/>
      <c r="CN13" s="100"/>
      <c r="CO13" s="99"/>
      <c r="CP13" s="98"/>
      <c r="CQ13" s="101"/>
      <c r="CR13" s="102" t="str">
        <f>IF(Tableau18[[#This Row],[Colonne1]]=0,"",IF(DO13&gt;1,"Nom plusieurs fois dans la liste",IF(DO13=1,"OK","Nom pas dans la liste")))</f>
        <v>OK</v>
      </c>
      <c r="CS13" s="103" t="s">
        <v>142</v>
      </c>
      <c r="CT13" s="103" t="s">
        <v>150</v>
      </c>
      <c r="CU13" s="104">
        <v>0.23333333333333331</v>
      </c>
      <c r="CV13" s="104"/>
      <c r="CW13" s="104"/>
      <c r="CX13" s="104" t="s">
        <v>149</v>
      </c>
      <c r="CY13" s="103"/>
      <c r="CZ13" s="104">
        <v>0.66666666666666663</v>
      </c>
      <c r="DA13" s="104"/>
      <c r="DB13" s="104">
        <v>0.8125</v>
      </c>
      <c r="DC13" s="104"/>
      <c r="DD13" s="104">
        <v>0.83333333333333337</v>
      </c>
      <c r="DE13" s="104"/>
      <c r="DF13" s="133">
        <v>0.94791666666666663</v>
      </c>
      <c r="DG13" s="105"/>
      <c r="DH13" s="133">
        <v>0.95833333333333337</v>
      </c>
      <c r="DI13" s="105"/>
      <c r="DJ13" s="105"/>
      <c r="DK13" s="104" t="s">
        <v>129</v>
      </c>
      <c r="DL13" s="105"/>
      <c r="DM13" s="105" t="s">
        <v>129</v>
      </c>
      <c r="DN13" s="105"/>
      <c r="DO13" s="119">
        <f>COUNTIF(B:B,Tableau18[[#This Row],[Colonne1]])</f>
        <v>1</v>
      </c>
      <c r="DQ13" s="107">
        <f>MOD(DX13-DW13,1)</f>
        <v>0</v>
      </c>
      <c r="DS13" s="108">
        <f>Tableau13[[#This Row],[Pause 1]]</f>
        <v>0</v>
      </c>
      <c r="DT13" s="108">
        <f>Tableau13[[#This Row],[Pause 2]]</f>
        <v>0</v>
      </c>
      <c r="DU13" s="81">
        <f>Tableau13[[#This Row],[Debut 1 pause calculé]]</f>
        <v>0</v>
      </c>
      <c r="DV13" s="81">
        <f>Tableau13[[#This Row],[Fin 1 pause calculé]]</f>
        <v>0</v>
      </c>
      <c r="DW13" s="81">
        <f>Tableau13[[#This Row],[Debut 2 pause calculé]]</f>
        <v>0</v>
      </c>
      <c r="DX13" s="81">
        <f>Tableau13[[#This Row],[Fin 2 pause calculé]]</f>
        <v>0</v>
      </c>
      <c r="DY13" s="107">
        <f>Tableau13[[#This Row],[Activité1]]</f>
        <v>0</v>
      </c>
      <c r="DZ13" s="121">
        <f>Tableau13[[#This Row],[Debut1]]</f>
        <v>0</v>
      </c>
      <c r="EA13" s="121">
        <f>Tableau13[[#This Row],[Fin calculé1]]</f>
        <v>0</v>
      </c>
      <c r="EB13" s="121">
        <f>Tableau13[[#This Row],[FP1]]</f>
        <v>0</v>
      </c>
      <c r="EC13" s="122">
        <f>Tableau13[[#This Row],[Temps1]]</f>
        <v>0</v>
      </c>
      <c r="ED13" s="123">
        <f>IF(DZ13=0,0,IF(EA13&gt;0,"F",IF(Tableau13[[#This Row],[X]]="X","FP","EC")))</f>
        <v>0</v>
      </c>
      <c r="EE13" s="124">
        <f>Tableau13[[#This Row],[Pause1]]</f>
        <v>0</v>
      </c>
      <c r="EF13" s="125">
        <f t="shared" si="2"/>
        <v>0</v>
      </c>
      <c r="EG13" s="125">
        <f t="shared" si="1"/>
        <v>0</v>
      </c>
    </row>
    <row r="14" spans="1:139" s="107" customFormat="1" ht="13.95" customHeight="1" x14ac:dyDescent="0.3">
      <c r="A14" s="114">
        <f>Tableau13[[#This Row],[Code]]</f>
        <v>0</v>
      </c>
      <c r="B14" s="72"/>
      <c r="C14" s="72"/>
      <c r="D14" s="73"/>
      <c r="E14" s="74"/>
      <c r="F14" s="75"/>
      <c r="G14" s="76"/>
      <c r="H14" s="72"/>
      <c r="I14" s="76"/>
      <c r="J14" s="76"/>
      <c r="K14" s="76"/>
      <c r="L14" s="76"/>
      <c r="M14" s="76"/>
      <c r="N14" s="76"/>
      <c r="O14" s="76"/>
      <c r="P14" s="77"/>
      <c r="Q14" s="78"/>
      <c r="R14" s="79"/>
      <c r="S14" s="80"/>
      <c r="T14" s="80"/>
      <c r="U14" s="81"/>
      <c r="V14" s="81"/>
      <c r="W14" s="81"/>
      <c r="X14" s="81"/>
      <c r="Y14" s="81"/>
      <c r="Z14" s="81"/>
      <c r="AA14" s="81"/>
      <c r="AB14" s="82"/>
      <c r="AC14" s="83"/>
      <c r="AD14" s="83"/>
      <c r="AE14" s="84"/>
      <c r="AF14" s="85"/>
      <c r="AG14" s="86"/>
      <c r="AH14" s="87"/>
      <c r="AI14" s="87"/>
      <c r="AJ14" s="88"/>
      <c r="AK14" s="115"/>
      <c r="AL14" s="51"/>
      <c r="AM14" s="116"/>
      <c r="AN14" s="117"/>
      <c r="AO14" s="92"/>
      <c r="AP14" s="93"/>
      <c r="AQ14" s="94"/>
      <c r="AR14" s="95"/>
      <c r="AS14" s="96"/>
      <c r="AT14" s="97"/>
      <c r="AU14" s="97"/>
      <c r="AV14" s="96"/>
      <c r="AW14" s="98"/>
      <c r="AX14" s="92"/>
      <c r="AY14" s="93"/>
      <c r="AZ14" s="99"/>
      <c r="BA14" s="100"/>
      <c r="BB14" s="99"/>
      <c r="BC14" s="100"/>
      <c r="BD14" s="100"/>
      <c r="BE14" s="99"/>
      <c r="BF14" s="98"/>
      <c r="BG14" s="92"/>
      <c r="BH14" s="93"/>
      <c r="BI14" s="99"/>
      <c r="BJ14" s="100"/>
      <c r="BK14" s="99"/>
      <c r="BL14" s="100"/>
      <c r="BM14" s="100"/>
      <c r="BN14" s="99"/>
      <c r="BO14" s="98"/>
      <c r="BP14" s="92"/>
      <c r="BQ14" s="93"/>
      <c r="BR14" s="99"/>
      <c r="BS14" s="100"/>
      <c r="BT14" s="99"/>
      <c r="BU14" s="100"/>
      <c r="BV14" s="100"/>
      <c r="BW14" s="99"/>
      <c r="BX14" s="98"/>
      <c r="BY14" s="92"/>
      <c r="BZ14" s="93"/>
      <c r="CA14" s="99"/>
      <c r="CB14" s="100"/>
      <c r="CC14" s="99"/>
      <c r="CD14" s="100"/>
      <c r="CE14" s="100"/>
      <c r="CF14" s="99"/>
      <c r="CG14" s="98"/>
      <c r="CH14" s="92"/>
      <c r="CI14" s="93"/>
      <c r="CJ14" s="99"/>
      <c r="CK14" s="100"/>
      <c r="CL14" s="99"/>
      <c r="CM14" s="100"/>
      <c r="CN14" s="100"/>
      <c r="CO14" s="99"/>
      <c r="CP14" s="98"/>
      <c r="CQ14" s="101"/>
      <c r="CR14" s="102" t="str">
        <f>IF(Tableau18[[#This Row],[Colonne1]]=0,"",IF(DO14&gt;1,"Nom plusieurs fois dans la liste",IF(DO14=1,"OK","Nom pas dans la liste")))</f>
        <v/>
      </c>
      <c r="CS14" s="103"/>
      <c r="CT14" s="103"/>
      <c r="CU14" s="104"/>
      <c r="CV14" s="104"/>
      <c r="CW14" s="104"/>
      <c r="CX14" s="104"/>
      <c r="CY14" s="103"/>
      <c r="CZ14" s="104"/>
      <c r="DA14" s="104"/>
      <c r="DB14" s="104"/>
      <c r="DC14" s="104"/>
      <c r="DD14" s="104"/>
      <c r="DE14" s="104"/>
      <c r="DF14" s="133"/>
      <c r="DG14" s="105"/>
      <c r="DH14" s="133"/>
      <c r="DI14" s="105"/>
      <c r="DJ14" s="105"/>
      <c r="DK14" s="104"/>
      <c r="DL14" s="105"/>
      <c r="DM14" s="105" t="s">
        <v>129</v>
      </c>
      <c r="DN14" s="105"/>
      <c r="DO14" s="119">
        <f>COUNTIF(B:B,Tableau18[[#This Row],[Colonne1]])</f>
        <v>0</v>
      </c>
      <c r="DQ14" s="107">
        <f>MOD(DX14-DW14,1)</f>
        <v>0</v>
      </c>
      <c r="DS14" s="108">
        <f>Tableau13[[#This Row],[Pause 1]]</f>
        <v>0</v>
      </c>
      <c r="DT14" s="108">
        <f>Tableau13[[#This Row],[Pause 2]]</f>
        <v>0</v>
      </c>
      <c r="DU14" s="81">
        <f>Tableau13[[#This Row],[Debut 1 pause calculé]]</f>
        <v>0</v>
      </c>
      <c r="DV14" s="81">
        <f>Tableau13[[#This Row],[Fin 1 pause calculé]]</f>
        <v>0</v>
      </c>
      <c r="DW14" s="81">
        <f>Tableau13[[#This Row],[Debut 2 pause calculé]]</f>
        <v>0</v>
      </c>
      <c r="DX14" s="81">
        <f>Tableau13[[#This Row],[Fin 2 pause calculé]]</f>
        <v>0</v>
      </c>
      <c r="DY14" s="107">
        <f>Tableau13[[#This Row],[Activité1]]</f>
        <v>0</v>
      </c>
      <c r="DZ14" s="109">
        <f>Tableau13[[#This Row],[Debut1]]</f>
        <v>0</v>
      </c>
      <c r="EA14" s="109">
        <f>Tableau13[[#This Row],[Fin calculé1]]</f>
        <v>0</v>
      </c>
      <c r="EB14" s="109">
        <f>Tableau13[[#This Row],[FP1]]</f>
        <v>0</v>
      </c>
      <c r="EC14" s="110">
        <f>Tableau13[[#This Row],[Temps1]]</f>
        <v>0</v>
      </c>
      <c r="ED14" s="111">
        <f>IF(DZ14=0,0,IF(EA14&gt;0,"F",IF(Tableau13[[#This Row],[X]]="X","FP","EC")))</f>
        <v>0</v>
      </c>
      <c r="EE14" s="112">
        <f>Tableau13[[#This Row],[Pause1]]</f>
        <v>0</v>
      </c>
      <c r="EF14" s="113">
        <f t="shared" si="2"/>
        <v>0</v>
      </c>
      <c r="EG14" s="113">
        <f t="shared" si="1"/>
        <v>0</v>
      </c>
    </row>
    <row r="15" spans="1:139" s="107" customFormat="1" ht="13.95" customHeight="1" x14ac:dyDescent="0.3">
      <c r="A15" s="114">
        <f>Tableau13[[#This Row],[Code]]</f>
        <v>0</v>
      </c>
      <c r="B15" s="72"/>
      <c r="C15" s="72"/>
      <c r="D15" s="73"/>
      <c r="E15" s="74"/>
      <c r="F15" s="75"/>
      <c r="G15" s="76"/>
      <c r="H15" s="72"/>
      <c r="I15" s="76"/>
      <c r="J15" s="76"/>
      <c r="K15" s="76"/>
      <c r="L15" s="76"/>
      <c r="M15" s="76"/>
      <c r="N15" s="76"/>
      <c r="O15" s="76"/>
      <c r="P15" s="77"/>
      <c r="Q15" s="78"/>
      <c r="R15" s="79"/>
      <c r="S15" s="80"/>
      <c r="T15" s="80"/>
      <c r="U15" s="81"/>
      <c r="V15" s="81"/>
      <c r="W15" s="81"/>
      <c r="X15" s="81"/>
      <c r="Y15" s="81"/>
      <c r="Z15" s="81"/>
      <c r="AA15" s="81"/>
      <c r="AB15" s="82"/>
      <c r="AC15" s="83"/>
      <c r="AD15" s="83"/>
      <c r="AE15" s="84"/>
      <c r="AF15" s="85"/>
      <c r="AG15" s="86"/>
      <c r="AH15" s="87"/>
      <c r="AI15" s="87"/>
      <c r="AJ15" s="88"/>
      <c r="AK15" s="115"/>
      <c r="AL15" s="51"/>
      <c r="AM15" s="116"/>
      <c r="AN15" s="117"/>
      <c r="AO15" s="92"/>
      <c r="AP15" s="118"/>
      <c r="AQ15" s="94"/>
      <c r="AR15" s="95"/>
      <c r="AS15" s="96"/>
      <c r="AT15" s="97"/>
      <c r="AU15" s="97"/>
      <c r="AV15" s="96"/>
      <c r="AW15" s="98"/>
      <c r="AX15" s="92"/>
      <c r="AY15" s="93"/>
      <c r="AZ15" s="99"/>
      <c r="BA15" s="100"/>
      <c r="BB15" s="99"/>
      <c r="BC15" s="100"/>
      <c r="BD15" s="100"/>
      <c r="BE15" s="99"/>
      <c r="BF15" s="98"/>
      <c r="BG15" s="92"/>
      <c r="BH15" s="93"/>
      <c r="BI15" s="99"/>
      <c r="BJ15" s="100"/>
      <c r="BK15" s="99"/>
      <c r="BL15" s="100"/>
      <c r="BM15" s="100"/>
      <c r="BN15" s="99"/>
      <c r="BO15" s="98"/>
      <c r="BP15" s="92"/>
      <c r="BQ15" s="93"/>
      <c r="BR15" s="99"/>
      <c r="BS15" s="100"/>
      <c r="BT15" s="99"/>
      <c r="BU15" s="100"/>
      <c r="BV15" s="100"/>
      <c r="BW15" s="99"/>
      <c r="BX15" s="98"/>
      <c r="BY15" s="92"/>
      <c r="BZ15" s="93"/>
      <c r="CA15" s="99"/>
      <c r="CB15" s="100"/>
      <c r="CC15" s="99"/>
      <c r="CD15" s="100"/>
      <c r="CE15" s="100"/>
      <c r="CF15" s="99"/>
      <c r="CG15" s="98"/>
      <c r="CH15" s="92"/>
      <c r="CI15" s="93"/>
      <c r="CJ15" s="99"/>
      <c r="CK15" s="100"/>
      <c r="CL15" s="99"/>
      <c r="CM15" s="100"/>
      <c r="CN15" s="100"/>
      <c r="CO15" s="99"/>
      <c r="CP15" s="98"/>
      <c r="CQ15" s="101"/>
      <c r="CR15" s="102" t="str">
        <f>IF(Tableau18[[#This Row],[Colonne1]]=0,"",IF(DO15&gt;1,"Nom plusieurs fois dans la liste",IF(DO15=1,"OK","Nom pas dans la liste")))</f>
        <v/>
      </c>
      <c r="CS15" s="134"/>
      <c r="CT15" s="103"/>
      <c r="CU15" s="104"/>
      <c r="CV15" s="104"/>
      <c r="CW15" s="104"/>
      <c r="CX15" s="104"/>
      <c r="CY15" s="103"/>
      <c r="CZ15" s="104"/>
      <c r="DA15" s="104"/>
      <c r="DB15" s="104"/>
      <c r="DC15" s="133"/>
      <c r="DD15" s="133"/>
      <c r="DE15" s="133"/>
      <c r="DF15" s="133"/>
      <c r="DG15" s="105"/>
      <c r="DH15" s="133"/>
      <c r="DI15" s="105"/>
      <c r="DJ15" s="105"/>
      <c r="DK15" s="133"/>
      <c r="DL15" s="105"/>
      <c r="DM15" s="105" t="s">
        <v>129</v>
      </c>
      <c r="DN15" s="105"/>
      <c r="DO15" s="119">
        <f>COUNTIF(B:B,Tableau18[[#This Row],[Colonne1]])</f>
        <v>0</v>
      </c>
      <c r="DQ15" s="107">
        <f>MOD(DX15-DW15,1)</f>
        <v>0</v>
      </c>
      <c r="DS15" s="108">
        <f>Tableau13[[#This Row],[Pause 1]]</f>
        <v>0</v>
      </c>
      <c r="DT15" s="108">
        <f>Tableau13[[#This Row],[Pause 2]]</f>
        <v>0</v>
      </c>
      <c r="DU15" s="81">
        <f>Tableau13[[#This Row],[Debut 1 pause calculé]]</f>
        <v>0</v>
      </c>
      <c r="DV15" s="81">
        <f>Tableau13[[#This Row],[Fin 1 pause calculé]]</f>
        <v>0</v>
      </c>
      <c r="DW15" s="81">
        <f>Tableau13[[#This Row],[Debut 2 pause calculé]]</f>
        <v>0</v>
      </c>
      <c r="DX15" s="81">
        <f>Tableau13[[#This Row],[Fin 2 pause calculé]]</f>
        <v>0</v>
      </c>
      <c r="DY15" s="107">
        <f>Tableau13[[#This Row],[Activité1]]</f>
        <v>0</v>
      </c>
      <c r="DZ15" s="109">
        <f>Tableau13[[#This Row],[Debut1]]</f>
        <v>0</v>
      </c>
      <c r="EA15" s="109">
        <f>Tableau13[[#This Row],[Fin calculé1]]</f>
        <v>0</v>
      </c>
      <c r="EB15" s="109">
        <f>Tableau13[[#This Row],[FP1]]</f>
        <v>0</v>
      </c>
      <c r="EC15" s="110">
        <f>Tableau13[[#This Row],[Temps1]]</f>
        <v>0</v>
      </c>
      <c r="ED15" s="111">
        <f>IF(DZ15=0,0,IF(EA15&gt;0,"F",IF(Tableau13[[#This Row],[X]]="X","FP","EC")))</f>
        <v>0</v>
      </c>
      <c r="EE15" s="112">
        <f>Tableau13[[#This Row],[Pause1]]</f>
        <v>0</v>
      </c>
      <c r="EF15" s="113">
        <f t="shared" si="2"/>
        <v>0</v>
      </c>
      <c r="EG15" s="113">
        <f t="shared" si="1"/>
        <v>0</v>
      </c>
    </row>
    <row r="16" spans="1:139" s="107" customFormat="1" ht="13.95" customHeight="1" x14ac:dyDescent="0.3">
      <c r="A16" s="114">
        <f>Tableau13[[#This Row],[Code]]</f>
        <v>0</v>
      </c>
      <c r="B16" s="72"/>
      <c r="C16" s="72"/>
      <c r="D16" s="73"/>
      <c r="E16" s="74"/>
      <c r="F16" s="75"/>
      <c r="G16" s="76"/>
      <c r="H16" s="130"/>
      <c r="I16" s="76"/>
      <c r="J16" s="76"/>
      <c r="K16" s="76"/>
      <c r="L16" s="76"/>
      <c r="M16" s="76"/>
      <c r="N16" s="76"/>
      <c r="O16" s="76"/>
      <c r="P16" s="77"/>
      <c r="Q16" s="78"/>
      <c r="R16" s="79"/>
      <c r="S16" s="80"/>
      <c r="T16" s="80"/>
      <c r="U16" s="81"/>
      <c r="V16" s="81"/>
      <c r="W16" s="81"/>
      <c r="X16" s="81"/>
      <c r="Y16" s="81"/>
      <c r="Z16" s="81"/>
      <c r="AA16" s="81"/>
      <c r="AB16" s="82"/>
      <c r="AC16" s="83"/>
      <c r="AD16" s="83"/>
      <c r="AE16" s="84"/>
      <c r="AF16" s="85"/>
      <c r="AG16" s="86"/>
      <c r="AH16" s="87"/>
      <c r="AI16" s="87"/>
      <c r="AJ16" s="88"/>
      <c r="AK16" s="115"/>
      <c r="AL16" s="51"/>
      <c r="AM16" s="116"/>
      <c r="AN16" s="117"/>
      <c r="AO16" s="92"/>
      <c r="AP16" s="118"/>
      <c r="AQ16" s="94"/>
      <c r="AR16" s="95"/>
      <c r="AS16" s="96"/>
      <c r="AT16" s="97"/>
      <c r="AU16" s="97"/>
      <c r="AV16" s="96"/>
      <c r="AW16" s="98"/>
      <c r="AX16" s="92"/>
      <c r="AY16" s="93"/>
      <c r="AZ16" s="99"/>
      <c r="BA16" s="100"/>
      <c r="BB16" s="99"/>
      <c r="BC16" s="100"/>
      <c r="BD16" s="100"/>
      <c r="BE16" s="99"/>
      <c r="BF16" s="98"/>
      <c r="BG16" s="92"/>
      <c r="BH16" s="93"/>
      <c r="BI16" s="99"/>
      <c r="BJ16" s="100"/>
      <c r="BK16" s="99"/>
      <c r="BL16" s="100"/>
      <c r="BM16" s="100"/>
      <c r="BN16" s="99"/>
      <c r="BO16" s="98"/>
      <c r="BP16" s="92"/>
      <c r="BQ16" s="93"/>
      <c r="BR16" s="99"/>
      <c r="BS16" s="100"/>
      <c r="BT16" s="99"/>
      <c r="BU16" s="100"/>
      <c r="BV16" s="100"/>
      <c r="BW16" s="99"/>
      <c r="BX16" s="98"/>
      <c r="BY16" s="92"/>
      <c r="BZ16" s="93"/>
      <c r="CA16" s="99"/>
      <c r="CB16" s="100"/>
      <c r="CC16" s="99"/>
      <c r="CD16" s="100"/>
      <c r="CE16" s="100"/>
      <c r="CF16" s="99"/>
      <c r="CG16" s="98"/>
      <c r="CH16" s="92"/>
      <c r="CI16" s="93"/>
      <c r="CJ16" s="99"/>
      <c r="CK16" s="100"/>
      <c r="CL16" s="99"/>
      <c r="CM16" s="100"/>
      <c r="CN16" s="100"/>
      <c r="CO16" s="99"/>
      <c r="CP16" s="98"/>
      <c r="CQ16" s="101"/>
      <c r="CR16" s="102" t="str">
        <f>IF(Tableau18[[#This Row],[Colonne1]]=0,"",IF(DO16&gt;1,"Nom plusieurs fois dans la liste",IF(DO16=1,"OK","Nom pas dans la liste")))</f>
        <v/>
      </c>
      <c r="CS16" s="103"/>
      <c r="CT16" s="103"/>
      <c r="CU16" s="104"/>
      <c r="CV16" s="104"/>
      <c r="CW16" s="104"/>
      <c r="CX16" s="104"/>
      <c r="CY16" s="103"/>
      <c r="CZ16" s="104"/>
      <c r="DA16" s="104"/>
      <c r="DB16" s="104"/>
      <c r="DC16" s="104"/>
      <c r="DD16" s="104"/>
      <c r="DE16" s="104"/>
      <c r="DF16" s="104"/>
      <c r="DG16" s="105"/>
      <c r="DH16" s="104"/>
      <c r="DI16" s="105"/>
      <c r="DJ16" s="105"/>
      <c r="DK16" s="104"/>
      <c r="DL16" s="105"/>
      <c r="DM16" s="105" t="s">
        <v>129</v>
      </c>
      <c r="DN16" s="105"/>
      <c r="DO16" s="119">
        <f>COUNTIF(B:B,Tableau18[[#This Row],[Colonne1]])</f>
        <v>0</v>
      </c>
      <c r="DQ16" s="107">
        <f>MOD(DX16-DW16,1)</f>
        <v>0</v>
      </c>
      <c r="DS16" s="108">
        <f>Tableau13[[#This Row],[Pause 1]]</f>
        <v>0</v>
      </c>
      <c r="DT16" s="108">
        <f>Tableau13[[#This Row],[Pause 2]]</f>
        <v>0</v>
      </c>
      <c r="DU16" s="81">
        <f>Tableau13[[#This Row],[Debut 1 pause calculé]]</f>
        <v>0</v>
      </c>
      <c r="DV16" s="81">
        <f>Tableau13[[#This Row],[Fin 1 pause calculé]]</f>
        <v>0</v>
      </c>
      <c r="DW16" s="81">
        <f>Tableau13[[#This Row],[Debut 2 pause calculé]]</f>
        <v>0</v>
      </c>
      <c r="DX16" s="81">
        <f>Tableau13[[#This Row],[Fin 2 pause calculé]]</f>
        <v>0</v>
      </c>
      <c r="DY16" s="107">
        <f>Tableau13[[#This Row],[Activité1]]</f>
        <v>0</v>
      </c>
      <c r="DZ16" s="109">
        <f>Tableau13[[#This Row],[Debut1]]</f>
        <v>0</v>
      </c>
      <c r="EA16" s="109">
        <f>Tableau13[[#This Row],[Fin calculé1]]</f>
        <v>0</v>
      </c>
      <c r="EB16" s="109">
        <f>Tableau13[[#This Row],[FP1]]</f>
        <v>0</v>
      </c>
      <c r="EC16" s="110">
        <f>Tableau13[[#This Row],[Temps1]]</f>
        <v>0</v>
      </c>
      <c r="ED16" s="111">
        <f>IF(DZ16=0,0,IF(EA16&gt;0,"F",IF(Tableau13[[#This Row],[X]]="X","FP","EC")))</f>
        <v>0</v>
      </c>
      <c r="EE16" s="112">
        <f>Tableau13[[#This Row],[Pause1]]</f>
        <v>0</v>
      </c>
      <c r="EF16" s="113">
        <f t="shared" si="2"/>
        <v>0</v>
      </c>
      <c r="EG16" s="113">
        <f t="shared" si="1"/>
        <v>0</v>
      </c>
    </row>
    <row r="17" spans="1:137" s="107" customFormat="1" ht="13.95" customHeight="1" x14ac:dyDescent="0.3">
      <c r="A17" s="114">
        <f>Tableau13[[#This Row],[Code]]</f>
        <v>0</v>
      </c>
      <c r="B17" s="72"/>
      <c r="C17" s="72"/>
      <c r="D17" s="73"/>
      <c r="E17" s="74"/>
      <c r="F17" s="75"/>
      <c r="G17" s="76"/>
      <c r="H17" s="72"/>
      <c r="I17" s="76"/>
      <c r="J17" s="76"/>
      <c r="K17" s="76"/>
      <c r="L17" s="76"/>
      <c r="M17" s="76"/>
      <c r="N17" s="76"/>
      <c r="O17" s="76"/>
      <c r="P17" s="77"/>
      <c r="Q17" s="78"/>
      <c r="R17" s="79"/>
      <c r="S17" s="80"/>
      <c r="T17" s="80"/>
      <c r="U17" s="81"/>
      <c r="V17" s="81"/>
      <c r="W17" s="81"/>
      <c r="X17" s="81"/>
      <c r="Y17" s="81"/>
      <c r="Z17" s="81"/>
      <c r="AA17" s="81"/>
      <c r="AB17" s="82"/>
      <c r="AC17" s="83"/>
      <c r="AD17" s="83"/>
      <c r="AE17" s="84"/>
      <c r="AF17" s="85"/>
      <c r="AG17" s="86"/>
      <c r="AH17" s="87"/>
      <c r="AI17" s="87"/>
      <c r="AJ17" s="88"/>
      <c r="AK17" s="115"/>
      <c r="AL17" s="51"/>
      <c r="AM17" s="116"/>
      <c r="AN17" s="117"/>
      <c r="AO17" s="92"/>
      <c r="AP17" s="118"/>
      <c r="AQ17" s="94"/>
      <c r="AR17" s="95"/>
      <c r="AS17" s="96"/>
      <c r="AT17" s="97"/>
      <c r="AU17" s="97"/>
      <c r="AV17" s="96"/>
      <c r="AW17" s="98"/>
      <c r="AX17" s="92"/>
      <c r="AY17" s="93"/>
      <c r="AZ17" s="99"/>
      <c r="BA17" s="100"/>
      <c r="BB17" s="99"/>
      <c r="BC17" s="100"/>
      <c r="BD17" s="100"/>
      <c r="BE17" s="99"/>
      <c r="BF17" s="98"/>
      <c r="BG17" s="92"/>
      <c r="BH17" s="93"/>
      <c r="BI17" s="99"/>
      <c r="BJ17" s="100"/>
      <c r="BK17" s="99"/>
      <c r="BL17" s="100"/>
      <c r="BM17" s="100"/>
      <c r="BN17" s="99"/>
      <c r="BO17" s="98"/>
      <c r="BP17" s="92"/>
      <c r="BQ17" s="93"/>
      <c r="BR17" s="99"/>
      <c r="BS17" s="100"/>
      <c r="BT17" s="99"/>
      <c r="BU17" s="100"/>
      <c r="BV17" s="100"/>
      <c r="BW17" s="99"/>
      <c r="BX17" s="98"/>
      <c r="BY17" s="92"/>
      <c r="BZ17" s="93"/>
      <c r="CA17" s="99"/>
      <c r="CB17" s="100"/>
      <c r="CC17" s="99"/>
      <c r="CD17" s="100"/>
      <c r="CE17" s="100"/>
      <c r="CF17" s="99"/>
      <c r="CG17" s="98"/>
      <c r="CH17" s="92"/>
      <c r="CI17" s="93"/>
      <c r="CJ17" s="99"/>
      <c r="CK17" s="100"/>
      <c r="CL17" s="99"/>
      <c r="CM17" s="100"/>
      <c r="CN17" s="100"/>
      <c r="CO17" s="99"/>
      <c r="CP17" s="98"/>
      <c r="CQ17" s="101"/>
      <c r="CR17" s="102" t="str">
        <f>IF(Tableau18[[#This Row],[Colonne1]]=0,"",IF(DO17&gt;1,"Nom plusieurs fois dans la liste",IF(DO17=1,"OK","Nom pas dans la liste")))</f>
        <v>OK</v>
      </c>
      <c r="CS17" s="103" t="s">
        <v>140</v>
      </c>
      <c r="CT17" s="103" t="s">
        <v>151</v>
      </c>
      <c r="CU17" s="104">
        <v>0</v>
      </c>
      <c r="CV17" s="104"/>
      <c r="CW17" s="104"/>
      <c r="CX17" s="104" t="s">
        <v>129</v>
      </c>
      <c r="CY17" s="103"/>
      <c r="CZ17" s="104" t="s">
        <v>129</v>
      </c>
      <c r="DA17" s="104"/>
      <c r="DB17" s="104" t="s">
        <v>129</v>
      </c>
      <c r="DC17" s="104"/>
      <c r="DD17" s="104" t="s">
        <v>129</v>
      </c>
      <c r="DE17" s="104"/>
      <c r="DF17" s="104" t="s">
        <v>129</v>
      </c>
      <c r="DG17" s="105"/>
      <c r="DH17" s="104" t="s">
        <v>129</v>
      </c>
      <c r="DI17" s="105"/>
      <c r="DJ17" s="105"/>
      <c r="DK17" s="104" t="s">
        <v>129</v>
      </c>
      <c r="DL17" s="105"/>
      <c r="DM17" s="105" t="s">
        <v>129</v>
      </c>
      <c r="DN17" s="105"/>
      <c r="DO17" s="119">
        <f>COUNTIF(B:B,Tableau18[[#This Row],[Colonne1]])</f>
        <v>1</v>
      </c>
      <c r="DQ17" s="107">
        <f>MOD(DX17-DW17,1)</f>
        <v>0</v>
      </c>
      <c r="DS17" s="108">
        <f>Tableau13[[#This Row],[Pause 1]]</f>
        <v>0</v>
      </c>
      <c r="DT17" s="108">
        <f>Tableau13[[#This Row],[Pause 2]]</f>
        <v>0</v>
      </c>
      <c r="DU17" s="81">
        <f>Tableau13[[#This Row],[Debut 1 pause calculé]]</f>
        <v>0</v>
      </c>
      <c r="DV17" s="81">
        <f>Tableau13[[#This Row],[Fin 1 pause calculé]]</f>
        <v>0</v>
      </c>
      <c r="DW17" s="81">
        <f>Tableau13[[#This Row],[Debut 2 pause calculé]]</f>
        <v>0</v>
      </c>
      <c r="DX17" s="81">
        <f>Tableau13[[#This Row],[Fin 2 pause calculé]]</f>
        <v>0</v>
      </c>
      <c r="DY17" s="107">
        <f>Tableau13[[#This Row],[Activité1]]</f>
        <v>0</v>
      </c>
      <c r="DZ17" s="109">
        <f>Tableau13[[#This Row],[Debut1]]</f>
        <v>0</v>
      </c>
      <c r="EA17" s="109">
        <f>Tableau13[[#This Row],[Fin calculé1]]</f>
        <v>0</v>
      </c>
      <c r="EB17" s="109">
        <f>Tableau13[[#This Row],[FP1]]</f>
        <v>0</v>
      </c>
      <c r="EC17" s="110">
        <f>Tableau13[[#This Row],[Temps1]]</f>
        <v>0</v>
      </c>
      <c r="ED17" s="111">
        <f>IF(DZ17=0,0,IF(EA17&gt;0,"F",IF(Tableau13[[#This Row],[X]]="X","FP","EC")))</f>
        <v>0</v>
      </c>
      <c r="EE17" s="112">
        <f>Tableau13[[#This Row],[Pause1]]</f>
        <v>0</v>
      </c>
      <c r="EF17" s="113">
        <f t="shared" si="2"/>
        <v>0</v>
      </c>
      <c r="EG17" s="113">
        <f t="shared" si="1"/>
        <v>0</v>
      </c>
    </row>
    <row r="18" spans="1:137" s="107" customFormat="1" ht="13.95" customHeight="1" x14ac:dyDescent="0.3">
      <c r="A18" s="114">
        <f>Tableau13[[#This Row],[Code]]</f>
        <v>0</v>
      </c>
      <c r="B18" s="72"/>
      <c r="C18" s="72"/>
      <c r="D18" s="73"/>
      <c r="E18" s="74"/>
      <c r="F18" s="75"/>
      <c r="G18" s="76"/>
      <c r="H18" s="72"/>
      <c r="I18" s="76"/>
      <c r="J18" s="76"/>
      <c r="K18" s="76"/>
      <c r="L18" s="76"/>
      <c r="M18" s="76"/>
      <c r="N18" s="76"/>
      <c r="O18" s="76"/>
      <c r="P18" s="77"/>
      <c r="Q18" s="78"/>
      <c r="R18" s="79"/>
      <c r="S18" s="80"/>
      <c r="T18" s="80"/>
      <c r="U18" s="81"/>
      <c r="V18" s="81"/>
      <c r="W18" s="81"/>
      <c r="X18" s="81"/>
      <c r="Y18" s="81"/>
      <c r="Z18" s="81"/>
      <c r="AA18" s="81"/>
      <c r="AB18" s="82"/>
      <c r="AC18" s="83"/>
      <c r="AD18" s="83"/>
      <c r="AE18" s="84"/>
      <c r="AF18" s="85"/>
      <c r="AG18" s="86"/>
      <c r="AH18" s="87"/>
      <c r="AI18" s="87"/>
      <c r="AJ18" s="88"/>
      <c r="AK18" s="115"/>
      <c r="AL18" s="51"/>
      <c r="AM18" s="116"/>
      <c r="AN18" s="117"/>
      <c r="AO18" s="92"/>
      <c r="AP18" s="118"/>
      <c r="AQ18" s="94"/>
      <c r="AR18" s="95"/>
      <c r="AS18" s="96"/>
      <c r="AT18" s="97"/>
      <c r="AU18" s="97"/>
      <c r="AV18" s="96"/>
      <c r="AW18" s="98"/>
      <c r="AX18" s="92"/>
      <c r="AY18" s="93"/>
      <c r="AZ18" s="99"/>
      <c r="BA18" s="100"/>
      <c r="BB18" s="99"/>
      <c r="BC18" s="100"/>
      <c r="BD18" s="100"/>
      <c r="BE18" s="99"/>
      <c r="BF18" s="98"/>
      <c r="BG18" s="92"/>
      <c r="BH18" s="93"/>
      <c r="BI18" s="99"/>
      <c r="BJ18" s="100"/>
      <c r="BK18" s="99"/>
      <c r="BL18" s="100"/>
      <c r="BM18" s="100"/>
      <c r="BN18" s="99"/>
      <c r="BO18" s="98"/>
      <c r="BP18" s="92"/>
      <c r="BQ18" s="93"/>
      <c r="BR18" s="99"/>
      <c r="BS18" s="100"/>
      <c r="BT18" s="99"/>
      <c r="BU18" s="100"/>
      <c r="BV18" s="100"/>
      <c r="BW18" s="99"/>
      <c r="BX18" s="98"/>
      <c r="BY18" s="92"/>
      <c r="BZ18" s="93"/>
      <c r="CA18" s="99"/>
      <c r="CB18" s="100"/>
      <c r="CC18" s="99"/>
      <c r="CD18" s="100"/>
      <c r="CE18" s="100"/>
      <c r="CF18" s="99"/>
      <c r="CG18" s="98"/>
      <c r="CH18" s="92"/>
      <c r="CI18" s="93"/>
      <c r="CJ18" s="99"/>
      <c r="CK18" s="100"/>
      <c r="CL18" s="99"/>
      <c r="CM18" s="100"/>
      <c r="CN18" s="100"/>
      <c r="CO18" s="99"/>
      <c r="CP18" s="98"/>
      <c r="CQ18" s="101"/>
      <c r="CR18" s="102" t="str">
        <f>IF(Tableau18[[#This Row],[Colonne1]]=0,"",IF(DO18&gt;1,"Nom plusieurs fois dans la liste",IF(DO18=1,"OK","Nom pas dans la liste")))</f>
        <v/>
      </c>
      <c r="CS18" s="103"/>
      <c r="CT18" s="103"/>
      <c r="CU18" s="104"/>
      <c r="CV18" s="104"/>
      <c r="CW18" s="104"/>
      <c r="CX18" s="104"/>
      <c r="CY18" s="103"/>
      <c r="CZ18" s="104"/>
      <c r="DA18" s="104"/>
      <c r="DB18" s="104"/>
      <c r="DC18" s="104"/>
      <c r="DD18" s="104"/>
      <c r="DE18" s="104"/>
      <c r="DF18" s="104"/>
      <c r="DG18" s="105"/>
      <c r="DH18" s="104"/>
      <c r="DI18" s="105"/>
      <c r="DJ18" s="105"/>
      <c r="DK18" s="104"/>
      <c r="DL18" s="105"/>
      <c r="DM18" s="105" t="s">
        <v>129</v>
      </c>
      <c r="DN18" s="105"/>
      <c r="DO18" s="119">
        <f>COUNTIF(B:B,Tableau18[[#This Row],[Colonne1]])</f>
        <v>0</v>
      </c>
      <c r="DQ18" s="107">
        <f>MOD(DX18-DW18,1)</f>
        <v>0</v>
      </c>
      <c r="DS18" s="108">
        <f>Tableau13[[#This Row],[Pause 1]]</f>
        <v>0</v>
      </c>
      <c r="DT18" s="108">
        <f>Tableau13[[#This Row],[Pause 2]]</f>
        <v>0</v>
      </c>
      <c r="DU18" s="81">
        <f>Tableau13[[#This Row],[Debut 1 pause calculé]]</f>
        <v>0</v>
      </c>
      <c r="DV18" s="81">
        <f>Tableau13[[#This Row],[Fin 1 pause calculé]]</f>
        <v>0</v>
      </c>
      <c r="DW18" s="81">
        <f>Tableau13[[#This Row],[Debut 2 pause calculé]]</f>
        <v>0</v>
      </c>
      <c r="DX18" s="81">
        <f>Tableau13[[#This Row],[Fin 2 pause calculé]]</f>
        <v>0</v>
      </c>
      <c r="DY18" s="107">
        <f>Tableau13[[#This Row],[Activité1]]</f>
        <v>0</v>
      </c>
      <c r="DZ18" s="109">
        <f>Tableau13[[#This Row],[Debut1]]</f>
        <v>0</v>
      </c>
      <c r="EA18" s="109">
        <f>Tableau13[[#This Row],[Fin calculé1]]</f>
        <v>0</v>
      </c>
      <c r="EB18" s="109">
        <f>Tableau13[[#This Row],[FP1]]</f>
        <v>0</v>
      </c>
      <c r="EC18" s="110">
        <f>Tableau13[[#This Row],[Temps1]]</f>
        <v>0</v>
      </c>
      <c r="ED18" s="111">
        <f>IF(DZ18=0,0,IF(EA18&gt;0,"F",IF(Tableau13[[#This Row],[X]]="X","FP","EC")))</f>
        <v>0</v>
      </c>
      <c r="EE18" s="112">
        <f>Tableau13[[#This Row],[Pause1]]</f>
        <v>0</v>
      </c>
      <c r="EF18" s="113">
        <f t="shared" si="2"/>
        <v>0</v>
      </c>
      <c r="EG18" s="113">
        <f t="shared" si="1"/>
        <v>0</v>
      </c>
    </row>
    <row r="19" spans="1:137" s="107" customFormat="1" ht="13.95" customHeight="1" x14ac:dyDescent="0.3">
      <c r="A19" s="114">
        <f>Tableau13[[#This Row],[Code]]</f>
        <v>0</v>
      </c>
      <c r="B19" s="72"/>
      <c r="C19" s="135"/>
      <c r="D19" s="73"/>
      <c r="E19" s="74"/>
      <c r="F19" s="75"/>
      <c r="G19" s="76"/>
      <c r="H19" s="72"/>
      <c r="I19" s="76"/>
      <c r="J19" s="76"/>
      <c r="K19" s="76"/>
      <c r="L19" s="76"/>
      <c r="M19" s="76"/>
      <c r="N19" s="76"/>
      <c r="O19" s="76"/>
      <c r="P19" s="77"/>
      <c r="Q19" s="78"/>
      <c r="R19" s="79"/>
      <c r="S19" s="80"/>
      <c r="T19" s="80"/>
      <c r="U19" s="81"/>
      <c r="V19" s="81"/>
      <c r="W19" s="81"/>
      <c r="X19" s="81"/>
      <c r="Y19" s="81"/>
      <c r="Z19" s="81"/>
      <c r="AA19" s="81"/>
      <c r="AB19" s="82"/>
      <c r="AC19" s="83"/>
      <c r="AD19" s="83"/>
      <c r="AE19" s="84"/>
      <c r="AF19" s="85"/>
      <c r="AG19" s="86"/>
      <c r="AH19" s="87"/>
      <c r="AI19" s="87"/>
      <c r="AJ19" s="88"/>
      <c r="AK19" s="115"/>
      <c r="AL19" s="51"/>
      <c r="AM19" s="116"/>
      <c r="AN19" s="117"/>
      <c r="AO19" s="92"/>
      <c r="AP19" s="93"/>
      <c r="AQ19" s="94"/>
      <c r="AR19" s="95"/>
      <c r="AS19" s="96"/>
      <c r="AT19" s="97"/>
      <c r="AU19" s="97"/>
      <c r="AV19" s="96"/>
      <c r="AW19" s="98"/>
      <c r="AX19" s="92"/>
      <c r="AY19" s="93"/>
      <c r="AZ19" s="99"/>
      <c r="BA19" s="100"/>
      <c r="BB19" s="99"/>
      <c r="BC19" s="100"/>
      <c r="BD19" s="100"/>
      <c r="BE19" s="99"/>
      <c r="BF19" s="98"/>
      <c r="BG19" s="92"/>
      <c r="BH19" s="93"/>
      <c r="BI19" s="99"/>
      <c r="BJ19" s="100"/>
      <c r="BK19" s="99"/>
      <c r="BL19" s="100"/>
      <c r="BM19" s="100"/>
      <c r="BN19" s="99"/>
      <c r="BO19" s="98"/>
      <c r="BP19" s="92"/>
      <c r="BQ19" s="93"/>
      <c r="BR19" s="99"/>
      <c r="BS19" s="100"/>
      <c r="BT19" s="99"/>
      <c r="BU19" s="100"/>
      <c r="BV19" s="100"/>
      <c r="BW19" s="99"/>
      <c r="BX19" s="98"/>
      <c r="BY19" s="92"/>
      <c r="BZ19" s="93"/>
      <c r="CA19" s="99"/>
      <c r="CB19" s="100"/>
      <c r="CC19" s="99"/>
      <c r="CD19" s="100"/>
      <c r="CE19" s="100"/>
      <c r="CF19" s="99"/>
      <c r="CG19" s="98"/>
      <c r="CH19" s="92"/>
      <c r="CI19" s="93"/>
      <c r="CJ19" s="99"/>
      <c r="CK19" s="100"/>
      <c r="CL19" s="99"/>
      <c r="CM19" s="100"/>
      <c r="CN19" s="100"/>
      <c r="CO19" s="99"/>
      <c r="CP19" s="98"/>
      <c r="CQ19" s="101"/>
      <c r="CR19" s="102" t="str">
        <f>IF(Tableau18[[#This Row],[Colonne1]]=0,"",IF(DO19&gt;1,"Nom plusieurs fois dans la liste",IF(DO19=1,"OK","Nom pas dans la liste")))</f>
        <v/>
      </c>
      <c r="CS19" s="103"/>
      <c r="CT19" s="103"/>
      <c r="CU19" s="104"/>
      <c r="CV19" s="104"/>
      <c r="CW19" s="104"/>
      <c r="CX19" s="104"/>
      <c r="CY19" s="103"/>
      <c r="CZ19" s="104"/>
      <c r="DA19" s="104"/>
      <c r="DB19" s="104"/>
      <c r="DC19" s="104"/>
      <c r="DD19" s="104"/>
      <c r="DE19" s="104"/>
      <c r="DF19" s="104"/>
      <c r="DG19" s="105"/>
      <c r="DH19" s="104"/>
      <c r="DI19" s="105"/>
      <c r="DJ19" s="105"/>
      <c r="DK19" s="104"/>
      <c r="DL19" s="105"/>
      <c r="DM19" s="105" t="s">
        <v>129</v>
      </c>
      <c r="DN19" s="105"/>
      <c r="DO19" s="119">
        <f>COUNTIF(B:B,Tableau18[[#This Row],[Colonne1]])</f>
        <v>0</v>
      </c>
      <c r="DQ19" s="107">
        <f>MOD(DX19-DW19,1)</f>
        <v>0</v>
      </c>
      <c r="DS19" s="108">
        <f>Tableau13[[#This Row],[Pause 1]]</f>
        <v>0</v>
      </c>
      <c r="DT19" s="108">
        <f>Tableau13[[#This Row],[Pause 2]]</f>
        <v>0</v>
      </c>
      <c r="DU19" s="81">
        <f>Tableau13[[#This Row],[Debut 1 pause calculé]]</f>
        <v>0</v>
      </c>
      <c r="DV19" s="81">
        <f>Tableau13[[#This Row],[Fin 1 pause calculé]]</f>
        <v>0</v>
      </c>
      <c r="DW19" s="81">
        <f>Tableau13[[#This Row],[Debut 2 pause calculé]]</f>
        <v>0</v>
      </c>
      <c r="DX19" s="81">
        <f>Tableau13[[#This Row],[Fin 2 pause calculé]]</f>
        <v>0</v>
      </c>
      <c r="DY19" s="107">
        <f>Tableau13[[#This Row],[Activité1]]</f>
        <v>0</v>
      </c>
      <c r="DZ19" s="109">
        <f>Tableau13[[#This Row],[Debut1]]</f>
        <v>0</v>
      </c>
      <c r="EA19" s="109">
        <f>Tableau13[[#This Row],[Fin calculé1]]</f>
        <v>0</v>
      </c>
      <c r="EB19" s="109">
        <f>Tableau13[[#This Row],[FP1]]</f>
        <v>0</v>
      </c>
      <c r="EC19" s="110">
        <f>Tableau13[[#This Row],[Temps1]]</f>
        <v>0</v>
      </c>
      <c r="ED19" s="111">
        <f>IF(DZ19=0,0,IF(EA19&gt;0,"F",IF(Tableau13[[#This Row],[X]]="X","FP","EC")))</f>
        <v>0</v>
      </c>
      <c r="EE19" s="112">
        <f>Tableau13[[#This Row],[Pause1]]</f>
        <v>0</v>
      </c>
      <c r="EF19" s="113">
        <f t="shared" si="2"/>
        <v>0</v>
      </c>
      <c r="EG19" s="113">
        <f t="shared" si="1"/>
        <v>0</v>
      </c>
    </row>
    <row r="20" spans="1:137" s="107" customFormat="1" ht="13.95" customHeight="1" x14ac:dyDescent="0.3">
      <c r="A20" s="114">
        <f>Tableau13[[#This Row],[Code]]</f>
        <v>0</v>
      </c>
      <c r="B20" s="72"/>
      <c r="C20" s="72"/>
      <c r="D20" s="73"/>
      <c r="E20" s="74"/>
      <c r="F20" s="75"/>
      <c r="G20" s="76"/>
      <c r="H20" s="72"/>
      <c r="I20" s="76"/>
      <c r="J20" s="76"/>
      <c r="K20" s="76"/>
      <c r="L20" s="76"/>
      <c r="M20" s="76"/>
      <c r="N20" s="76"/>
      <c r="O20" s="76"/>
      <c r="P20" s="77"/>
      <c r="Q20" s="78"/>
      <c r="R20" s="79"/>
      <c r="S20" s="80"/>
      <c r="T20" s="80"/>
      <c r="U20" s="81"/>
      <c r="V20" s="81"/>
      <c r="W20" s="81"/>
      <c r="X20" s="81"/>
      <c r="Y20" s="81"/>
      <c r="Z20" s="81"/>
      <c r="AA20" s="81"/>
      <c r="AB20" s="82"/>
      <c r="AC20" s="83"/>
      <c r="AD20" s="83"/>
      <c r="AE20" s="84"/>
      <c r="AF20" s="85"/>
      <c r="AG20" s="86"/>
      <c r="AH20" s="87"/>
      <c r="AI20" s="87"/>
      <c r="AJ20" s="88"/>
      <c r="AK20" s="115"/>
      <c r="AL20" s="51"/>
      <c r="AM20" s="116"/>
      <c r="AN20" s="117"/>
      <c r="AO20" s="92"/>
      <c r="AP20" s="93"/>
      <c r="AQ20" s="94"/>
      <c r="AR20" s="95"/>
      <c r="AS20" s="96"/>
      <c r="AT20" s="97"/>
      <c r="AU20" s="97"/>
      <c r="AV20" s="96"/>
      <c r="AW20" s="98"/>
      <c r="AX20" s="92"/>
      <c r="AY20" s="93"/>
      <c r="AZ20" s="99"/>
      <c r="BA20" s="100"/>
      <c r="BB20" s="99"/>
      <c r="BC20" s="100"/>
      <c r="BD20" s="100"/>
      <c r="BE20" s="99"/>
      <c r="BF20" s="98"/>
      <c r="BG20" s="92"/>
      <c r="BH20" s="93"/>
      <c r="BI20" s="99"/>
      <c r="BJ20" s="100"/>
      <c r="BK20" s="99"/>
      <c r="BL20" s="100"/>
      <c r="BM20" s="100"/>
      <c r="BN20" s="99"/>
      <c r="BO20" s="98"/>
      <c r="BP20" s="92"/>
      <c r="BQ20" s="93"/>
      <c r="BR20" s="99"/>
      <c r="BS20" s="100"/>
      <c r="BT20" s="99"/>
      <c r="BU20" s="100"/>
      <c r="BV20" s="100"/>
      <c r="BW20" s="99"/>
      <c r="BX20" s="98"/>
      <c r="BY20" s="92"/>
      <c r="BZ20" s="93"/>
      <c r="CA20" s="99"/>
      <c r="CB20" s="100"/>
      <c r="CC20" s="99"/>
      <c r="CD20" s="100"/>
      <c r="CE20" s="100"/>
      <c r="CF20" s="99"/>
      <c r="CG20" s="98"/>
      <c r="CH20" s="92"/>
      <c r="CI20" s="93"/>
      <c r="CJ20" s="99"/>
      <c r="CK20" s="100"/>
      <c r="CL20" s="99"/>
      <c r="CM20" s="100"/>
      <c r="CN20" s="100"/>
      <c r="CO20" s="99"/>
      <c r="CP20" s="98"/>
      <c r="CQ20" s="101"/>
      <c r="CR20" s="102" t="str">
        <f>IF(Tableau18[[#This Row],[Colonne1]]=0,"",IF(DO20&gt;1,"Nom plusieurs fois dans la liste",IF(DO20=1,"OK","Nom pas dans la liste")))</f>
        <v/>
      </c>
      <c r="CS20" s="103"/>
      <c r="CT20" s="103"/>
      <c r="CU20" s="104"/>
      <c r="CV20" s="104"/>
      <c r="CW20" s="104"/>
      <c r="CX20" s="104"/>
      <c r="CY20" s="103"/>
      <c r="CZ20" s="104"/>
      <c r="DA20" s="104"/>
      <c r="DB20" s="104"/>
      <c r="DC20" s="104"/>
      <c r="DD20" s="104"/>
      <c r="DE20" s="104"/>
      <c r="DF20" s="104"/>
      <c r="DG20" s="105"/>
      <c r="DH20" s="104"/>
      <c r="DI20" s="105"/>
      <c r="DJ20" s="105"/>
      <c r="DK20" s="104"/>
      <c r="DL20" s="105"/>
      <c r="DM20" s="105" t="s">
        <v>129</v>
      </c>
      <c r="DN20" s="105"/>
      <c r="DO20" s="119">
        <f>COUNTIF(B:B,Tableau18[[#This Row],[Colonne1]])</f>
        <v>0</v>
      </c>
      <c r="DQ20" s="107">
        <f>MOD(DX20-DW20,1)</f>
        <v>0</v>
      </c>
      <c r="DS20" s="108">
        <f>Tableau13[[#This Row],[Pause 1]]</f>
        <v>0</v>
      </c>
      <c r="DT20" s="108">
        <f>Tableau13[[#This Row],[Pause 2]]</f>
        <v>0</v>
      </c>
      <c r="DU20" s="81">
        <f>Tableau13[[#This Row],[Debut 1 pause calculé]]</f>
        <v>0</v>
      </c>
      <c r="DV20" s="81">
        <f>Tableau13[[#This Row],[Fin 1 pause calculé]]</f>
        <v>0</v>
      </c>
      <c r="DW20" s="81">
        <f>Tableau13[[#This Row],[Debut 2 pause calculé]]</f>
        <v>0</v>
      </c>
      <c r="DX20" s="81">
        <f>Tableau13[[#This Row],[Fin 2 pause calculé]]</f>
        <v>0</v>
      </c>
      <c r="DY20" s="107">
        <f>Tableau13[[#This Row],[Activité1]]</f>
        <v>0</v>
      </c>
      <c r="DZ20" s="109">
        <f>Tableau13[[#This Row],[Debut1]]</f>
        <v>0</v>
      </c>
      <c r="EA20" s="109">
        <f>Tableau13[[#This Row],[Fin calculé1]]</f>
        <v>0</v>
      </c>
      <c r="EB20" s="109">
        <f>Tableau13[[#This Row],[FP1]]</f>
        <v>0</v>
      </c>
      <c r="EC20" s="110">
        <f>Tableau13[[#This Row],[Temps1]]</f>
        <v>0</v>
      </c>
      <c r="ED20" s="111">
        <f>IF(DZ20=0,0,IF(EA20&gt;0,"F",IF(Tableau13[[#This Row],[X]]="X","FP","EC")))</f>
        <v>0</v>
      </c>
      <c r="EE20" s="112">
        <f>Tableau13[[#This Row],[Pause1]]</f>
        <v>0</v>
      </c>
      <c r="EF20" s="113">
        <f t="shared" si="2"/>
        <v>0</v>
      </c>
      <c r="EG20" s="113">
        <f t="shared" si="1"/>
        <v>0</v>
      </c>
    </row>
    <row r="21" spans="1:137" s="107" customFormat="1" ht="13.95" customHeight="1" x14ac:dyDescent="0.3">
      <c r="A21" s="114">
        <f>Tableau13[[#This Row],[Code]]</f>
        <v>0</v>
      </c>
      <c r="B21" s="136"/>
      <c r="C21" s="72"/>
      <c r="D21" s="131"/>
      <c r="E21" s="74"/>
      <c r="F21" s="75"/>
      <c r="G21" s="76"/>
      <c r="H21" s="132"/>
      <c r="I21" s="76"/>
      <c r="J21" s="76"/>
      <c r="K21" s="76"/>
      <c r="L21" s="76"/>
      <c r="M21" s="76"/>
      <c r="N21" s="76"/>
      <c r="O21" s="76"/>
      <c r="P21" s="77"/>
      <c r="Q21" s="78"/>
      <c r="R21" s="79"/>
      <c r="S21" s="80"/>
      <c r="T21" s="80"/>
      <c r="U21" s="81"/>
      <c r="V21" s="81"/>
      <c r="W21" s="81"/>
      <c r="X21" s="81"/>
      <c r="Y21" s="81"/>
      <c r="Z21" s="81"/>
      <c r="AA21" s="81"/>
      <c r="AB21" s="82"/>
      <c r="AC21" s="83"/>
      <c r="AD21" s="83"/>
      <c r="AE21" s="84"/>
      <c r="AF21" s="85"/>
      <c r="AG21" s="86"/>
      <c r="AH21" s="87"/>
      <c r="AI21" s="87"/>
      <c r="AJ21" s="88"/>
      <c r="AK21" s="115"/>
      <c r="AL21" s="51"/>
      <c r="AM21" s="116"/>
      <c r="AN21" s="117"/>
      <c r="AO21" s="92"/>
      <c r="AP21" s="118"/>
      <c r="AQ21" s="94"/>
      <c r="AR21" s="95"/>
      <c r="AS21" s="96"/>
      <c r="AT21" s="97"/>
      <c r="AU21" s="97"/>
      <c r="AV21" s="96"/>
      <c r="AW21" s="98"/>
      <c r="AX21" s="92"/>
      <c r="AY21" s="93"/>
      <c r="AZ21" s="99"/>
      <c r="BA21" s="100"/>
      <c r="BB21" s="99"/>
      <c r="BC21" s="100"/>
      <c r="BD21" s="100"/>
      <c r="BE21" s="99"/>
      <c r="BF21" s="98"/>
      <c r="BG21" s="92"/>
      <c r="BH21" s="93"/>
      <c r="BI21" s="99"/>
      <c r="BJ21" s="100"/>
      <c r="BK21" s="99"/>
      <c r="BL21" s="100"/>
      <c r="BM21" s="100"/>
      <c r="BN21" s="99"/>
      <c r="BO21" s="98"/>
      <c r="BP21" s="92"/>
      <c r="BQ21" s="93"/>
      <c r="BR21" s="99"/>
      <c r="BS21" s="100"/>
      <c r="BT21" s="99"/>
      <c r="BU21" s="100"/>
      <c r="BV21" s="100"/>
      <c r="BW21" s="99"/>
      <c r="BX21" s="98"/>
      <c r="BY21" s="92"/>
      <c r="BZ21" s="93"/>
      <c r="CA21" s="99"/>
      <c r="CB21" s="100"/>
      <c r="CC21" s="99"/>
      <c r="CD21" s="100"/>
      <c r="CE21" s="100"/>
      <c r="CF21" s="99"/>
      <c r="CG21" s="98"/>
      <c r="CH21" s="92"/>
      <c r="CI21" s="93"/>
      <c r="CJ21" s="99"/>
      <c r="CK21" s="100"/>
      <c r="CL21" s="99"/>
      <c r="CM21" s="100"/>
      <c r="CN21" s="100"/>
      <c r="CO21" s="99"/>
      <c r="CP21" s="98"/>
      <c r="CQ21" s="101"/>
      <c r="CR21" s="102" t="str">
        <f>IF(Tableau18[[#This Row],[Colonne1]]=0,"",IF(DO21&gt;1,"Nom plusieurs fois dans la liste",IF(DO21=1,"OK","Nom pas dans la liste")))</f>
        <v/>
      </c>
      <c r="CS21" s="103"/>
      <c r="CT21" s="103"/>
      <c r="CU21" s="104"/>
      <c r="CV21" s="104"/>
      <c r="CW21" s="104"/>
      <c r="CX21" s="104"/>
      <c r="CY21" s="103"/>
      <c r="CZ21" s="104"/>
      <c r="DA21" s="104"/>
      <c r="DB21" s="104"/>
      <c r="DC21" s="104"/>
      <c r="DD21" s="104"/>
      <c r="DE21" s="104"/>
      <c r="DF21" s="104"/>
      <c r="DG21" s="105"/>
      <c r="DH21" s="104"/>
      <c r="DI21" s="105"/>
      <c r="DJ21" s="105"/>
      <c r="DK21" s="104"/>
      <c r="DL21" s="105"/>
      <c r="DM21" s="105" t="s">
        <v>129</v>
      </c>
      <c r="DN21" s="105"/>
      <c r="DO21" s="119">
        <f>COUNTIF(B:B,Tableau18[[#This Row],[Colonne1]])</f>
        <v>0</v>
      </c>
      <c r="DQ21" s="107">
        <f>MOD(DX21-DW21,1)</f>
        <v>0</v>
      </c>
      <c r="DS21" s="108">
        <f>Tableau13[[#This Row],[Pause 1]]</f>
        <v>0</v>
      </c>
      <c r="DT21" s="108">
        <f>Tableau13[[#This Row],[Pause 2]]</f>
        <v>0</v>
      </c>
      <c r="DU21" s="81">
        <f>Tableau13[[#This Row],[Debut 1 pause calculé]]</f>
        <v>0</v>
      </c>
      <c r="DV21" s="81">
        <f>Tableau13[[#This Row],[Fin 1 pause calculé]]</f>
        <v>0</v>
      </c>
      <c r="DW21" s="81">
        <f>Tableau13[[#This Row],[Debut 2 pause calculé]]</f>
        <v>0</v>
      </c>
      <c r="DX21" s="81">
        <f>Tableau13[[#This Row],[Fin 2 pause calculé]]</f>
        <v>0</v>
      </c>
      <c r="DY21" s="107">
        <f>Tableau13[[#This Row],[Activité1]]</f>
        <v>0</v>
      </c>
      <c r="DZ21" s="121">
        <f>Tableau13[[#This Row],[Debut1]]</f>
        <v>0</v>
      </c>
      <c r="EA21" s="121">
        <f>Tableau13[[#This Row],[Fin calculé1]]</f>
        <v>0</v>
      </c>
      <c r="EB21" s="121">
        <f>Tableau13[[#This Row],[FP1]]</f>
        <v>0</v>
      </c>
      <c r="EC21" s="122">
        <f>Tableau13[[#This Row],[Temps1]]</f>
        <v>0</v>
      </c>
      <c r="ED21" s="123">
        <f>IF(DZ21=0,0,IF(EA21&gt;0,"F",IF(Tableau13[[#This Row],[X]]="X","FP","EC")))</f>
        <v>0</v>
      </c>
      <c r="EE21" s="124">
        <f>Tableau13[[#This Row],[Pause1]]</f>
        <v>0</v>
      </c>
      <c r="EF21" s="125">
        <f t="shared" si="2"/>
        <v>0</v>
      </c>
      <c r="EG21" s="125">
        <f t="shared" si="1"/>
        <v>0</v>
      </c>
    </row>
    <row r="22" spans="1:137" s="107" customFormat="1" ht="13.95" customHeight="1" x14ac:dyDescent="0.3">
      <c r="A22" s="114">
        <f>Tableau13[[#This Row],[Code]]</f>
        <v>0</v>
      </c>
      <c r="B22" s="72"/>
      <c r="C22" s="72"/>
      <c r="D22" s="73"/>
      <c r="E22" s="74"/>
      <c r="F22" s="75"/>
      <c r="G22" s="76"/>
      <c r="H22" s="72"/>
      <c r="I22" s="76"/>
      <c r="J22" s="76"/>
      <c r="K22" s="76"/>
      <c r="L22" s="76"/>
      <c r="M22" s="76"/>
      <c r="N22" s="76"/>
      <c r="O22" s="76"/>
      <c r="P22" s="77"/>
      <c r="Q22" s="78"/>
      <c r="R22" s="79"/>
      <c r="S22" s="80"/>
      <c r="T22" s="80"/>
      <c r="U22" s="81"/>
      <c r="V22" s="81"/>
      <c r="W22" s="81"/>
      <c r="X22" s="81"/>
      <c r="Y22" s="81"/>
      <c r="Z22" s="81"/>
      <c r="AA22" s="81"/>
      <c r="AB22" s="82"/>
      <c r="AC22" s="83"/>
      <c r="AD22" s="83"/>
      <c r="AE22" s="84"/>
      <c r="AF22" s="85"/>
      <c r="AG22" s="86"/>
      <c r="AH22" s="87"/>
      <c r="AI22" s="87"/>
      <c r="AJ22" s="88"/>
      <c r="AK22" s="115"/>
      <c r="AL22" s="51"/>
      <c r="AM22" s="116"/>
      <c r="AN22" s="117"/>
      <c r="AO22" s="92"/>
      <c r="AP22" s="118"/>
      <c r="AQ22" s="94"/>
      <c r="AR22" s="95"/>
      <c r="AS22" s="96"/>
      <c r="AT22" s="97"/>
      <c r="AU22" s="97"/>
      <c r="AV22" s="96"/>
      <c r="AW22" s="98"/>
      <c r="AX22" s="92"/>
      <c r="AY22" s="93"/>
      <c r="AZ22" s="99"/>
      <c r="BA22" s="100"/>
      <c r="BB22" s="99"/>
      <c r="BC22" s="100"/>
      <c r="BD22" s="100"/>
      <c r="BE22" s="99"/>
      <c r="BF22" s="98"/>
      <c r="BG22" s="92"/>
      <c r="BH22" s="93"/>
      <c r="BI22" s="99"/>
      <c r="BJ22" s="100"/>
      <c r="BK22" s="99"/>
      <c r="BL22" s="100"/>
      <c r="BM22" s="100"/>
      <c r="BN22" s="99"/>
      <c r="BO22" s="98"/>
      <c r="BP22" s="92"/>
      <c r="BQ22" s="93"/>
      <c r="BR22" s="99"/>
      <c r="BS22" s="100"/>
      <c r="BT22" s="99"/>
      <c r="BU22" s="100"/>
      <c r="BV22" s="100"/>
      <c r="BW22" s="99"/>
      <c r="BX22" s="98"/>
      <c r="BY22" s="92"/>
      <c r="BZ22" s="93"/>
      <c r="CA22" s="99"/>
      <c r="CB22" s="100"/>
      <c r="CC22" s="99"/>
      <c r="CD22" s="100"/>
      <c r="CE22" s="100"/>
      <c r="CF22" s="99"/>
      <c r="CG22" s="98"/>
      <c r="CH22" s="92"/>
      <c r="CI22" s="93"/>
      <c r="CJ22" s="99"/>
      <c r="CK22" s="100"/>
      <c r="CL22" s="99"/>
      <c r="CM22" s="100"/>
      <c r="CN22" s="100"/>
      <c r="CO22" s="99"/>
      <c r="CP22" s="98"/>
      <c r="CQ22" s="101"/>
      <c r="CR22" s="102" t="str">
        <f>IF(Tableau18[[#This Row],[Colonne1]]=0,"",IF(DO22&gt;1,"Nom plusieurs fois dans la liste",IF(DO22=1,"OK","Nom pas dans la liste")))</f>
        <v/>
      </c>
      <c r="CS22" s="103"/>
      <c r="CT22" s="103"/>
      <c r="CU22" s="104"/>
      <c r="CV22" s="104"/>
      <c r="CW22" s="104"/>
      <c r="CX22" s="104"/>
      <c r="CY22" s="103"/>
      <c r="CZ22" s="104"/>
      <c r="DA22" s="104"/>
      <c r="DB22" s="104"/>
      <c r="DC22" s="104"/>
      <c r="DD22" s="104"/>
      <c r="DE22" s="104"/>
      <c r="DF22" s="104"/>
      <c r="DG22" s="105"/>
      <c r="DH22" s="104"/>
      <c r="DI22" s="105"/>
      <c r="DJ22" s="105"/>
      <c r="DK22" s="104"/>
      <c r="DL22" s="105"/>
      <c r="DM22" s="105" t="s">
        <v>129</v>
      </c>
      <c r="DN22" s="105"/>
      <c r="DO22" s="119">
        <f>COUNTIF(B:B,Tableau18[[#This Row],[Colonne1]])</f>
        <v>0</v>
      </c>
      <c r="DQ22" s="107">
        <f>MOD(DX22-DW22,1)</f>
        <v>0</v>
      </c>
      <c r="DS22" s="108">
        <f>Tableau13[[#This Row],[Pause 1]]</f>
        <v>0</v>
      </c>
      <c r="DT22" s="108">
        <f>Tableau13[[#This Row],[Pause 2]]</f>
        <v>0</v>
      </c>
      <c r="DU22" s="81">
        <f>Tableau13[[#This Row],[Debut 1 pause calculé]]</f>
        <v>0</v>
      </c>
      <c r="DV22" s="81">
        <f>Tableau13[[#This Row],[Fin 1 pause calculé]]</f>
        <v>0</v>
      </c>
      <c r="DW22" s="81">
        <f>Tableau13[[#This Row],[Debut 2 pause calculé]]</f>
        <v>0</v>
      </c>
      <c r="DX22" s="81">
        <f>Tableau13[[#This Row],[Fin 2 pause calculé]]</f>
        <v>0</v>
      </c>
      <c r="DY22" s="107">
        <f>Tableau13[[#This Row],[Activité1]]</f>
        <v>0</v>
      </c>
      <c r="DZ22" s="109">
        <f>Tableau13[[#This Row],[Debut1]]</f>
        <v>0</v>
      </c>
      <c r="EA22" s="109">
        <f>Tableau13[[#This Row],[Fin calculé1]]</f>
        <v>0</v>
      </c>
      <c r="EB22" s="109">
        <f>Tableau13[[#This Row],[FP1]]</f>
        <v>0</v>
      </c>
      <c r="EC22" s="110">
        <f>Tableau13[[#This Row],[Temps1]]</f>
        <v>0</v>
      </c>
      <c r="ED22" s="111">
        <f>IF(DZ22=0,0,IF(EA22&gt;0,"F",IF(Tableau13[[#This Row],[X]]="X","FP","EC")))</f>
        <v>0</v>
      </c>
      <c r="EE22" s="112">
        <f>Tableau13[[#This Row],[Pause1]]</f>
        <v>0</v>
      </c>
      <c r="EF22" s="113">
        <f t="shared" si="2"/>
        <v>0</v>
      </c>
      <c r="EG22" s="113">
        <f t="shared" si="1"/>
        <v>0</v>
      </c>
    </row>
    <row r="23" spans="1:137" s="107" customFormat="1" ht="13.95" customHeight="1" x14ac:dyDescent="0.3">
      <c r="A23" s="114">
        <f>Tableau13[[#This Row],[Code]]</f>
        <v>0</v>
      </c>
      <c r="B23" s="128"/>
      <c r="C23" s="72"/>
      <c r="D23" s="131"/>
      <c r="E23" s="74"/>
      <c r="F23" s="75"/>
      <c r="G23" s="76"/>
      <c r="H23" s="132"/>
      <c r="I23" s="76"/>
      <c r="J23" s="76"/>
      <c r="K23" s="76"/>
      <c r="L23" s="76"/>
      <c r="M23" s="76"/>
      <c r="N23" s="76"/>
      <c r="O23" s="76"/>
      <c r="P23" s="77"/>
      <c r="Q23" s="78"/>
      <c r="R23" s="79"/>
      <c r="S23" s="80"/>
      <c r="T23" s="80"/>
      <c r="U23" s="81"/>
      <c r="V23" s="81"/>
      <c r="W23" s="81"/>
      <c r="X23" s="81"/>
      <c r="Y23" s="81"/>
      <c r="Z23" s="81"/>
      <c r="AA23" s="81"/>
      <c r="AB23" s="82"/>
      <c r="AC23" s="83"/>
      <c r="AD23" s="83"/>
      <c r="AE23" s="84"/>
      <c r="AF23" s="85"/>
      <c r="AG23" s="86"/>
      <c r="AH23" s="87"/>
      <c r="AI23" s="87"/>
      <c r="AJ23" s="88"/>
      <c r="AK23" s="115"/>
      <c r="AL23" s="51"/>
      <c r="AM23" s="116"/>
      <c r="AN23" s="117"/>
      <c r="AO23" s="92"/>
      <c r="AP23" s="118"/>
      <c r="AQ23" s="94"/>
      <c r="AR23" s="95"/>
      <c r="AS23" s="96"/>
      <c r="AT23" s="97"/>
      <c r="AU23" s="97"/>
      <c r="AV23" s="96"/>
      <c r="AW23" s="98"/>
      <c r="AX23" s="92"/>
      <c r="AY23" s="93"/>
      <c r="AZ23" s="99"/>
      <c r="BA23" s="100"/>
      <c r="BB23" s="99"/>
      <c r="BC23" s="100"/>
      <c r="BD23" s="100"/>
      <c r="BE23" s="99"/>
      <c r="BF23" s="98"/>
      <c r="BG23" s="92"/>
      <c r="BH23" s="93"/>
      <c r="BI23" s="99"/>
      <c r="BJ23" s="100"/>
      <c r="BK23" s="99"/>
      <c r="BL23" s="100"/>
      <c r="BM23" s="100"/>
      <c r="BN23" s="99"/>
      <c r="BO23" s="98"/>
      <c r="BP23" s="92"/>
      <c r="BQ23" s="93"/>
      <c r="BR23" s="99"/>
      <c r="BS23" s="100"/>
      <c r="BT23" s="99"/>
      <c r="BU23" s="100"/>
      <c r="BV23" s="100"/>
      <c r="BW23" s="99"/>
      <c r="BX23" s="98"/>
      <c r="BY23" s="92"/>
      <c r="BZ23" s="93"/>
      <c r="CA23" s="99"/>
      <c r="CB23" s="100"/>
      <c r="CC23" s="99"/>
      <c r="CD23" s="100"/>
      <c r="CE23" s="100"/>
      <c r="CF23" s="99"/>
      <c r="CG23" s="98"/>
      <c r="CH23" s="92"/>
      <c r="CI23" s="93"/>
      <c r="CJ23" s="99"/>
      <c r="CK23" s="100"/>
      <c r="CL23" s="99"/>
      <c r="CM23" s="100"/>
      <c r="CN23" s="100"/>
      <c r="CO23" s="99"/>
      <c r="CP23" s="98"/>
      <c r="CQ23" s="101"/>
      <c r="CR23" s="102" t="str">
        <f>IF(Tableau18[[#This Row],[Colonne1]]=0,"",IF(DO23&gt;1,"Nom plusieurs fois dans la liste",IF(DO23=1,"OK","Nom pas dans la liste")))</f>
        <v/>
      </c>
      <c r="CS23" s="103"/>
      <c r="CT23" s="103"/>
      <c r="CU23" s="104"/>
      <c r="CV23" s="104"/>
      <c r="CW23" s="104"/>
      <c r="CX23" s="104"/>
      <c r="CY23" s="103"/>
      <c r="CZ23" s="104"/>
      <c r="DA23" s="104"/>
      <c r="DB23" s="104"/>
      <c r="DC23" s="133"/>
      <c r="DD23" s="133"/>
      <c r="DE23" s="133"/>
      <c r="DF23" s="133"/>
      <c r="DG23" s="105"/>
      <c r="DH23" s="133"/>
      <c r="DI23" s="105"/>
      <c r="DJ23" s="105"/>
      <c r="DK23" s="133"/>
      <c r="DL23" s="105"/>
      <c r="DM23" s="105" t="s">
        <v>129</v>
      </c>
      <c r="DN23" s="105"/>
      <c r="DO23" s="119">
        <f>COUNTIF(B:B,Tableau18[[#This Row],[Colonne1]])</f>
        <v>0</v>
      </c>
      <c r="DQ23" s="107">
        <f>MOD(DX23-DW23,1)</f>
        <v>0</v>
      </c>
      <c r="DS23" s="108">
        <f>Tableau13[[#This Row],[Pause 1]]</f>
        <v>0</v>
      </c>
      <c r="DT23" s="108">
        <f>Tableau13[[#This Row],[Pause 2]]</f>
        <v>0</v>
      </c>
      <c r="DU23" s="81">
        <f>Tableau13[[#This Row],[Debut 1 pause calculé]]</f>
        <v>0</v>
      </c>
      <c r="DV23" s="81">
        <f>Tableau13[[#This Row],[Fin 1 pause calculé]]</f>
        <v>0</v>
      </c>
      <c r="DW23" s="81">
        <f>Tableau13[[#This Row],[Debut 2 pause calculé]]</f>
        <v>0</v>
      </c>
      <c r="DX23" s="81">
        <f>Tableau13[[#This Row],[Fin 2 pause calculé]]</f>
        <v>0</v>
      </c>
      <c r="DY23" s="107">
        <f>Tableau13[[#This Row],[Activité1]]</f>
        <v>0</v>
      </c>
      <c r="DZ23" s="121">
        <f>Tableau13[[#This Row],[Debut1]]</f>
        <v>0</v>
      </c>
      <c r="EA23" s="121">
        <f>Tableau13[[#This Row],[Fin calculé1]]</f>
        <v>0</v>
      </c>
      <c r="EB23" s="121">
        <f>Tableau13[[#This Row],[FP1]]</f>
        <v>0</v>
      </c>
      <c r="EC23" s="122">
        <f>Tableau13[[#This Row],[Temps1]]</f>
        <v>0</v>
      </c>
      <c r="ED23" s="123">
        <f>IF(DZ23=0,0,IF(EA23&gt;0,"F",IF(Tableau13[[#This Row],[X]]="X","FP","EC")))</f>
        <v>0</v>
      </c>
      <c r="EE23" s="124">
        <f>Tableau13[[#This Row],[Pause1]]</f>
        <v>0</v>
      </c>
      <c r="EF23" s="125">
        <f t="shared" si="2"/>
        <v>0</v>
      </c>
      <c r="EG23" s="125">
        <f t="shared" si="1"/>
        <v>0</v>
      </c>
    </row>
    <row r="24" spans="1:137" s="107" customFormat="1" ht="13.95" customHeight="1" x14ac:dyDescent="0.3">
      <c r="A24" s="114">
        <f>Tableau13[[#This Row],[Code]]</f>
        <v>0</v>
      </c>
      <c r="B24" s="136"/>
      <c r="C24" s="72"/>
      <c r="D24" s="73"/>
      <c r="E24" s="74"/>
      <c r="F24" s="75"/>
      <c r="G24" s="76"/>
      <c r="H24" s="72"/>
      <c r="I24" s="76"/>
      <c r="J24" s="76"/>
      <c r="K24" s="76"/>
      <c r="L24" s="76"/>
      <c r="M24" s="76"/>
      <c r="N24" s="76"/>
      <c r="O24" s="76"/>
      <c r="P24" s="77"/>
      <c r="Q24" s="78"/>
      <c r="R24" s="79"/>
      <c r="S24" s="80"/>
      <c r="T24" s="80"/>
      <c r="U24" s="81"/>
      <c r="V24" s="81"/>
      <c r="W24" s="81"/>
      <c r="X24" s="81"/>
      <c r="Y24" s="81"/>
      <c r="Z24" s="81"/>
      <c r="AA24" s="81"/>
      <c r="AB24" s="82"/>
      <c r="AC24" s="83"/>
      <c r="AD24" s="83"/>
      <c r="AE24" s="84"/>
      <c r="AF24" s="85"/>
      <c r="AG24" s="86"/>
      <c r="AH24" s="87"/>
      <c r="AI24" s="87"/>
      <c r="AJ24" s="88"/>
      <c r="AK24" s="115"/>
      <c r="AL24" s="51"/>
      <c r="AM24" s="116"/>
      <c r="AN24" s="117"/>
      <c r="AO24" s="92"/>
      <c r="AP24" s="93"/>
      <c r="AQ24" s="94"/>
      <c r="AR24" s="95"/>
      <c r="AS24" s="96"/>
      <c r="AT24" s="97"/>
      <c r="AU24" s="97"/>
      <c r="AV24" s="96"/>
      <c r="AW24" s="98"/>
      <c r="AX24" s="92"/>
      <c r="AY24" s="93"/>
      <c r="AZ24" s="99"/>
      <c r="BA24" s="100"/>
      <c r="BB24" s="99"/>
      <c r="BC24" s="100"/>
      <c r="BD24" s="100"/>
      <c r="BE24" s="99"/>
      <c r="BF24" s="98"/>
      <c r="BG24" s="92"/>
      <c r="BH24" s="93"/>
      <c r="BI24" s="99"/>
      <c r="BJ24" s="100"/>
      <c r="BK24" s="99"/>
      <c r="BL24" s="100"/>
      <c r="BM24" s="100"/>
      <c r="BN24" s="99"/>
      <c r="BO24" s="98"/>
      <c r="BP24" s="92"/>
      <c r="BQ24" s="93"/>
      <c r="BR24" s="99"/>
      <c r="BS24" s="100"/>
      <c r="BT24" s="99"/>
      <c r="BU24" s="100"/>
      <c r="BV24" s="100"/>
      <c r="BW24" s="99"/>
      <c r="BX24" s="98"/>
      <c r="BY24" s="92"/>
      <c r="BZ24" s="93"/>
      <c r="CA24" s="99"/>
      <c r="CB24" s="100"/>
      <c r="CC24" s="99"/>
      <c r="CD24" s="100"/>
      <c r="CE24" s="100"/>
      <c r="CF24" s="99"/>
      <c r="CG24" s="98"/>
      <c r="CH24" s="92"/>
      <c r="CI24" s="93"/>
      <c r="CJ24" s="99"/>
      <c r="CK24" s="100"/>
      <c r="CL24" s="99"/>
      <c r="CM24" s="100"/>
      <c r="CN24" s="100"/>
      <c r="CO24" s="99"/>
      <c r="CP24" s="98"/>
      <c r="CQ24" s="101"/>
      <c r="CR24" s="102" t="str">
        <f>IF(Tableau18[[#This Row],[Colonne1]]=0,"",IF(DO24&gt;1,"Nom plusieurs fois dans la liste",IF(DO24=1,"OK","Nom pas dans la liste")))</f>
        <v/>
      </c>
      <c r="CS24" s="103"/>
      <c r="CT24" s="103"/>
      <c r="CU24" s="104"/>
      <c r="CV24" s="104"/>
      <c r="CW24" s="104"/>
      <c r="CX24" s="104"/>
      <c r="CY24" s="103"/>
      <c r="CZ24" s="104"/>
      <c r="DA24" s="104"/>
      <c r="DB24" s="104"/>
      <c r="DC24" s="104"/>
      <c r="DD24" s="104"/>
      <c r="DE24" s="104"/>
      <c r="DF24" s="104"/>
      <c r="DG24" s="105"/>
      <c r="DH24" s="104"/>
      <c r="DI24" s="105"/>
      <c r="DJ24" s="105"/>
      <c r="DK24" s="104"/>
      <c r="DL24" s="105"/>
      <c r="DM24" s="105" t="s">
        <v>129</v>
      </c>
      <c r="DN24" s="105"/>
      <c r="DO24" s="119">
        <f>COUNTIF(B:B,Tableau18[[#This Row],[Colonne1]])</f>
        <v>0</v>
      </c>
      <c r="DQ24" s="107">
        <f>MOD(DX24-DW24,1)</f>
        <v>0</v>
      </c>
      <c r="DS24" s="108">
        <f>Tableau13[[#This Row],[Pause 1]]</f>
        <v>0</v>
      </c>
      <c r="DT24" s="108">
        <f>Tableau13[[#This Row],[Pause 2]]</f>
        <v>0</v>
      </c>
      <c r="DU24" s="81">
        <f>Tableau13[[#This Row],[Debut 1 pause calculé]]</f>
        <v>0</v>
      </c>
      <c r="DV24" s="81">
        <f>Tableau13[[#This Row],[Fin 1 pause calculé]]</f>
        <v>0</v>
      </c>
      <c r="DW24" s="81">
        <f>Tableau13[[#This Row],[Debut 2 pause calculé]]</f>
        <v>0</v>
      </c>
      <c r="DX24" s="81">
        <f>Tableau13[[#This Row],[Fin 2 pause calculé]]</f>
        <v>0</v>
      </c>
      <c r="DY24" s="107">
        <f>Tableau13[[#This Row],[Activité1]]</f>
        <v>0</v>
      </c>
      <c r="DZ24" s="109">
        <f>Tableau13[[#This Row],[Debut1]]</f>
        <v>0</v>
      </c>
      <c r="EA24" s="109">
        <f>Tableau13[[#This Row],[Fin calculé1]]</f>
        <v>0</v>
      </c>
      <c r="EB24" s="109">
        <f>Tableau13[[#This Row],[FP1]]</f>
        <v>0</v>
      </c>
      <c r="EC24" s="110">
        <f>Tableau13[[#This Row],[Temps1]]</f>
        <v>0</v>
      </c>
      <c r="ED24" s="111">
        <f>IF(DZ24=0,0,IF(EA24&gt;0,"F",IF(Tableau13[[#This Row],[X]]="X","FP","EC")))</f>
        <v>0</v>
      </c>
      <c r="EE24" s="112">
        <f>Tableau13[[#This Row],[Pause1]]</f>
        <v>0</v>
      </c>
      <c r="EF24" s="113">
        <f t="shared" si="2"/>
        <v>0</v>
      </c>
      <c r="EG24" s="113">
        <f t="shared" si="1"/>
        <v>0</v>
      </c>
    </row>
    <row r="25" spans="1:137" s="107" customFormat="1" ht="13.95" customHeight="1" x14ac:dyDescent="0.3">
      <c r="A25" s="114">
        <f>Tableau13[[#This Row],[Code]]</f>
        <v>0</v>
      </c>
      <c r="B25" s="104"/>
      <c r="C25" s="72"/>
      <c r="D25" s="73"/>
      <c r="E25" s="74"/>
      <c r="F25" s="75"/>
      <c r="G25" s="76"/>
      <c r="H25" s="72"/>
      <c r="I25" s="76"/>
      <c r="J25" s="76"/>
      <c r="K25" s="76"/>
      <c r="L25" s="76"/>
      <c r="M25" s="76"/>
      <c r="N25" s="76"/>
      <c r="O25" s="76"/>
      <c r="P25" s="77"/>
      <c r="Q25" s="78"/>
      <c r="R25" s="79"/>
      <c r="S25" s="129"/>
      <c r="T25" s="129"/>
      <c r="U25" s="81"/>
      <c r="V25" s="81"/>
      <c r="W25" s="81"/>
      <c r="X25" s="81"/>
      <c r="Y25" s="81"/>
      <c r="Z25" s="81"/>
      <c r="AA25" s="81"/>
      <c r="AB25" s="82"/>
      <c r="AC25" s="83"/>
      <c r="AD25" s="83"/>
      <c r="AE25" s="84"/>
      <c r="AF25" s="85"/>
      <c r="AG25" s="86"/>
      <c r="AH25" s="87"/>
      <c r="AI25" s="87"/>
      <c r="AJ25" s="88"/>
      <c r="AK25" s="115"/>
      <c r="AL25" s="51"/>
      <c r="AM25" s="116"/>
      <c r="AN25" s="117"/>
      <c r="AO25" s="92"/>
      <c r="AP25" s="118"/>
      <c r="AQ25" s="94"/>
      <c r="AR25" s="95"/>
      <c r="AS25" s="96"/>
      <c r="AT25" s="97"/>
      <c r="AU25" s="97"/>
      <c r="AV25" s="96"/>
      <c r="AW25" s="98"/>
      <c r="AX25" s="92"/>
      <c r="AY25" s="93"/>
      <c r="AZ25" s="99"/>
      <c r="BA25" s="100"/>
      <c r="BB25" s="99"/>
      <c r="BC25" s="100"/>
      <c r="BD25" s="100"/>
      <c r="BE25" s="99"/>
      <c r="BF25" s="98"/>
      <c r="BG25" s="92"/>
      <c r="BH25" s="93"/>
      <c r="BI25" s="99"/>
      <c r="BJ25" s="100"/>
      <c r="BK25" s="99"/>
      <c r="BL25" s="100"/>
      <c r="BM25" s="100"/>
      <c r="BN25" s="99"/>
      <c r="BO25" s="98"/>
      <c r="BP25" s="92"/>
      <c r="BQ25" s="93"/>
      <c r="BR25" s="99"/>
      <c r="BS25" s="100"/>
      <c r="BT25" s="99"/>
      <c r="BU25" s="100"/>
      <c r="BV25" s="100"/>
      <c r="BW25" s="99"/>
      <c r="BX25" s="98"/>
      <c r="BY25" s="92"/>
      <c r="BZ25" s="93"/>
      <c r="CA25" s="99"/>
      <c r="CB25" s="100"/>
      <c r="CC25" s="99"/>
      <c r="CD25" s="100"/>
      <c r="CE25" s="100"/>
      <c r="CF25" s="99"/>
      <c r="CG25" s="98"/>
      <c r="CH25" s="92"/>
      <c r="CI25" s="93"/>
      <c r="CJ25" s="99"/>
      <c r="CK25" s="100"/>
      <c r="CL25" s="99"/>
      <c r="CM25" s="100"/>
      <c r="CN25" s="100"/>
      <c r="CO25" s="99"/>
      <c r="CP25" s="98"/>
      <c r="CQ25" s="101"/>
      <c r="CR25" s="102" t="str">
        <f>IF(Tableau18[[#This Row],[Colonne1]]=0,"",IF(DO25&gt;1,"Nom plusieurs fois dans la liste",IF(DO25=1,"OK","Nom pas dans la liste")))</f>
        <v/>
      </c>
      <c r="CS25" s="103"/>
      <c r="CT25" s="103"/>
      <c r="CU25" s="104"/>
      <c r="CV25" s="104"/>
      <c r="CW25" s="104"/>
      <c r="CX25" s="104"/>
      <c r="CY25" s="103"/>
      <c r="CZ25" s="104"/>
      <c r="DA25" s="104"/>
      <c r="DB25" s="104"/>
      <c r="DC25" s="104"/>
      <c r="DD25" s="104"/>
      <c r="DE25" s="104"/>
      <c r="DF25" s="104"/>
      <c r="DG25" s="105"/>
      <c r="DH25" s="104"/>
      <c r="DI25" s="105"/>
      <c r="DJ25" s="105"/>
      <c r="DK25" s="104"/>
      <c r="DL25" s="105"/>
      <c r="DM25" s="105" t="s">
        <v>129</v>
      </c>
      <c r="DN25" s="105"/>
      <c r="DO25" s="119">
        <f>COUNTIF(B:B,Tableau18[[#This Row],[Colonne1]])</f>
        <v>0</v>
      </c>
      <c r="DQ25" s="107">
        <f>MOD(DX25-DW25,1)</f>
        <v>0</v>
      </c>
      <c r="DS25" s="108">
        <f>Tableau13[[#This Row],[Pause 1]]</f>
        <v>0</v>
      </c>
      <c r="DT25" s="108">
        <f>Tableau13[[#This Row],[Pause 2]]</f>
        <v>0</v>
      </c>
      <c r="DU25" s="81">
        <f>Tableau13[[#This Row],[Debut 1 pause calculé]]</f>
        <v>0</v>
      </c>
      <c r="DV25" s="81">
        <f>Tableau13[[#This Row],[Fin 1 pause calculé]]</f>
        <v>0</v>
      </c>
      <c r="DW25" s="81">
        <f>Tableau13[[#This Row],[Debut 2 pause calculé]]</f>
        <v>0</v>
      </c>
      <c r="DX25" s="81">
        <f>Tableau13[[#This Row],[Fin 2 pause calculé]]</f>
        <v>0</v>
      </c>
      <c r="DY25" s="107">
        <f>Tableau13[[#This Row],[Activité1]]</f>
        <v>0</v>
      </c>
      <c r="DZ25" s="121">
        <f>Tableau13[[#This Row],[Debut1]]</f>
        <v>0</v>
      </c>
      <c r="EA25" s="121">
        <f>Tableau13[[#This Row],[Fin calculé1]]</f>
        <v>0</v>
      </c>
      <c r="EB25" s="121">
        <f>Tableau13[[#This Row],[FP1]]</f>
        <v>0</v>
      </c>
      <c r="EC25" s="122">
        <f>Tableau13[[#This Row],[Temps1]]</f>
        <v>0</v>
      </c>
      <c r="ED25" s="123">
        <f>IF(DZ25=0,0,IF(EA25&gt;0,"F",IF(Tableau13[[#This Row],[X]]="X","FP","EC")))</f>
        <v>0</v>
      </c>
      <c r="EE25" s="124">
        <f>Tableau13[[#This Row],[Pause1]]</f>
        <v>0</v>
      </c>
      <c r="EF25" s="125">
        <f t="shared" si="2"/>
        <v>0</v>
      </c>
      <c r="EG25" s="125">
        <f t="shared" si="1"/>
        <v>0</v>
      </c>
    </row>
    <row r="26" spans="1:137" s="107" customFormat="1" ht="13.95" customHeight="1" x14ac:dyDescent="0.3">
      <c r="A26" s="114">
        <f>Tableau13[[#This Row],[Code]]</f>
        <v>0</v>
      </c>
      <c r="B26" s="72"/>
      <c r="C26" s="72"/>
      <c r="D26" s="73"/>
      <c r="E26" s="74"/>
      <c r="F26" s="75"/>
      <c r="G26" s="76"/>
      <c r="H26" s="72"/>
      <c r="I26" s="76"/>
      <c r="J26" s="76"/>
      <c r="K26" s="76"/>
      <c r="L26" s="76"/>
      <c r="M26" s="76"/>
      <c r="N26" s="76"/>
      <c r="O26" s="76"/>
      <c r="P26" s="77"/>
      <c r="Q26" s="78"/>
      <c r="R26" s="79"/>
      <c r="S26" s="80"/>
      <c r="T26" s="80"/>
      <c r="U26" s="81"/>
      <c r="V26" s="81"/>
      <c r="W26" s="81"/>
      <c r="X26" s="81"/>
      <c r="Y26" s="81"/>
      <c r="Z26" s="81"/>
      <c r="AA26" s="81"/>
      <c r="AB26" s="82"/>
      <c r="AC26" s="83"/>
      <c r="AD26" s="83"/>
      <c r="AE26" s="84"/>
      <c r="AF26" s="85"/>
      <c r="AG26" s="86"/>
      <c r="AH26" s="87"/>
      <c r="AI26" s="87"/>
      <c r="AJ26" s="88"/>
      <c r="AK26" s="115"/>
      <c r="AL26" s="51"/>
      <c r="AM26" s="116"/>
      <c r="AN26" s="117"/>
      <c r="AO26" s="92"/>
      <c r="AP26" s="118"/>
      <c r="AQ26" s="94"/>
      <c r="AR26" s="95"/>
      <c r="AS26" s="96"/>
      <c r="AT26" s="97"/>
      <c r="AU26" s="97"/>
      <c r="AV26" s="96"/>
      <c r="AW26" s="98"/>
      <c r="AX26" s="92"/>
      <c r="AY26" s="93"/>
      <c r="AZ26" s="99"/>
      <c r="BA26" s="100"/>
      <c r="BB26" s="99"/>
      <c r="BC26" s="100"/>
      <c r="BD26" s="100"/>
      <c r="BE26" s="99"/>
      <c r="BF26" s="98"/>
      <c r="BG26" s="92"/>
      <c r="BH26" s="93"/>
      <c r="BI26" s="99"/>
      <c r="BJ26" s="100"/>
      <c r="BK26" s="99"/>
      <c r="BL26" s="100"/>
      <c r="BM26" s="100"/>
      <c r="BN26" s="99"/>
      <c r="BO26" s="98"/>
      <c r="BP26" s="92"/>
      <c r="BQ26" s="93"/>
      <c r="BR26" s="99"/>
      <c r="BS26" s="100"/>
      <c r="BT26" s="99"/>
      <c r="BU26" s="100"/>
      <c r="BV26" s="100"/>
      <c r="BW26" s="99"/>
      <c r="BX26" s="98"/>
      <c r="BY26" s="92"/>
      <c r="BZ26" s="93"/>
      <c r="CA26" s="99"/>
      <c r="CB26" s="100"/>
      <c r="CC26" s="99"/>
      <c r="CD26" s="100"/>
      <c r="CE26" s="100"/>
      <c r="CF26" s="99"/>
      <c r="CG26" s="98"/>
      <c r="CH26" s="92"/>
      <c r="CI26" s="93"/>
      <c r="CJ26" s="99"/>
      <c r="CK26" s="100"/>
      <c r="CL26" s="99"/>
      <c r="CM26" s="100"/>
      <c r="CN26" s="100"/>
      <c r="CO26" s="99"/>
      <c r="CP26" s="98"/>
      <c r="CQ26" s="101"/>
      <c r="CR26" s="102" t="str">
        <f>IF(Tableau18[[#This Row],[Colonne1]]=0,"",IF(DO26&gt;1,"Nom plusieurs fois dans la liste",IF(DO26=1,"OK","Nom pas dans la liste")))</f>
        <v/>
      </c>
      <c r="CS26" s="103"/>
      <c r="CT26" s="103"/>
      <c r="CU26" s="104"/>
      <c r="CV26" s="104"/>
      <c r="CW26" s="104"/>
      <c r="CX26" s="104"/>
      <c r="CY26" s="103"/>
      <c r="CZ26" s="104"/>
      <c r="DA26" s="104"/>
      <c r="DB26" s="104"/>
      <c r="DC26" s="104"/>
      <c r="DD26" s="104"/>
      <c r="DE26" s="104"/>
      <c r="DF26" s="104"/>
      <c r="DG26" s="105"/>
      <c r="DH26" s="104"/>
      <c r="DI26" s="105"/>
      <c r="DJ26" s="105"/>
      <c r="DK26" s="104"/>
      <c r="DL26" s="105"/>
      <c r="DM26" s="137">
        <v>0.54166666666666663</v>
      </c>
      <c r="DN26" s="105"/>
      <c r="DO26" s="119">
        <f>COUNTIF(B:B,Tableau18[[#This Row],[Colonne1]])</f>
        <v>0</v>
      </c>
      <c r="DQ26" s="107">
        <f>MOD(DX26-DW26,1)</f>
        <v>0</v>
      </c>
      <c r="DS26" s="108">
        <f>Tableau13[[#This Row],[Pause 1]]</f>
        <v>0</v>
      </c>
      <c r="DT26" s="108">
        <f>Tableau13[[#This Row],[Pause 2]]</f>
        <v>0</v>
      </c>
      <c r="DU26" s="81">
        <f>Tableau13[[#This Row],[Debut 1 pause calculé]]</f>
        <v>0</v>
      </c>
      <c r="DV26" s="81">
        <f>Tableau13[[#This Row],[Fin 1 pause calculé]]</f>
        <v>0</v>
      </c>
      <c r="DW26" s="81">
        <f>Tableau13[[#This Row],[Debut 2 pause calculé]]</f>
        <v>0</v>
      </c>
      <c r="DX26" s="81">
        <f>Tableau13[[#This Row],[Fin 2 pause calculé]]</f>
        <v>0</v>
      </c>
      <c r="DY26" s="107">
        <f>Tableau13[[#This Row],[Activité1]]</f>
        <v>0</v>
      </c>
      <c r="DZ26" s="109">
        <f>Tableau13[[#This Row],[Debut1]]</f>
        <v>0</v>
      </c>
      <c r="EA26" s="109">
        <f>Tableau13[[#This Row],[Fin calculé1]]</f>
        <v>0</v>
      </c>
      <c r="EB26" s="109">
        <f>Tableau13[[#This Row],[FP1]]</f>
        <v>0</v>
      </c>
      <c r="EC26" s="110">
        <f>Tableau13[[#This Row],[Temps1]]</f>
        <v>0</v>
      </c>
      <c r="ED26" s="111">
        <f>IF(DZ26=0,0,IF(EA26&gt;0,"F",IF(Tableau13[[#This Row],[X]]="X","FP","EC")))</f>
        <v>0</v>
      </c>
      <c r="EE26" s="112">
        <f>Tableau13[[#This Row],[Pause1]]</f>
        <v>0</v>
      </c>
      <c r="EF26" s="113">
        <f t="shared" si="2"/>
        <v>0</v>
      </c>
      <c r="EG26" s="113">
        <f t="shared" si="1"/>
        <v>0</v>
      </c>
    </row>
    <row r="27" spans="1:137" s="107" customFormat="1" ht="13.95" customHeight="1" x14ac:dyDescent="0.3">
      <c r="A27" s="114">
        <f>Tableau13[[#This Row],[Code]]</f>
        <v>0</v>
      </c>
      <c r="B27" s="136"/>
      <c r="C27" s="72"/>
      <c r="D27" s="73"/>
      <c r="E27" s="74"/>
      <c r="F27" s="75"/>
      <c r="G27" s="76"/>
      <c r="H27" s="72"/>
      <c r="I27" s="76"/>
      <c r="J27" s="76"/>
      <c r="K27" s="76"/>
      <c r="L27" s="76"/>
      <c r="M27" s="76"/>
      <c r="N27" s="76"/>
      <c r="O27" s="76"/>
      <c r="P27" s="77"/>
      <c r="Q27" s="78"/>
      <c r="R27" s="79"/>
      <c r="S27" s="80"/>
      <c r="T27" s="80"/>
      <c r="U27" s="81"/>
      <c r="V27" s="81"/>
      <c r="W27" s="81"/>
      <c r="X27" s="81"/>
      <c r="Y27" s="81"/>
      <c r="Z27" s="81"/>
      <c r="AA27" s="81"/>
      <c r="AB27" s="82"/>
      <c r="AC27" s="83"/>
      <c r="AD27" s="83"/>
      <c r="AE27" s="84"/>
      <c r="AF27" s="85"/>
      <c r="AG27" s="86"/>
      <c r="AH27" s="87"/>
      <c r="AI27" s="87"/>
      <c r="AJ27" s="88"/>
      <c r="AK27" s="115"/>
      <c r="AL27" s="51"/>
      <c r="AM27" s="116"/>
      <c r="AN27" s="117"/>
      <c r="AO27" s="92"/>
      <c r="AP27" s="118"/>
      <c r="AQ27" s="94"/>
      <c r="AR27" s="95"/>
      <c r="AS27" s="96"/>
      <c r="AT27" s="97"/>
      <c r="AU27" s="97"/>
      <c r="AV27" s="96"/>
      <c r="AW27" s="98"/>
      <c r="AX27" s="92"/>
      <c r="AY27" s="93"/>
      <c r="AZ27" s="99"/>
      <c r="BA27" s="100"/>
      <c r="BB27" s="99"/>
      <c r="BC27" s="100"/>
      <c r="BD27" s="100"/>
      <c r="BE27" s="99"/>
      <c r="BF27" s="98"/>
      <c r="BG27" s="92"/>
      <c r="BH27" s="93"/>
      <c r="BI27" s="99"/>
      <c r="BJ27" s="100"/>
      <c r="BK27" s="99"/>
      <c r="BL27" s="100"/>
      <c r="BM27" s="100"/>
      <c r="BN27" s="99"/>
      <c r="BO27" s="98"/>
      <c r="BP27" s="92"/>
      <c r="BQ27" s="93"/>
      <c r="BR27" s="99"/>
      <c r="BS27" s="100"/>
      <c r="BT27" s="99"/>
      <c r="BU27" s="100"/>
      <c r="BV27" s="100"/>
      <c r="BW27" s="99"/>
      <c r="BX27" s="98"/>
      <c r="BY27" s="92"/>
      <c r="BZ27" s="93"/>
      <c r="CA27" s="99"/>
      <c r="CB27" s="100"/>
      <c r="CC27" s="99"/>
      <c r="CD27" s="100"/>
      <c r="CE27" s="100"/>
      <c r="CF27" s="99"/>
      <c r="CG27" s="98"/>
      <c r="CH27" s="92"/>
      <c r="CI27" s="93"/>
      <c r="CJ27" s="99"/>
      <c r="CK27" s="100"/>
      <c r="CL27" s="99"/>
      <c r="CM27" s="100"/>
      <c r="CN27" s="100"/>
      <c r="CO27" s="99"/>
      <c r="CP27" s="98"/>
      <c r="CQ27" s="101"/>
      <c r="CR27" s="102" t="str">
        <f>IF(Tableau18[[#This Row],[Colonne1]]=0,"",IF(DO27&gt;1,"Nom plusieurs fois dans la liste",IF(DO27=1,"OK","Nom pas dans la liste")))</f>
        <v/>
      </c>
      <c r="CS27" s="103"/>
      <c r="CT27" s="103"/>
      <c r="CU27" s="104"/>
      <c r="CV27" s="104"/>
      <c r="CW27" s="104"/>
      <c r="CX27" s="104"/>
      <c r="CY27" s="103"/>
      <c r="CZ27" s="104"/>
      <c r="DA27" s="104"/>
      <c r="DB27" s="104"/>
      <c r="DC27" s="133"/>
      <c r="DD27" s="133"/>
      <c r="DE27" s="133"/>
      <c r="DF27" s="133"/>
      <c r="DG27" s="105"/>
      <c r="DH27" s="133"/>
      <c r="DI27" s="105"/>
      <c r="DJ27" s="105"/>
      <c r="DK27" s="133"/>
      <c r="DL27" s="105"/>
      <c r="DM27" s="105" t="s">
        <v>129</v>
      </c>
      <c r="DN27" s="105"/>
      <c r="DO27" s="119">
        <f>COUNTIF(B:B,Tableau18[[#This Row],[Colonne1]])</f>
        <v>0</v>
      </c>
      <c r="DQ27" s="107">
        <f>MOD(DX27-DW27,1)</f>
        <v>0</v>
      </c>
      <c r="DS27" s="108">
        <f>Tableau13[[#This Row],[Pause 1]]</f>
        <v>0</v>
      </c>
      <c r="DT27" s="108">
        <f>Tableau13[[#This Row],[Pause 2]]</f>
        <v>0</v>
      </c>
      <c r="DU27" s="81">
        <f>Tableau13[[#This Row],[Debut 1 pause calculé]]</f>
        <v>0</v>
      </c>
      <c r="DV27" s="81">
        <f>Tableau13[[#This Row],[Fin 1 pause calculé]]</f>
        <v>0</v>
      </c>
      <c r="DW27" s="81">
        <f>Tableau13[[#This Row],[Debut 2 pause calculé]]</f>
        <v>0</v>
      </c>
      <c r="DX27" s="81">
        <f>Tableau13[[#This Row],[Fin 2 pause calculé]]</f>
        <v>0</v>
      </c>
      <c r="DY27" s="107">
        <f>Tableau13[[#This Row],[Activité1]]</f>
        <v>0</v>
      </c>
      <c r="DZ27" s="121">
        <f>Tableau13[[#This Row],[Debut1]]</f>
        <v>0</v>
      </c>
      <c r="EA27" s="121">
        <f>Tableau13[[#This Row],[Fin calculé1]]</f>
        <v>0</v>
      </c>
      <c r="EB27" s="121">
        <f>Tableau13[[#This Row],[FP1]]</f>
        <v>0</v>
      </c>
      <c r="EC27" s="122">
        <f>Tableau13[[#This Row],[Temps1]]</f>
        <v>0</v>
      </c>
      <c r="ED27" s="123">
        <f>IF(DZ27=0,0,IF(EA27&gt;0,"F",IF(Tableau13[[#This Row],[X]]="X","FP","EC")))</f>
        <v>0</v>
      </c>
      <c r="EE27" s="124">
        <f>Tableau13[[#This Row],[Pause1]]</f>
        <v>0</v>
      </c>
      <c r="EF27" s="125">
        <f t="shared" si="2"/>
        <v>0</v>
      </c>
      <c r="EG27" s="125">
        <f t="shared" si="1"/>
        <v>0</v>
      </c>
    </row>
    <row r="28" spans="1:137" s="107" customFormat="1" ht="13.95" customHeight="1" x14ac:dyDescent="0.3">
      <c r="A28" s="114">
        <f>Tableau13[[#This Row],[Code]]</f>
        <v>0</v>
      </c>
      <c r="B28" s="128"/>
      <c r="C28" s="72"/>
      <c r="D28" s="131"/>
      <c r="E28" s="74"/>
      <c r="F28" s="75"/>
      <c r="G28" s="76"/>
      <c r="H28" s="132"/>
      <c r="I28" s="76"/>
      <c r="J28" s="76"/>
      <c r="K28" s="76"/>
      <c r="L28" s="76"/>
      <c r="M28" s="76"/>
      <c r="N28" s="76"/>
      <c r="O28" s="76"/>
      <c r="P28" s="77"/>
      <c r="Q28" s="78"/>
      <c r="R28" s="79"/>
      <c r="S28" s="80"/>
      <c r="T28" s="80"/>
      <c r="U28" s="81"/>
      <c r="V28" s="81"/>
      <c r="W28" s="81"/>
      <c r="X28" s="81"/>
      <c r="Y28" s="81"/>
      <c r="Z28" s="81"/>
      <c r="AA28" s="81"/>
      <c r="AB28" s="82"/>
      <c r="AC28" s="83"/>
      <c r="AD28" s="83"/>
      <c r="AE28" s="84"/>
      <c r="AF28" s="85"/>
      <c r="AG28" s="86"/>
      <c r="AH28" s="87"/>
      <c r="AI28" s="87"/>
      <c r="AJ28" s="88"/>
      <c r="AK28" s="115"/>
      <c r="AL28" s="51"/>
      <c r="AM28" s="116"/>
      <c r="AN28" s="117"/>
      <c r="AO28" s="92"/>
      <c r="AP28" s="118"/>
      <c r="AQ28" s="94"/>
      <c r="AR28" s="95"/>
      <c r="AS28" s="96"/>
      <c r="AT28" s="97"/>
      <c r="AU28" s="97"/>
      <c r="AV28" s="96"/>
      <c r="AW28" s="98"/>
      <c r="AX28" s="92"/>
      <c r="AY28" s="93"/>
      <c r="AZ28" s="99"/>
      <c r="BA28" s="100"/>
      <c r="BB28" s="99"/>
      <c r="BC28" s="100"/>
      <c r="BD28" s="100"/>
      <c r="BE28" s="99"/>
      <c r="BF28" s="98"/>
      <c r="BG28" s="92"/>
      <c r="BH28" s="93"/>
      <c r="BI28" s="99"/>
      <c r="BJ28" s="100"/>
      <c r="BK28" s="99"/>
      <c r="BL28" s="100"/>
      <c r="BM28" s="100"/>
      <c r="BN28" s="99"/>
      <c r="BO28" s="98"/>
      <c r="BP28" s="92"/>
      <c r="BQ28" s="93"/>
      <c r="BR28" s="99"/>
      <c r="BS28" s="100"/>
      <c r="BT28" s="99"/>
      <c r="BU28" s="100"/>
      <c r="BV28" s="100"/>
      <c r="BW28" s="99"/>
      <c r="BX28" s="98"/>
      <c r="BY28" s="92"/>
      <c r="BZ28" s="93"/>
      <c r="CA28" s="99"/>
      <c r="CB28" s="100"/>
      <c r="CC28" s="99"/>
      <c r="CD28" s="100"/>
      <c r="CE28" s="100"/>
      <c r="CF28" s="99"/>
      <c r="CG28" s="98"/>
      <c r="CH28" s="92"/>
      <c r="CI28" s="93"/>
      <c r="CJ28" s="99"/>
      <c r="CK28" s="100"/>
      <c r="CL28" s="99"/>
      <c r="CM28" s="100"/>
      <c r="CN28" s="100"/>
      <c r="CO28" s="99"/>
      <c r="CP28" s="98"/>
      <c r="CQ28" s="101"/>
      <c r="CR28" s="102" t="str">
        <f>IF(Tableau18[[#This Row],[Colonne1]]=0,"",IF(DO28&gt;1,"Nom plusieurs fois dans la liste",IF(DO28=1,"OK","Nom pas dans la liste")))</f>
        <v/>
      </c>
      <c r="CS28" s="103"/>
      <c r="CT28" s="103"/>
      <c r="CU28" s="104"/>
      <c r="CV28" s="104"/>
      <c r="CW28" s="104"/>
      <c r="CX28" s="104"/>
      <c r="CY28" s="103"/>
      <c r="CZ28" s="104"/>
      <c r="DA28" s="104"/>
      <c r="DB28" s="104"/>
      <c r="DC28" s="104"/>
      <c r="DD28" s="104"/>
      <c r="DE28" s="104"/>
      <c r="DF28" s="104"/>
      <c r="DG28" s="105"/>
      <c r="DH28" s="104"/>
      <c r="DI28" s="105"/>
      <c r="DJ28" s="105"/>
      <c r="DK28" s="104"/>
      <c r="DL28" s="105"/>
      <c r="DM28" s="105" t="s">
        <v>129</v>
      </c>
      <c r="DN28" s="105"/>
      <c r="DO28" s="119">
        <f>COUNTIF(B:B,Tableau18[[#This Row],[Colonne1]])</f>
        <v>0</v>
      </c>
      <c r="DQ28" s="107">
        <f>MOD(DX28-DW28,1)</f>
        <v>0</v>
      </c>
      <c r="DS28" s="108">
        <f>Tableau13[[#This Row],[Pause 1]]</f>
        <v>0</v>
      </c>
      <c r="DT28" s="108">
        <f>Tableau13[[#This Row],[Pause 2]]</f>
        <v>0</v>
      </c>
      <c r="DU28" s="81">
        <f>Tableau13[[#This Row],[Debut 1 pause calculé]]</f>
        <v>0</v>
      </c>
      <c r="DV28" s="81">
        <f>Tableau13[[#This Row],[Fin 1 pause calculé]]</f>
        <v>0</v>
      </c>
      <c r="DW28" s="81">
        <f>Tableau13[[#This Row],[Debut 2 pause calculé]]</f>
        <v>0</v>
      </c>
      <c r="DX28" s="81">
        <f>Tableau13[[#This Row],[Fin 2 pause calculé]]</f>
        <v>0</v>
      </c>
      <c r="DY28" s="107">
        <f>Tableau13[[#This Row],[Activité1]]</f>
        <v>0</v>
      </c>
      <c r="DZ28" s="109">
        <f>Tableau13[[#This Row],[Debut1]]</f>
        <v>0</v>
      </c>
      <c r="EA28" s="109">
        <f>Tableau13[[#This Row],[Fin calculé1]]</f>
        <v>0</v>
      </c>
      <c r="EB28" s="109">
        <f>Tableau13[[#This Row],[FP1]]</f>
        <v>0</v>
      </c>
      <c r="EC28" s="110">
        <f>Tableau13[[#This Row],[Temps1]]</f>
        <v>0</v>
      </c>
      <c r="ED28" s="111">
        <f>IF(DZ28=0,0,IF(EA28&gt;0,"F",IF(Tableau13[[#This Row],[X]]="X","FP","EC")))</f>
        <v>0</v>
      </c>
      <c r="EE28" s="112">
        <f>Tableau13[[#This Row],[Pause1]]</f>
        <v>0</v>
      </c>
      <c r="EF28" s="113">
        <f t="shared" si="2"/>
        <v>0</v>
      </c>
      <c r="EG28" s="113">
        <f t="shared" si="1"/>
        <v>0</v>
      </c>
    </row>
    <row r="29" spans="1:137" s="107" customFormat="1" ht="13.95" customHeight="1" x14ac:dyDescent="0.3">
      <c r="A29" s="114">
        <f>Tableau13[[#This Row],[Code]]</f>
        <v>0</v>
      </c>
      <c r="B29" s="72"/>
      <c r="C29" s="72"/>
      <c r="D29" s="73"/>
      <c r="E29" s="74"/>
      <c r="F29" s="75"/>
      <c r="G29" s="76"/>
      <c r="H29" s="72"/>
      <c r="I29" s="76"/>
      <c r="J29" s="76"/>
      <c r="K29" s="76"/>
      <c r="L29" s="76"/>
      <c r="M29" s="76"/>
      <c r="N29" s="76"/>
      <c r="O29" s="76"/>
      <c r="P29" s="77"/>
      <c r="Q29" s="78"/>
      <c r="R29" s="79"/>
      <c r="S29" s="80"/>
      <c r="T29" s="80"/>
      <c r="U29" s="81"/>
      <c r="V29" s="81"/>
      <c r="W29" s="81"/>
      <c r="X29" s="81"/>
      <c r="Y29" s="81"/>
      <c r="Z29" s="81"/>
      <c r="AA29" s="81"/>
      <c r="AB29" s="82"/>
      <c r="AC29" s="83"/>
      <c r="AD29" s="83"/>
      <c r="AE29" s="84"/>
      <c r="AF29" s="85"/>
      <c r="AG29" s="86"/>
      <c r="AH29" s="87"/>
      <c r="AI29" s="87"/>
      <c r="AJ29" s="88"/>
      <c r="AK29" s="115"/>
      <c r="AL29" s="51"/>
      <c r="AM29" s="116"/>
      <c r="AN29" s="117"/>
      <c r="AO29" s="92"/>
      <c r="AP29" s="118"/>
      <c r="AQ29" s="94"/>
      <c r="AR29" s="95"/>
      <c r="AS29" s="96"/>
      <c r="AT29" s="97"/>
      <c r="AU29" s="97"/>
      <c r="AV29" s="96"/>
      <c r="AW29" s="98"/>
      <c r="AX29" s="92"/>
      <c r="AY29" s="93"/>
      <c r="AZ29" s="99"/>
      <c r="BA29" s="100"/>
      <c r="BB29" s="99"/>
      <c r="BC29" s="100"/>
      <c r="BD29" s="100"/>
      <c r="BE29" s="99"/>
      <c r="BF29" s="98"/>
      <c r="BG29" s="92"/>
      <c r="BH29" s="93"/>
      <c r="BI29" s="99"/>
      <c r="BJ29" s="100"/>
      <c r="BK29" s="99"/>
      <c r="BL29" s="100"/>
      <c r="BM29" s="100"/>
      <c r="BN29" s="99"/>
      <c r="BO29" s="98"/>
      <c r="BP29" s="92"/>
      <c r="BQ29" s="93"/>
      <c r="BR29" s="99"/>
      <c r="BS29" s="100"/>
      <c r="BT29" s="99"/>
      <c r="BU29" s="100"/>
      <c r="BV29" s="100"/>
      <c r="BW29" s="99"/>
      <c r="BX29" s="98"/>
      <c r="BY29" s="92"/>
      <c r="BZ29" s="93"/>
      <c r="CA29" s="99"/>
      <c r="CB29" s="100"/>
      <c r="CC29" s="99"/>
      <c r="CD29" s="100"/>
      <c r="CE29" s="100"/>
      <c r="CF29" s="99"/>
      <c r="CG29" s="98"/>
      <c r="CH29" s="92"/>
      <c r="CI29" s="93"/>
      <c r="CJ29" s="99"/>
      <c r="CK29" s="100"/>
      <c r="CL29" s="99"/>
      <c r="CM29" s="100"/>
      <c r="CN29" s="100"/>
      <c r="CO29" s="99"/>
      <c r="CP29" s="98"/>
      <c r="CQ29" s="101"/>
      <c r="CR29" s="102" t="str">
        <f>IF(Tableau18[[#This Row],[Colonne1]]=0,"",IF(DO29&gt;1,"Nom plusieurs fois dans la liste",IF(DO29=1,"OK","Nom pas dans la liste")))</f>
        <v/>
      </c>
      <c r="CS29" s="103"/>
      <c r="CT29" s="103"/>
      <c r="CU29" s="104"/>
      <c r="CV29" s="104"/>
      <c r="CW29" s="104"/>
      <c r="CX29" s="104"/>
      <c r="CY29" s="103"/>
      <c r="CZ29" s="104"/>
      <c r="DA29" s="104"/>
      <c r="DB29" s="104"/>
      <c r="DC29" s="104"/>
      <c r="DD29" s="104"/>
      <c r="DE29" s="104"/>
      <c r="DF29" s="104"/>
      <c r="DG29" s="105"/>
      <c r="DH29" s="104"/>
      <c r="DI29" s="105"/>
      <c r="DJ29" s="105"/>
      <c r="DK29" s="104"/>
      <c r="DL29" s="105"/>
      <c r="DM29" s="105" t="s">
        <v>129</v>
      </c>
      <c r="DN29" s="105"/>
      <c r="DO29" s="119">
        <f>COUNTIF(B:B,Tableau18[[#This Row],[Colonne1]])</f>
        <v>0</v>
      </c>
      <c r="DQ29" s="107">
        <f>MOD(DX29-DW29,1)</f>
        <v>0</v>
      </c>
      <c r="DS29" s="108">
        <f>Tableau13[[#This Row],[Pause 1]]</f>
        <v>0</v>
      </c>
      <c r="DT29" s="108">
        <f>Tableau13[[#This Row],[Pause 2]]</f>
        <v>0</v>
      </c>
      <c r="DU29" s="81">
        <f>Tableau13[[#This Row],[Debut 1 pause calculé]]</f>
        <v>0</v>
      </c>
      <c r="DV29" s="81">
        <f>Tableau13[[#This Row],[Fin 1 pause calculé]]</f>
        <v>0</v>
      </c>
      <c r="DW29" s="81">
        <f>Tableau13[[#This Row],[Debut 2 pause calculé]]</f>
        <v>0</v>
      </c>
      <c r="DX29" s="81">
        <f>Tableau13[[#This Row],[Fin 2 pause calculé]]</f>
        <v>0</v>
      </c>
      <c r="DY29" s="107">
        <f>Tableau13[[#This Row],[Activité1]]</f>
        <v>0</v>
      </c>
      <c r="DZ29" s="121">
        <f>Tableau13[[#This Row],[Debut1]]</f>
        <v>0</v>
      </c>
      <c r="EA29" s="121">
        <f>Tableau13[[#This Row],[Fin calculé1]]</f>
        <v>0</v>
      </c>
      <c r="EB29" s="121">
        <f>Tableau13[[#This Row],[FP1]]</f>
        <v>0</v>
      </c>
      <c r="EC29" s="122">
        <f>Tableau13[[#This Row],[Temps1]]</f>
        <v>0</v>
      </c>
      <c r="ED29" s="123">
        <f>IF(DZ29=0,0,IF(EA29&gt;0,"F",IF(Tableau13[[#This Row],[X]]="X","FP","EC")))</f>
        <v>0</v>
      </c>
      <c r="EE29" s="124">
        <f>Tableau13[[#This Row],[Pause1]]</f>
        <v>0</v>
      </c>
      <c r="EF29" s="125">
        <f t="shared" si="2"/>
        <v>0</v>
      </c>
      <c r="EG29" s="125">
        <f t="shared" si="1"/>
        <v>0</v>
      </c>
    </row>
    <row r="30" spans="1:137" s="107" customFormat="1" ht="13.95" customHeight="1" x14ac:dyDescent="0.3">
      <c r="A30" s="114">
        <f>Tableau13[[#This Row],[Code]]</f>
        <v>0</v>
      </c>
      <c r="B30" s="72"/>
      <c r="C30" s="72"/>
      <c r="D30" s="73"/>
      <c r="E30" s="74"/>
      <c r="F30" s="75"/>
      <c r="G30" s="76"/>
      <c r="H30" s="72"/>
      <c r="I30" s="76"/>
      <c r="J30" s="76"/>
      <c r="K30" s="76"/>
      <c r="L30" s="76"/>
      <c r="M30" s="76"/>
      <c r="N30" s="76"/>
      <c r="O30" s="76"/>
      <c r="P30" s="77"/>
      <c r="Q30" s="78"/>
      <c r="R30" s="79"/>
      <c r="S30" s="80"/>
      <c r="T30" s="80"/>
      <c r="U30" s="81"/>
      <c r="V30" s="81"/>
      <c r="W30" s="81"/>
      <c r="X30" s="81"/>
      <c r="Y30" s="81"/>
      <c r="Z30" s="81"/>
      <c r="AA30" s="81"/>
      <c r="AB30" s="82"/>
      <c r="AC30" s="83"/>
      <c r="AD30" s="83"/>
      <c r="AE30" s="84"/>
      <c r="AF30" s="85"/>
      <c r="AG30" s="86"/>
      <c r="AH30" s="87"/>
      <c r="AI30" s="87"/>
      <c r="AJ30" s="88"/>
      <c r="AK30" s="115"/>
      <c r="AL30" s="51"/>
      <c r="AM30" s="116"/>
      <c r="AN30" s="117"/>
      <c r="AO30" s="92"/>
      <c r="AP30" s="93"/>
      <c r="AQ30" s="94"/>
      <c r="AR30" s="95"/>
      <c r="AS30" s="96"/>
      <c r="AT30" s="97"/>
      <c r="AU30" s="97"/>
      <c r="AV30" s="96"/>
      <c r="AW30" s="98"/>
      <c r="AX30" s="92"/>
      <c r="AY30" s="93"/>
      <c r="AZ30" s="99"/>
      <c r="BA30" s="100"/>
      <c r="BB30" s="99"/>
      <c r="BC30" s="100"/>
      <c r="BD30" s="100"/>
      <c r="BE30" s="99"/>
      <c r="BF30" s="98"/>
      <c r="BG30" s="92"/>
      <c r="BH30" s="93"/>
      <c r="BI30" s="99"/>
      <c r="BJ30" s="100"/>
      <c r="BK30" s="99"/>
      <c r="BL30" s="100"/>
      <c r="BM30" s="100"/>
      <c r="BN30" s="99"/>
      <c r="BO30" s="98"/>
      <c r="BP30" s="92"/>
      <c r="BQ30" s="93"/>
      <c r="BR30" s="99"/>
      <c r="BS30" s="100"/>
      <c r="BT30" s="99"/>
      <c r="BU30" s="100"/>
      <c r="BV30" s="100"/>
      <c r="BW30" s="99"/>
      <c r="BX30" s="98"/>
      <c r="BY30" s="92"/>
      <c r="BZ30" s="93"/>
      <c r="CA30" s="99"/>
      <c r="CB30" s="100"/>
      <c r="CC30" s="99"/>
      <c r="CD30" s="100"/>
      <c r="CE30" s="100"/>
      <c r="CF30" s="99"/>
      <c r="CG30" s="98"/>
      <c r="CH30" s="92"/>
      <c r="CI30" s="93"/>
      <c r="CJ30" s="99"/>
      <c r="CK30" s="100"/>
      <c r="CL30" s="99"/>
      <c r="CM30" s="100"/>
      <c r="CN30" s="100"/>
      <c r="CO30" s="99"/>
      <c r="CP30" s="98"/>
      <c r="CQ30" s="101"/>
      <c r="CR30" s="102" t="str">
        <f>IF(Tableau18[[#This Row],[Colonne1]]=0,"",IF(DO30&gt;1,"Nom plusieurs fois dans la liste",IF(DO30=1,"OK","Nom pas dans la liste")))</f>
        <v/>
      </c>
      <c r="CS30" s="103"/>
      <c r="CT30" s="103"/>
      <c r="CU30" s="104"/>
      <c r="CV30" s="104"/>
      <c r="CW30" s="104"/>
      <c r="CX30" s="104"/>
      <c r="CY30" s="103"/>
      <c r="CZ30" s="104"/>
      <c r="DA30" s="104"/>
      <c r="DB30" s="104"/>
      <c r="DC30" s="104"/>
      <c r="DD30" s="104"/>
      <c r="DE30" s="104"/>
      <c r="DF30" s="104"/>
      <c r="DG30" s="105"/>
      <c r="DH30" s="104"/>
      <c r="DI30" s="105"/>
      <c r="DJ30" s="105"/>
      <c r="DK30" s="104"/>
      <c r="DL30" s="105"/>
      <c r="DM30" s="105" t="s">
        <v>129</v>
      </c>
      <c r="DN30" s="105"/>
      <c r="DO30" s="119">
        <f>COUNTIF(B:B,Tableau18[[#This Row],[Colonne1]])</f>
        <v>0</v>
      </c>
      <c r="DQ30" s="107">
        <f>MOD(DX30-DW30,1)</f>
        <v>0</v>
      </c>
      <c r="DS30" s="108">
        <f>Tableau13[[#This Row],[Pause 1]]</f>
        <v>0</v>
      </c>
      <c r="DT30" s="108">
        <f>Tableau13[[#This Row],[Pause 2]]</f>
        <v>0</v>
      </c>
      <c r="DU30" s="81">
        <f>Tableau13[[#This Row],[Debut 1 pause calculé]]</f>
        <v>0</v>
      </c>
      <c r="DV30" s="81">
        <f>Tableau13[[#This Row],[Fin 1 pause calculé]]</f>
        <v>0</v>
      </c>
      <c r="DW30" s="81">
        <f>Tableau13[[#This Row],[Debut 2 pause calculé]]</f>
        <v>0</v>
      </c>
      <c r="DX30" s="81">
        <f>Tableau13[[#This Row],[Fin 2 pause calculé]]</f>
        <v>0</v>
      </c>
      <c r="DY30" s="107">
        <f>Tableau13[[#This Row],[Activité1]]</f>
        <v>0</v>
      </c>
      <c r="DZ30" s="109">
        <f>Tableau13[[#This Row],[Debut1]]</f>
        <v>0</v>
      </c>
      <c r="EA30" s="109">
        <f>Tableau13[[#This Row],[Fin calculé1]]</f>
        <v>0</v>
      </c>
      <c r="EB30" s="109">
        <f>Tableau13[[#This Row],[FP1]]</f>
        <v>0</v>
      </c>
      <c r="EC30" s="110">
        <f>Tableau13[[#This Row],[Temps1]]</f>
        <v>0</v>
      </c>
      <c r="ED30" s="111">
        <f>IF(DZ30=0,0,IF(EA30&gt;0,"F",IF(Tableau13[[#This Row],[X]]="X","FP","EC")))</f>
        <v>0</v>
      </c>
      <c r="EE30" s="112">
        <f>Tableau13[[#This Row],[Pause1]]</f>
        <v>0</v>
      </c>
      <c r="EF30" s="113">
        <f t="shared" si="2"/>
        <v>0</v>
      </c>
      <c r="EG30" s="113">
        <f t="shared" si="1"/>
        <v>0</v>
      </c>
    </row>
    <row r="31" spans="1:137" s="107" customFormat="1" ht="13.95" customHeight="1" x14ac:dyDescent="0.3">
      <c r="A31" s="114">
        <f>Tableau13[[#This Row],[Code]]</f>
        <v>0</v>
      </c>
      <c r="B31" s="138"/>
      <c r="C31" s="72"/>
      <c r="D31" s="73"/>
      <c r="E31" s="74"/>
      <c r="F31" s="75"/>
      <c r="G31" s="76"/>
      <c r="H31" s="72"/>
      <c r="I31" s="76"/>
      <c r="J31" s="76"/>
      <c r="K31" s="76"/>
      <c r="L31" s="76"/>
      <c r="M31" s="76"/>
      <c r="N31" s="76"/>
      <c r="O31" s="76"/>
      <c r="P31" s="77"/>
      <c r="Q31" s="78"/>
      <c r="R31" s="79"/>
      <c r="S31" s="80"/>
      <c r="T31" s="80"/>
      <c r="U31" s="81"/>
      <c r="V31" s="81"/>
      <c r="W31" s="81"/>
      <c r="X31" s="81"/>
      <c r="Y31" s="81"/>
      <c r="Z31" s="81"/>
      <c r="AA31" s="81"/>
      <c r="AB31" s="82"/>
      <c r="AC31" s="83"/>
      <c r="AD31" s="83"/>
      <c r="AE31" s="84"/>
      <c r="AF31" s="85"/>
      <c r="AG31" s="86"/>
      <c r="AH31" s="87"/>
      <c r="AI31" s="87"/>
      <c r="AJ31" s="88"/>
      <c r="AK31" s="115"/>
      <c r="AL31" s="51"/>
      <c r="AM31" s="116"/>
      <c r="AN31" s="117"/>
      <c r="AO31" s="92"/>
      <c r="AP31" s="118"/>
      <c r="AQ31" s="94"/>
      <c r="AR31" s="95"/>
      <c r="AS31" s="96"/>
      <c r="AT31" s="97"/>
      <c r="AU31" s="97"/>
      <c r="AV31" s="96"/>
      <c r="AW31" s="98"/>
      <c r="AX31" s="92"/>
      <c r="AY31" s="93"/>
      <c r="AZ31" s="99"/>
      <c r="BA31" s="100"/>
      <c r="BB31" s="99"/>
      <c r="BC31" s="100"/>
      <c r="BD31" s="100"/>
      <c r="BE31" s="99"/>
      <c r="BF31" s="98"/>
      <c r="BG31" s="92"/>
      <c r="BH31" s="93"/>
      <c r="BI31" s="99"/>
      <c r="BJ31" s="100"/>
      <c r="BK31" s="99"/>
      <c r="BL31" s="100"/>
      <c r="BM31" s="100"/>
      <c r="BN31" s="99"/>
      <c r="BO31" s="98"/>
      <c r="BP31" s="92"/>
      <c r="BQ31" s="93"/>
      <c r="BR31" s="99"/>
      <c r="BS31" s="100"/>
      <c r="BT31" s="99"/>
      <c r="BU31" s="100"/>
      <c r="BV31" s="100"/>
      <c r="BW31" s="99"/>
      <c r="BX31" s="98"/>
      <c r="BY31" s="92"/>
      <c r="BZ31" s="93"/>
      <c r="CA31" s="99"/>
      <c r="CB31" s="100"/>
      <c r="CC31" s="99"/>
      <c r="CD31" s="100"/>
      <c r="CE31" s="100"/>
      <c r="CF31" s="99"/>
      <c r="CG31" s="98"/>
      <c r="CH31" s="92"/>
      <c r="CI31" s="93"/>
      <c r="CJ31" s="99"/>
      <c r="CK31" s="100"/>
      <c r="CL31" s="99"/>
      <c r="CM31" s="100"/>
      <c r="CN31" s="100"/>
      <c r="CO31" s="99"/>
      <c r="CP31" s="98"/>
      <c r="CQ31" s="101"/>
      <c r="CR31" s="102" t="str">
        <f>IF(Tableau18[[#This Row],[Colonne1]]=0,"",IF(DO31&gt;1,"Nom plusieurs fois dans la liste",IF(DO31=1,"OK","Nom pas dans la liste")))</f>
        <v/>
      </c>
      <c r="CS31" s="103"/>
      <c r="CT31" s="103"/>
      <c r="CU31" s="104"/>
      <c r="CV31" s="104"/>
      <c r="CW31" s="104"/>
      <c r="CX31" s="104"/>
      <c r="CY31" s="103"/>
      <c r="CZ31" s="104"/>
      <c r="DA31" s="104"/>
      <c r="DB31" s="104"/>
      <c r="DC31" s="104"/>
      <c r="DD31" s="104"/>
      <c r="DE31" s="104"/>
      <c r="DF31" s="104"/>
      <c r="DG31" s="105"/>
      <c r="DH31" s="104"/>
      <c r="DI31" s="105"/>
      <c r="DJ31" s="105"/>
      <c r="DK31" s="104"/>
      <c r="DL31" s="105"/>
      <c r="DM31" s="105" t="s">
        <v>129</v>
      </c>
      <c r="DN31" s="105"/>
      <c r="DO31" s="119">
        <f>COUNTIF(B:B,Tableau18[[#This Row],[Colonne1]])</f>
        <v>0</v>
      </c>
      <c r="DQ31" s="107">
        <f>MOD(DX31-DW31,1)</f>
        <v>0</v>
      </c>
      <c r="DS31" s="108">
        <f>Tableau13[[#This Row],[Pause 1]]</f>
        <v>0</v>
      </c>
      <c r="DT31" s="108">
        <f>Tableau13[[#This Row],[Pause 2]]</f>
        <v>0</v>
      </c>
      <c r="DU31" s="81">
        <f>Tableau13[[#This Row],[Debut 1 pause calculé]]</f>
        <v>0</v>
      </c>
      <c r="DV31" s="81">
        <f>Tableau13[[#This Row],[Fin 1 pause calculé]]</f>
        <v>0</v>
      </c>
      <c r="DW31" s="81">
        <f>Tableau13[[#This Row],[Debut 2 pause calculé]]</f>
        <v>0</v>
      </c>
      <c r="DX31" s="81">
        <f>Tableau13[[#This Row],[Fin 2 pause calculé]]</f>
        <v>0</v>
      </c>
      <c r="DY31" s="107">
        <f>Tableau13[[#This Row],[Activité1]]</f>
        <v>0</v>
      </c>
      <c r="DZ31" s="121">
        <f>Tableau13[[#This Row],[Debut1]]</f>
        <v>0</v>
      </c>
      <c r="EA31" s="121">
        <f>Tableau13[[#This Row],[Fin calculé1]]</f>
        <v>0</v>
      </c>
      <c r="EB31" s="121">
        <f>Tableau13[[#This Row],[FP1]]</f>
        <v>0</v>
      </c>
      <c r="EC31" s="122">
        <f>Tableau13[[#This Row],[Temps1]]</f>
        <v>0</v>
      </c>
      <c r="ED31" s="123">
        <f>IF(DZ31=0,0,IF(EA31&gt;0,"F",IF(Tableau13[[#This Row],[X]]="X","FP","EC")))</f>
        <v>0</v>
      </c>
      <c r="EE31" s="124">
        <f>Tableau13[[#This Row],[Pause1]]</f>
        <v>0</v>
      </c>
      <c r="EF31" s="125">
        <f t="shared" si="2"/>
        <v>0</v>
      </c>
      <c r="EG31" s="125">
        <f t="shared" si="1"/>
        <v>0</v>
      </c>
    </row>
    <row r="32" spans="1:137" s="107" customFormat="1" ht="13.95" customHeight="1" x14ac:dyDescent="0.3">
      <c r="A32" s="114">
        <f>Tableau13[[#This Row],[Code]]</f>
        <v>0</v>
      </c>
      <c r="B32" s="72"/>
      <c r="C32" s="72"/>
      <c r="D32" s="73"/>
      <c r="E32" s="74"/>
      <c r="F32" s="75"/>
      <c r="G32" s="76"/>
      <c r="H32" s="72"/>
      <c r="I32" s="76"/>
      <c r="J32" s="76"/>
      <c r="K32" s="76"/>
      <c r="L32" s="76"/>
      <c r="M32" s="76"/>
      <c r="N32" s="76"/>
      <c r="O32" s="76"/>
      <c r="P32" s="77"/>
      <c r="Q32" s="78"/>
      <c r="R32" s="79"/>
      <c r="S32" s="80"/>
      <c r="T32" s="80"/>
      <c r="U32" s="81"/>
      <c r="V32" s="81"/>
      <c r="W32" s="81"/>
      <c r="X32" s="81"/>
      <c r="Y32" s="81"/>
      <c r="Z32" s="81"/>
      <c r="AA32" s="81"/>
      <c r="AB32" s="82"/>
      <c r="AC32" s="83"/>
      <c r="AD32" s="83"/>
      <c r="AE32" s="84"/>
      <c r="AF32" s="85"/>
      <c r="AG32" s="86"/>
      <c r="AH32" s="87"/>
      <c r="AI32" s="87"/>
      <c r="AJ32" s="88"/>
      <c r="AK32" s="115"/>
      <c r="AL32" s="51"/>
      <c r="AM32" s="116"/>
      <c r="AN32" s="117"/>
      <c r="AO32" s="92"/>
      <c r="AP32" s="118"/>
      <c r="AQ32" s="94"/>
      <c r="AR32" s="95"/>
      <c r="AS32" s="96"/>
      <c r="AT32" s="97"/>
      <c r="AU32" s="97"/>
      <c r="AV32" s="96"/>
      <c r="AW32" s="98"/>
      <c r="AX32" s="92"/>
      <c r="AY32" s="93"/>
      <c r="AZ32" s="99"/>
      <c r="BA32" s="100"/>
      <c r="BB32" s="99"/>
      <c r="BC32" s="100"/>
      <c r="BD32" s="100"/>
      <c r="BE32" s="99"/>
      <c r="BF32" s="98"/>
      <c r="BG32" s="92"/>
      <c r="BH32" s="93"/>
      <c r="BI32" s="99"/>
      <c r="BJ32" s="100"/>
      <c r="BK32" s="99"/>
      <c r="BL32" s="100"/>
      <c r="BM32" s="100"/>
      <c r="BN32" s="99"/>
      <c r="BO32" s="98"/>
      <c r="BP32" s="92"/>
      <c r="BQ32" s="93"/>
      <c r="BR32" s="99"/>
      <c r="BS32" s="100"/>
      <c r="BT32" s="99"/>
      <c r="BU32" s="100"/>
      <c r="BV32" s="100"/>
      <c r="BW32" s="99"/>
      <c r="BX32" s="98"/>
      <c r="BY32" s="92"/>
      <c r="BZ32" s="93"/>
      <c r="CA32" s="99"/>
      <c r="CB32" s="100"/>
      <c r="CC32" s="99"/>
      <c r="CD32" s="100"/>
      <c r="CE32" s="100"/>
      <c r="CF32" s="99"/>
      <c r="CG32" s="98"/>
      <c r="CH32" s="92"/>
      <c r="CI32" s="93"/>
      <c r="CJ32" s="99"/>
      <c r="CK32" s="100"/>
      <c r="CL32" s="99"/>
      <c r="CM32" s="100"/>
      <c r="CN32" s="100"/>
      <c r="CO32" s="99"/>
      <c r="CP32" s="98"/>
      <c r="CQ32" s="101"/>
      <c r="CR32" s="102" t="str">
        <f>IF(Tableau18[[#This Row],[Colonne1]]=0,"",IF(DO32&gt;1,"Nom plusieurs fois dans la liste",IF(DO32=1,"OK","Nom pas dans la liste")))</f>
        <v/>
      </c>
      <c r="CS32" s="103"/>
      <c r="CT32" s="103"/>
      <c r="CU32" s="104"/>
      <c r="CV32" s="104"/>
      <c r="CW32" s="104"/>
      <c r="CX32" s="104"/>
      <c r="CY32" s="103"/>
      <c r="CZ32" s="104"/>
      <c r="DA32" s="104"/>
      <c r="DB32" s="104"/>
      <c r="DC32" s="104"/>
      <c r="DD32" s="104"/>
      <c r="DE32" s="104"/>
      <c r="DF32" s="133"/>
      <c r="DG32" s="105"/>
      <c r="DH32" s="133"/>
      <c r="DI32" s="105"/>
      <c r="DJ32" s="105"/>
      <c r="DK32" s="133"/>
      <c r="DL32" s="105"/>
      <c r="DM32" s="105" t="s">
        <v>129</v>
      </c>
      <c r="DN32" s="105"/>
      <c r="DO32" s="119">
        <f>COUNTIF(B:B,Tableau18[[#This Row],[Colonne1]])</f>
        <v>0</v>
      </c>
      <c r="DQ32" s="107">
        <f>MOD(DX32-DW32,1)</f>
        <v>0</v>
      </c>
      <c r="DS32" s="108">
        <f>Tableau13[[#This Row],[Pause 1]]</f>
        <v>0</v>
      </c>
      <c r="DT32" s="108">
        <f>Tableau13[[#This Row],[Pause 2]]</f>
        <v>0</v>
      </c>
      <c r="DU32" s="81">
        <f>Tableau13[[#This Row],[Debut 1 pause calculé]]</f>
        <v>0</v>
      </c>
      <c r="DV32" s="81">
        <f>Tableau13[[#This Row],[Fin 1 pause calculé]]</f>
        <v>0</v>
      </c>
      <c r="DW32" s="81">
        <f>Tableau13[[#This Row],[Debut 2 pause calculé]]</f>
        <v>0</v>
      </c>
      <c r="DX32" s="81">
        <f>Tableau13[[#This Row],[Fin 2 pause calculé]]</f>
        <v>0</v>
      </c>
      <c r="DY32" s="107">
        <f>Tableau13[[#This Row],[Activité1]]</f>
        <v>0</v>
      </c>
      <c r="DZ32" s="109">
        <f>Tableau13[[#This Row],[Debut1]]</f>
        <v>0</v>
      </c>
      <c r="EA32" s="109">
        <f>Tableau13[[#This Row],[Fin calculé1]]</f>
        <v>0</v>
      </c>
      <c r="EB32" s="109">
        <f>Tableau13[[#This Row],[FP1]]</f>
        <v>0</v>
      </c>
      <c r="EC32" s="110">
        <f>Tableau13[[#This Row],[Temps1]]</f>
        <v>0</v>
      </c>
      <c r="ED32" s="111">
        <f>IF(DZ32=0,0,IF(EA32&gt;0,"F",IF(Tableau13[[#This Row],[X]]="X","FP","EC")))</f>
        <v>0</v>
      </c>
      <c r="EE32" s="112">
        <f>Tableau13[[#This Row],[Pause1]]</f>
        <v>0</v>
      </c>
      <c r="EF32" s="113">
        <f t="shared" si="2"/>
        <v>0</v>
      </c>
      <c r="EG32" s="113">
        <f t="shared" si="1"/>
        <v>0</v>
      </c>
    </row>
    <row r="33" spans="1:137" s="107" customFormat="1" ht="13.95" customHeight="1" x14ac:dyDescent="0.3">
      <c r="A33" s="114">
        <f>Tableau13[[#This Row],[Code]]</f>
        <v>0</v>
      </c>
      <c r="B33" s="104"/>
      <c r="C33" s="72"/>
      <c r="D33" s="73"/>
      <c r="E33" s="74"/>
      <c r="F33" s="75"/>
      <c r="G33" s="76"/>
      <c r="H33" s="72"/>
      <c r="I33" s="76"/>
      <c r="J33" s="76"/>
      <c r="K33" s="76"/>
      <c r="L33" s="76"/>
      <c r="M33" s="76"/>
      <c r="N33" s="76"/>
      <c r="O33" s="76"/>
      <c r="P33" s="77"/>
      <c r="Q33" s="78"/>
      <c r="R33" s="79"/>
      <c r="S33" s="80"/>
      <c r="T33" s="80"/>
      <c r="U33" s="81"/>
      <c r="V33" s="81"/>
      <c r="W33" s="81"/>
      <c r="X33" s="81"/>
      <c r="Y33" s="81"/>
      <c r="Z33" s="81"/>
      <c r="AA33" s="81"/>
      <c r="AB33" s="82"/>
      <c r="AC33" s="83"/>
      <c r="AD33" s="83"/>
      <c r="AE33" s="84"/>
      <c r="AF33" s="85"/>
      <c r="AG33" s="86"/>
      <c r="AH33" s="87"/>
      <c r="AI33" s="87"/>
      <c r="AJ33" s="88"/>
      <c r="AK33" s="115"/>
      <c r="AL33" s="51"/>
      <c r="AM33" s="116"/>
      <c r="AN33" s="117"/>
      <c r="AO33" s="92"/>
      <c r="AP33" s="93"/>
      <c r="AQ33" s="94"/>
      <c r="AR33" s="95"/>
      <c r="AS33" s="96"/>
      <c r="AT33" s="97"/>
      <c r="AU33" s="97"/>
      <c r="AV33" s="96"/>
      <c r="AW33" s="98"/>
      <c r="AX33" s="92"/>
      <c r="AY33" s="93"/>
      <c r="AZ33" s="99"/>
      <c r="BA33" s="100"/>
      <c r="BB33" s="139"/>
      <c r="BC33" s="100"/>
      <c r="BD33" s="100"/>
      <c r="BE33" s="99"/>
      <c r="BF33" s="98"/>
      <c r="BG33" s="92"/>
      <c r="BH33" s="93"/>
      <c r="BI33" s="140"/>
      <c r="BJ33" s="100"/>
      <c r="BK33" s="99"/>
      <c r="BL33" s="100"/>
      <c r="BM33" s="100"/>
      <c r="BN33" s="99"/>
      <c r="BO33" s="98"/>
      <c r="BP33" s="92"/>
      <c r="BQ33" s="93"/>
      <c r="BR33" s="140"/>
      <c r="BS33" s="100"/>
      <c r="BT33" s="99"/>
      <c r="BU33" s="100"/>
      <c r="BV33" s="100"/>
      <c r="BW33" s="99"/>
      <c r="BX33" s="98"/>
      <c r="BY33" s="92"/>
      <c r="BZ33" s="93"/>
      <c r="CA33" s="140"/>
      <c r="CB33" s="100"/>
      <c r="CC33" s="99"/>
      <c r="CD33" s="141"/>
      <c r="CE33" s="141"/>
      <c r="CF33" s="99"/>
      <c r="CG33" s="98"/>
      <c r="CH33" s="92"/>
      <c r="CI33" s="93"/>
      <c r="CJ33" s="140"/>
      <c r="CK33" s="142"/>
      <c r="CL33" s="99"/>
      <c r="CM33" s="100"/>
      <c r="CN33" s="100"/>
      <c r="CO33" s="99"/>
      <c r="CP33" s="98"/>
      <c r="CQ33" s="101"/>
      <c r="CR33" s="102" t="str">
        <f>IF(Tableau18[[#This Row],[Colonne1]]=0,"",IF(DO33&gt;1,"Nom plusieurs fois dans la liste",IF(DO33=1,"OK","Nom pas dans la liste")))</f>
        <v/>
      </c>
      <c r="CS33" s="103"/>
      <c r="CT33" s="103"/>
      <c r="CU33" s="104"/>
      <c r="CV33" s="104"/>
      <c r="CW33" s="104"/>
      <c r="CX33" s="104"/>
      <c r="CY33" s="103"/>
      <c r="CZ33" s="104"/>
      <c r="DA33" s="104"/>
      <c r="DB33" s="104"/>
      <c r="DC33" s="104"/>
      <c r="DD33" s="104"/>
      <c r="DE33" s="104"/>
      <c r="DF33" s="104"/>
      <c r="DG33" s="105"/>
      <c r="DH33" s="104"/>
      <c r="DI33" s="105"/>
      <c r="DJ33" s="105"/>
      <c r="DK33" s="104"/>
      <c r="DL33" s="105"/>
      <c r="DM33" s="105" t="s">
        <v>129</v>
      </c>
      <c r="DN33" s="105"/>
      <c r="DO33" s="119">
        <f>COUNTIF(B:B,Tableau18[[#This Row],[Colonne1]])</f>
        <v>0</v>
      </c>
      <c r="DQ33" s="107">
        <f>MOD(DX33-DW33,1)</f>
        <v>0</v>
      </c>
      <c r="DS33" s="108">
        <f>Tableau13[[#This Row],[Pause 1]]</f>
        <v>0</v>
      </c>
      <c r="DT33" s="108">
        <f>Tableau13[[#This Row],[Pause 2]]</f>
        <v>0</v>
      </c>
      <c r="DU33" s="81">
        <f>Tableau13[[#This Row],[Debut 1 pause calculé]]</f>
        <v>0</v>
      </c>
      <c r="DV33" s="81">
        <f>Tableau13[[#This Row],[Fin 1 pause calculé]]</f>
        <v>0</v>
      </c>
      <c r="DW33" s="81">
        <f>Tableau13[[#This Row],[Debut 2 pause calculé]]</f>
        <v>0</v>
      </c>
      <c r="DX33" s="81">
        <f>Tableau13[[#This Row],[Fin 2 pause calculé]]</f>
        <v>0</v>
      </c>
      <c r="DY33" s="107">
        <f>Tableau13[[#This Row],[Activité1]]</f>
        <v>0</v>
      </c>
      <c r="DZ33" s="109">
        <f>Tableau13[[#This Row],[Debut1]]</f>
        <v>0</v>
      </c>
      <c r="EA33" s="109">
        <f>Tableau13[[#This Row],[Fin calculé1]]</f>
        <v>0</v>
      </c>
      <c r="EB33" s="109">
        <f>Tableau13[[#This Row],[FP1]]</f>
        <v>0</v>
      </c>
      <c r="EC33" s="110">
        <f>Tableau13[[#This Row],[Temps1]]</f>
        <v>0</v>
      </c>
      <c r="ED33" s="111">
        <f>IF(DZ33=0,0,IF(EA33&gt;0,"F",IF(Tableau13[[#This Row],[X]]="X","FP","EC")))</f>
        <v>0</v>
      </c>
      <c r="EE33" s="112">
        <f>Tableau13[[#This Row],[Pause1]]</f>
        <v>0</v>
      </c>
      <c r="EF33" s="113">
        <f t="shared" si="2"/>
        <v>0</v>
      </c>
      <c r="EG33" s="113">
        <f t="shared" si="1"/>
        <v>0</v>
      </c>
    </row>
    <row r="34" spans="1:137" s="107" customFormat="1" ht="13.95" customHeight="1" x14ac:dyDescent="0.3">
      <c r="A34" s="114">
        <f>Tableau13[[#This Row],[Code]]</f>
        <v>0</v>
      </c>
      <c r="B34" s="72"/>
      <c r="C34" s="72"/>
      <c r="D34" s="73"/>
      <c r="E34" s="74"/>
      <c r="F34" s="75"/>
      <c r="G34" s="76"/>
      <c r="H34" s="72"/>
      <c r="I34" s="76"/>
      <c r="J34" s="76"/>
      <c r="K34" s="76"/>
      <c r="L34" s="76"/>
      <c r="M34" s="76"/>
      <c r="N34" s="76"/>
      <c r="O34" s="76"/>
      <c r="P34" s="77"/>
      <c r="Q34" s="78"/>
      <c r="R34" s="79"/>
      <c r="S34" s="80"/>
      <c r="T34" s="80"/>
      <c r="U34" s="81"/>
      <c r="V34" s="81"/>
      <c r="W34" s="81"/>
      <c r="X34" s="81"/>
      <c r="Y34" s="81"/>
      <c r="Z34" s="81"/>
      <c r="AA34" s="81"/>
      <c r="AB34" s="82"/>
      <c r="AC34" s="83"/>
      <c r="AD34" s="83"/>
      <c r="AE34" s="84"/>
      <c r="AF34" s="85"/>
      <c r="AG34" s="86"/>
      <c r="AH34" s="87"/>
      <c r="AI34" s="87"/>
      <c r="AJ34" s="88"/>
      <c r="AK34" s="115"/>
      <c r="AL34" s="51"/>
      <c r="AM34" s="116"/>
      <c r="AN34" s="117"/>
      <c r="AO34" s="92"/>
      <c r="AP34" s="118"/>
      <c r="AQ34" s="94"/>
      <c r="AR34" s="95"/>
      <c r="AS34" s="96"/>
      <c r="AT34" s="97"/>
      <c r="AU34" s="97"/>
      <c r="AV34" s="96"/>
      <c r="AW34" s="98"/>
      <c r="AX34" s="92"/>
      <c r="AY34" s="93"/>
      <c r="AZ34" s="99"/>
      <c r="BA34" s="100"/>
      <c r="BB34" s="99"/>
      <c r="BC34" s="100"/>
      <c r="BD34" s="100"/>
      <c r="BE34" s="99"/>
      <c r="BF34" s="98"/>
      <c r="BG34" s="92"/>
      <c r="BH34" s="93"/>
      <c r="BI34" s="99"/>
      <c r="BJ34" s="100"/>
      <c r="BK34" s="99"/>
      <c r="BL34" s="100"/>
      <c r="BM34" s="100"/>
      <c r="BN34" s="99"/>
      <c r="BO34" s="98"/>
      <c r="BP34" s="92"/>
      <c r="BQ34" s="93"/>
      <c r="BR34" s="99"/>
      <c r="BS34" s="100"/>
      <c r="BT34" s="99"/>
      <c r="BU34" s="100"/>
      <c r="BV34" s="100"/>
      <c r="BW34" s="99"/>
      <c r="BX34" s="98"/>
      <c r="BY34" s="92"/>
      <c r="BZ34" s="93"/>
      <c r="CA34" s="99"/>
      <c r="CB34" s="100"/>
      <c r="CC34" s="99"/>
      <c r="CD34" s="100"/>
      <c r="CE34" s="100"/>
      <c r="CF34" s="99"/>
      <c r="CG34" s="98"/>
      <c r="CH34" s="92"/>
      <c r="CI34" s="93"/>
      <c r="CJ34" s="99"/>
      <c r="CK34" s="100"/>
      <c r="CL34" s="99"/>
      <c r="CM34" s="100"/>
      <c r="CN34" s="100"/>
      <c r="CO34" s="99"/>
      <c r="CP34" s="98"/>
      <c r="CQ34" s="101"/>
      <c r="CR34" s="102" t="str">
        <f>IF(Tableau18[[#This Row],[Colonne1]]=0,"",IF(DO34&gt;1,"Nom plusieurs fois dans la liste",IF(DO34=1,"OK","Nom pas dans la liste")))</f>
        <v/>
      </c>
      <c r="CS34" s="103"/>
      <c r="CT34" s="103"/>
      <c r="CU34" s="104"/>
      <c r="CV34" s="104"/>
      <c r="CW34" s="104"/>
      <c r="CX34" s="104"/>
      <c r="CY34" s="103"/>
      <c r="CZ34" s="104"/>
      <c r="DA34" s="104"/>
      <c r="DB34" s="104"/>
      <c r="DC34" s="104"/>
      <c r="DD34" s="104"/>
      <c r="DE34" s="104"/>
      <c r="DF34" s="104"/>
      <c r="DG34" s="105"/>
      <c r="DH34" s="104"/>
      <c r="DI34" s="105"/>
      <c r="DJ34" s="105"/>
      <c r="DK34" s="104"/>
      <c r="DL34" s="105"/>
      <c r="DM34" s="105" t="s">
        <v>129</v>
      </c>
      <c r="DN34" s="105"/>
      <c r="DO34" s="119">
        <f>COUNTIF(B:B,Tableau18[[#This Row],[Colonne1]])</f>
        <v>0</v>
      </c>
      <c r="DQ34" s="107">
        <f>MOD(DX34-DW34,1)</f>
        <v>0</v>
      </c>
      <c r="DS34" s="108">
        <f>Tableau13[[#This Row],[Pause 1]]</f>
        <v>0</v>
      </c>
      <c r="DT34" s="108">
        <f>Tableau13[[#This Row],[Pause 2]]</f>
        <v>0</v>
      </c>
      <c r="DU34" s="81">
        <f>Tableau13[[#This Row],[Debut 1 pause calculé]]</f>
        <v>0</v>
      </c>
      <c r="DV34" s="81">
        <f>Tableau13[[#This Row],[Fin 1 pause calculé]]</f>
        <v>0</v>
      </c>
      <c r="DW34" s="81">
        <f>Tableau13[[#This Row],[Debut 2 pause calculé]]</f>
        <v>0</v>
      </c>
      <c r="DX34" s="81">
        <f>Tableau13[[#This Row],[Fin 2 pause calculé]]</f>
        <v>0</v>
      </c>
      <c r="DY34" s="107">
        <f>Tableau13[[#This Row],[Activité1]]</f>
        <v>0</v>
      </c>
      <c r="DZ34" s="109">
        <f>Tableau13[[#This Row],[Debut1]]</f>
        <v>0</v>
      </c>
      <c r="EA34" s="109">
        <f>Tableau13[[#This Row],[Fin calculé1]]</f>
        <v>0</v>
      </c>
      <c r="EB34" s="109">
        <f>Tableau13[[#This Row],[FP1]]</f>
        <v>0</v>
      </c>
      <c r="EC34" s="110">
        <f>Tableau13[[#This Row],[Temps1]]</f>
        <v>0</v>
      </c>
      <c r="ED34" s="111">
        <f>IF(DZ34=0,0,IF(EA34&gt;0,"F",IF(Tableau13[[#This Row],[X]]="X","FP","EC")))</f>
        <v>0</v>
      </c>
      <c r="EE34" s="112">
        <f>Tableau13[[#This Row],[Pause1]]</f>
        <v>0</v>
      </c>
      <c r="EF34" s="113">
        <f t="shared" si="2"/>
        <v>0</v>
      </c>
      <c r="EG34" s="113">
        <f t="shared" si="1"/>
        <v>0</v>
      </c>
    </row>
    <row r="35" spans="1:137" s="107" customFormat="1" ht="13.95" customHeight="1" x14ac:dyDescent="0.3">
      <c r="A35" s="114">
        <f>Tableau13[[#This Row],[Code]]</f>
        <v>0</v>
      </c>
      <c r="B35" s="72"/>
      <c r="C35" s="72"/>
      <c r="D35" s="73"/>
      <c r="E35" s="74"/>
      <c r="F35" s="75"/>
      <c r="G35" s="76"/>
      <c r="H35" s="72"/>
      <c r="I35" s="76"/>
      <c r="J35" s="76"/>
      <c r="K35" s="76"/>
      <c r="L35" s="76"/>
      <c r="M35" s="76"/>
      <c r="N35" s="76"/>
      <c r="O35" s="76"/>
      <c r="P35" s="77"/>
      <c r="Q35" s="78"/>
      <c r="R35" s="79"/>
      <c r="S35" s="80"/>
      <c r="T35" s="80"/>
      <c r="U35" s="81"/>
      <c r="V35" s="81"/>
      <c r="W35" s="81"/>
      <c r="X35" s="81"/>
      <c r="Y35" s="81"/>
      <c r="Z35" s="81"/>
      <c r="AA35" s="81"/>
      <c r="AB35" s="82"/>
      <c r="AC35" s="83"/>
      <c r="AD35" s="83"/>
      <c r="AE35" s="84"/>
      <c r="AF35" s="85"/>
      <c r="AG35" s="86"/>
      <c r="AH35" s="87"/>
      <c r="AI35" s="87"/>
      <c r="AJ35" s="88"/>
      <c r="AK35" s="115"/>
      <c r="AL35" s="51"/>
      <c r="AM35" s="116"/>
      <c r="AN35" s="117"/>
      <c r="AO35" s="92"/>
      <c r="AP35" s="93"/>
      <c r="AQ35" s="94"/>
      <c r="AR35" s="95"/>
      <c r="AS35" s="96"/>
      <c r="AT35" s="97"/>
      <c r="AU35" s="97"/>
      <c r="AV35" s="96"/>
      <c r="AW35" s="98"/>
      <c r="AX35" s="92"/>
      <c r="AY35" s="93"/>
      <c r="AZ35" s="99"/>
      <c r="BA35" s="100"/>
      <c r="BB35" s="99"/>
      <c r="BC35" s="100"/>
      <c r="BD35" s="100"/>
      <c r="BE35" s="99"/>
      <c r="BF35" s="98"/>
      <c r="BG35" s="92"/>
      <c r="BH35" s="93"/>
      <c r="BI35" s="99"/>
      <c r="BJ35" s="100"/>
      <c r="BK35" s="99"/>
      <c r="BL35" s="100"/>
      <c r="BM35" s="100"/>
      <c r="BN35" s="99"/>
      <c r="BO35" s="98"/>
      <c r="BP35" s="92"/>
      <c r="BQ35" s="93"/>
      <c r="BR35" s="99"/>
      <c r="BS35" s="100"/>
      <c r="BT35" s="99"/>
      <c r="BU35" s="100"/>
      <c r="BV35" s="100"/>
      <c r="BW35" s="99"/>
      <c r="BX35" s="98"/>
      <c r="BY35" s="92"/>
      <c r="BZ35" s="93"/>
      <c r="CA35" s="99"/>
      <c r="CB35" s="100"/>
      <c r="CC35" s="99"/>
      <c r="CD35" s="100"/>
      <c r="CE35" s="100"/>
      <c r="CF35" s="99"/>
      <c r="CG35" s="98"/>
      <c r="CH35" s="92"/>
      <c r="CI35" s="93"/>
      <c r="CJ35" s="99"/>
      <c r="CK35" s="100"/>
      <c r="CL35" s="99"/>
      <c r="CM35" s="100"/>
      <c r="CN35" s="100"/>
      <c r="CO35" s="99"/>
      <c r="CP35" s="98"/>
      <c r="CQ35" s="101"/>
      <c r="CR35" s="102" t="str">
        <f>IF(Tableau18[[#This Row],[Colonne1]]=0,"",IF(DO35&gt;1,"Nom plusieurs fois dans la liste",IF(DO35=1,"OK","Nom pas dans la liste")))</f>
        <v/>
      </c>
      <c r="CS35" s="103"/>
      <c r="CT35" s="103"/>
      <c r="CU35" s="104"/>
      <c r="CV35" s="104"/>
      <c r="CW35" s="104"/>
      <c r="CX35" s="104"/>
      <c r="CY35" s="103"/>
      <c r="CZ35" s="104"/>
      <c r="DA35" s="104"/>
      <c r="DB35" s="104"/>
      <c r="DC35" s="104"/>
      <c r="DD35" s="104"/>
      <c r="DE35" s="104"/>
      <c r="DF35" s="104"/>
      <c r="DG35" s="105"/>
      <c r="DH35" s="104"/>
      <c r="DI35" s="105"/>
      <c r="DJ35" s="105"/>
      <c r="DK35" s="104"/>
      <c r="DL35" s="105"/>
      <c r="DM35" s="105" t="s">
        <v>129</v>
      </c>
      <c r="DN35" s="105"/>
      <c r="DO35" s="119">
        <f>COUNTIF(B:B,Tableau18[[#This Row],[Colonne1]])</f>
        <v>0</v>
      </c>
      <c r="DQ35" s="107">
        <f>MOD(DX35-DW35,1)</f>
        <v>0</v>
      </c>
      <c r="DS35" s="108">
        <f>Tableau13[[#This Row],[Pause 1]]</f>
        <v>0</v>
      </c>
      <c r="DT35" s="108">
        <f>Tableau13[[#This Row],[Pause 2]]</f>
        <v>0</v>
      </c>
      <c r="DU35" s="81">
        <f>Tableau13[[#This Row],[Debut 1 pause calculé]]</f>
        <v>0</v>
      </c>
      <c r="DV35" s="81">
        <f>Tableau13[[#This Row],[Fin 1 pause calculé]]</f>
        <v>0</v>
      </c>
      <c r="DW35" s="81">
        <f>Tableau13[[#This Row],[Debut 2 pause calculé]]</f>
        <v>0</v>
      </c>
      <c r="DX35" s="81">
        <f>Tableau13[[#This Row],[Fin 2 pause calculé]]</f>
        <v>0</v>
      </c>
      <c r="DY35" s="107">
        <f>Tableau13[[#This Row],[Activité1]]</f>
        <v>0</v>
      </c>
      <c r="DZ35" s="121">
        <f>Tableau13[[#This Row],[Debut1]]</f>
        <v>0</v>
      </c>
      <c r="EA35" s="121">
        <f>Tableau13[[#This Row],[Fin calculé1]]</f>
        <v>0</v>
      </c>
      <c r="EB35" s="121">
        <f>Tableau13[[#This Row],[FP1]]</f>
        <v>0</v>
      </c>
      <c r="EC35" s="122">
        <f>Tableau13[[#This Row],[Temps1]]</f>
        <v>0</v>
      </c>
      <c r="ED35" s="123">
        <f>IF(DZ35=0,0,IF(EA35&gt;0,"F",IF(Tableau13[[#This Row],[X]]="X","FP","EC")))</f>
        <v>0</v>
      </c>
      <c r="EE35" s="124">
        <f>Tableau13[[#This Row],[Pause1]]</f>
        <v>0</v>
      </c>
      <c r="EF35" s="125">
        <f t="shared" si="2"/>
        <v>0</v>
      </c>
      <c r="EG35" s="125">
        <f t="shared" si="1"/>
        <v>0</v>
      </c>
    </row>
    <row r="36" spans="1:137" s="107" customFormat="1" ht="13.95" customHeight="1" x14ac:dyDescent="0.3">
      <c r="A36" s="114">
        <f>Tableau13[[#This Row],[Code]]</f>
        <v>0</v>
      </c>
      <c r="B36" s="72"/>
      <c r="C36" s="72"/>
      <c r="D36" s="73"/>
      <c r="E36" s="74"/>
      <c r="F36" s="75"/>
      <c r="G36" s="76"/>
      <c r="H36" s="72"/>
      <c r="I36" s="76"/>
      <c r="J36" s="76"/>
      <c r="K36" s="76"/>
      <c r="L36" s="76"/>
      <c r="M36" s="76"/>
      <c r="N36" s="76"/>
      <c r="O36" s="76"/>
      <c r="P36" s="77"/>
      <c r="Q36" s="78"/>
      <c r="R36" s="79"/>
      <c r="S36" s="80"/>
      <c r="T36" s="80"/>
      <c r="U36" s="81"/>
      <c r="V36" s="81"/>
      <c r="W36" s="81"/>
      <c r="X36" s="81"/>
      <c r="Y36" s="81"/>
      <c r="Z36" s="81"/>
      <c r="AA36" s="81"/>
      <c r="AB36" s="82"/>
      <c r="AC36" s="83"/>
      <c r="AD36" s="83"/>
      <c r="AE36" s="84"/>
      <c r="AF36" s="85"/>
      <c r="AG36" s="86"/>
      <c r="AH36" s="87"/>
      <c r="AI36" s="87"/>
      <c r="AJ36" s="88"/>
      <c r="AK36" s="115"/>
      <c r="AL36" s="51"/>
      <c r="AM36" s="116"/>
      <c r="AN36" s="117"/>
      <c r="AO36" s="92"/>
      <c r="AP36" s="118"/>
      <c r="AQ36" s="94"/>
      <c r="AR36" s="95"/>
      <c r="AS36" s="96"/>
      <c r="AT36" s="97"/>
      <c r="AU36" s="97"/>
      <c r="AV36" s="96"/>
      <c r="AW36" s="98"/>
      <c r="AX36" s="92"/>
      <c r="AY36" s="93"/>
      <c r="AZ36" s="99"/>
      <c r="BA36" s="100"/>
      <c r="BB36" s="99"/>
      <c r="BC36" s="100"/>
      <c r="BD36" s="100"/>
      <c r="BE36" s="99"/>
      <c r="BF36" s="98"/>
      <c r="BG36" s="92"/>
      <c r="BH36" s="93"/>
      <c r="BI36" s="99"/>
      <c r="BJ36" s="100"/>
      <c r="BK36" s="99"/>
      <c r="BL36" s="100"/>
      <c r="BM36" s="100"/>
      <c r="BN36" s="99"/>
      <c r="BO36" s="98"/>
      <c r="BP36" s="92"/>
      <c r="BQ36" s="93"/>
      <c r="BR36" s="99"/>
      <c r="BS36" s="100"/>
      <c r="BT36" s="99"/>
      <c r="BU36" s="100"/>
      <c r="BV36" s="100"/>
      <c r="BW36" s="99"/>
      <c r="BX36" s="98"/>
      <c r="BY36" s="92"/>
      <c r="BZ36" s="93"/>
      <c r="CA36" s="99"/>
      <c r="CB36" s="100"/>
      <c r="CC36" s="99"/>
      <c r="CD36" s="100"/>
      <c r="CE36" s="100"/>
      <c r="CF36" s="99"/>
      <c r="CG36" s="98"/>
      <c r="CH36" s="92"/>
      <c r="CI36" s="93"/>
      <c r="CJ36" s="99"/>
      <c r="CK36" s="100"/>
      <c r="CL36" s="99"/>
      <c r="CM36" s="100"/>
      <c r="CN36" s="100"/>
      <c r="CO36" s="99"/>
      <c r="CP36" s="98"/>
      <c r="CQ36" s="101"/>
      <c r="CR36" s="102" t="str">
        <f>IF(Tableau18[[#This Row],[Colonne1]]=0,"",IF(DO36&gt;1,"Nom plusieurs fois dans la liste",IF(DO36=1,"OK","Nom pas dans la liste")))</f>
        <v/>
      </c>
      <c r="CS36" s="103"/>
      <c r="CT36" s="103"/>
      <c r="CU36" s="104"/>
      <c r="CV36" s="104"/>
      <c r="CW36" s="104"/>
      <c r="CX36" s="104"/>
      <c r="CY36" s="103"/>
      <c r="CZ36" s="104"/>
      <c r="DA36" s="104"/>
      <c r="DB36" s="104"/>
      <c r="DC36" s="104"/>
      <c r="DD36" s="104"/>
      <c r="DE36" s="104"/>
      <c r="DF36" s="104"/>
      <c r="DG36" s="105"/>
      <c r="DH36" s="104"/>
      <c r="DI36" s="105"/>
      <c r="DJ36" s="105"/>
      <c r="DK36" s="104"/>
      <c r="DL36" s="105"/>
      <c r="DM36" s="105" t="s">
        <v>129</v>
      </c>
      <c r="DN36" s="105"/>
      <c r="DO36" s="119">
        <f>COUNTIF(B:B,Tableau18[[#This Row],[Colonne1]])</f>
        <v>0</v>
      </c>
      <c r="DQ36" s="107">
        <f>MOD(DX36-DW36,1)</f>
        <v>0</v>
      </c>
      <c r="DS36" s="108">
        <f>Tableau13[[#This Row],[Pause 1]]</f>
        <v>0</v>
      </c>
      <c r="DT36" s="108">
        <f>Tableau13[[#This Row],[Pause 2]]</f>
        <v>0</v>
      </c>
      <c r="DU36" s="81">
        <f>Tableau13[[#This Row],[Debut 1 pause calculé]]</f>
        <v>0</v>
      </c>
      <c r="DV36" s="81">
        <f>Tableau13[[#This Row],[Fin 1 pause calculé]]</f>
        <v>0</v>
      </c>
      <c r="DW36" s="81">
        <f>Tableau13[[#This Row],[Debut 2 pause calculé]]</f>
        <v>0</v>
      </c>
      <c r="DX36" s="81">
        <f>Tableau13[[#This Row],[Fin 2 pause calculé]]</f>
        <v>0</v>
      </c>
      <c r="DY36" s="107">
        <f>Tableau13[[#This Row],[Activité1]]</f>
        <v>0</v>
      </c>
      <c r="DZ36" s="109">
        <f>Tableau13[[#This Row],[Debut1]]</f>
        <v>0</v>
      </c>
      <c r="EA36" s="109">
        <f>Tableau13[[#This Row],[Fin calculé1]]</f>
        <v>0</v>
      </c>
      <c r="EB36" s="109">
        <f>Tableau13[[#This Row],[FP1]]</f>
        <v>0</v>
      </c>
      <c r="EC36" s="110">
        <f>Tableau13[[#This Row],[Temps1]]</f>
        <v>0</v>
      </c>
      <c r="ED36" s="111">
        <f>IF(DZ36=0,0,IF(EA36&gt;0,"F",IF(Tableau13[[#This Row],[X]]="X","FP","EC")))</f>
        <v>0</v>
      </c>
      <c r="EE36" s="112">
        <f>Tableau13[[#This Row],[Pause1]]</f>
        <v>0</v>
      </c>
      <c r="EF36" s="113">
        <f t="shared" si="2"/>
        <v>0</v>
      </c>
      <c r="EG36" s="113">
        <f t="shared" si="1"/>
        <v>0</v>
      </c>
    </row>
    <row r="37" spans="1:137" s="107" customFormat="1" ht="13.95" customHeight="1" x14ac:dyDescent="0.3">
      <c r="A37" s="114">
        <f>Tableau13[[#This Row],[Code]]</f>
        <v>0</v>
      </c>
      <c r="B37" s="72"/>
      <c r="C37" s="72"/>
      <c r="D37" s="131"/>
      <c r="E37" s="74"/>
      <c r="F37" s="75"/>
      <c r="G37" s="76"/>
      <c r="H37" s="132"/>
      <c r="I37" s="76"/>
      <c r="J37" s="76"/>
      <c r="K37" s="76"/>
      <c r="L37" s="76"/>
      <c r="M37" s="76"/>
      <c r="N37" s="76"/>
      <c r="O37" s="76"/>
      <c r="P37" s="77"/>
      <c r="Q37" s="78"/>
      <c r="R37" s="79"/>
      <c r="S37" s="80"/>
      <c r="T37" s="80"/>
      <c r="U37" s="81"/>
      <c r="V37" s="81"/>
      <c r="W37" s="81"/>
      <c r="X37" s="81"/>
      <c r="Y37" s="81"/>
      <c r="Z37" s="81"/>
      <c r="AA37" s="81"/>
      <c r="AB37" s="82"/>
      <c r="AC37" s="83"/>
      <c r="AD37" s="83"/>
      <c r="AE37" s="84"/>
      <c r="AF37" s="85"/>
      <c r="AG37" s="86"/>
      <c r="AH37" s="87"/>
      <c r="AI37" s="87"/>
      <c r="AJ37" s="88"/>
      <c r="AK37" s="115"/>
      <c r="AL37" s="51"/>
      <c r="AM37" s="116"/>
      <c r="AN37" s="117"/>
      <c r="AO37" s="92"/>
      <c r="AP37" s="118"/>
      <c r="AQ37" s="94"/>
      <c r="AR37" s="95"/>
      <c r="AS37" s="96"/>
      <c r="AT37" s="97"/>
      <c r="AU37" s="97"/>
      <c r="AV37" s="96"/>
      <c r="AW37" s="98"/>
      <c r="AX37" s="92"/>
      <c r="AY37" s="93"/>
      <c r="AZ37" s="99"/>
      <c r="BA37" s="100"/>
      <c r="BB37" s="99"/>
      <c r="BC37" s="100"/>
      <c r="BD37" s="100"/>
      <c r="BE37" s="99"/>
      <c r="BF37" s="98"/>
      <c r="BG37" s="92"/>
      <c r="BH37" s="93"/>
      <c r="BI37" s="99"/>
      <c r="BJ37" s="100"/>
      <c r="BK37" s="99"/>
      <c r="BL37" s="100"/>
      <c r="BM37" s="100"/>
      <c r="BN37" s="99"/>
      <c r="BO37" s="98"/>
      <c r="BP37" s="92"/>
      <c r="BQ37" s="93"/>
      <c r="BR37" s="99"/>
      <c r="BS37" s="100"/>
      <c r="BT37" s="99"/>
      <c r="BU37" s="100"/>
      <c r="BV37" s="100"/>
      <c r="BW37" s="99"/>
      <c r="BX37" s="98"/>
      <c r="BY37" s="92"/>
      <c r="BZ37" s="93"/>
      <c r="CA37" s="99"/>
      <c r="CB37" s="100"/>
      <c r="CC37" s="99"/>
      <c r="CD37" s="100"/>
      <c r="CE37" s="100"/>
      <c r="CF37" s="99"/>
      <c r="CG37" s="98"/>
      <c r="CH37" s="92"/>
      <c r="CI37" s="93"/>
      <c r="CJ37" s="99"/>
      <c r="CK37" s="100"/>
      <c r="CL37" s="99"/>
      <c r="CM37" s="100"/>
      <c r="CN37" s="100"/>
      <c r="CO37" s="99"/>
      <c r="CP37" s="98"/>
      <c r="CQ37" s="101"/>
      <c r="CR37" s="102" t="str">
        <f>IF(Tableau18[[#This Row],[Colonne1]]=0,"",IF(DO37&gt;1,"Nom plusieurs fois dans la liste",IF(DO37=1,"OK","Nom pas dans la liste")))</f>
        <v/>
      </c>
      <c r="CS37" s="103"/>
      <c r="CT37" s="103"/>
      <c r="CU37" s="104"/>
      <c r="CV37" s="104"/>
      <c r="CW37" s="104"/>
      <c r="CX37" s="104"/>
      <c r="CY37" s="103"/>
      <c r="CZ37" s="104"/>
      <c r="DA37" s="104"/>
      <c r="DB37" s="104"/>
      <c r="DC37" s="104"/>
      <c r="DD37" s="104"/>
      <c r="DE37" s="104"/>
      <c r="DF37" s="104"/>
      <c r="DG37" s="105"/>
      <c r="DH37" s="104"/>
      <c r="DI37" s="105"/>
      <c r="DJ37" s="105"/>
      <c r="DK37" s="104"/>
      <c r="DL37" s="105"/>
      <c r="DM37" s="105" t="s">
        <v>129</v>
      </c>
      <c r="DN37" s="105"/>
      <c r="DO37" s="119">
        <f>COUNTIF(B:B,Tableau18[[#This Row],[Colonne1]])</f>
        <v>0</v>
      </c>
      <c r="DQ37" s="107">
        <f>MOD(DX37-DW37,1)</f>
        <v>0</v>
      </c>
      <c r="DS37" s="108">
        <f>Tableau13[[#This Row],[Pause 1]]</f>
        <v>0</v>
      </c>
      <c r="DT37" s="108">
        <f>Tableau13[[#This Row],[Pause 2]]</f>
        <v>0</v>
      </c>
      <c r="DU37" s="81">
        <f>Tableau13[[#This Row],[Debut 1 pause calculé]]</f>
        <v>0</v>
      </c>
      <c r="DV37" s="81">
        <f>Tableau13[[#This Row],[Fin 1 pause calculé]]</f>
        <v>0</v>
      </c>
      <c r="DW37" s="81">
        <f>Tableau13[[#This Row],[Debut 2 pause calculé]]</f>
        <v>0</v>
      </c>
      <c r="DX37" s="81">
        <f>Tableau13[[#This Row],[Fin 2 pause calculé]]</f>
        <v>0</v>
      </c>
      <c r="DY37" s="107">
        <f>Tableau13[[#This Row],[Activité1]]</f>
        <v>0</v>
      </c>
      <c r="DZ37" s="109">
        <f>Tableau13[[#This Row],[Debut1]]</f>
        <v>0</v>
      </c>
      <c r="EA37" s="109">
        <f>Tableau13[[#This Row],[Fin calculé1]]</f>
        <v>0</v>
      </c>
      <c r="EB37" s="109">
        <f>Tableau13[[#This Row],[FP1]]</f>
        <v>0</v>
      </c>
      <c r="EC37" s="110">
        <f>Tableau13[[#This Row],[Temps1]]</f>
        <v>0</v>
      </c>
      <c r="ED37" s="111">
        <f>IF(DZ37=0,0,IF(EA37&gt;0,"F",IF(Tableau13[[#This Row],[X]]="X","FP","EC")))</f>
        <v>0</v>
      </c>
      <c r="EE37" s="112">
        <f>Tableau13[[#This Row],[Pause1]]</f>
        <v>0</v>
      </c>
      <c r="EF37" s="113">
        <f t="shared" si="2"/>
        <v>0</v>
      </c>
      <c r="EG37" s="113">
        <f t="shared" si="1"/>
        <v>0</v>
      </c>
    </row>
    <row r="38" spans="1:137" s="107" customFormat="1" ht="13.95" customHeight="1" x14ac:dyDescent="0.3">
      <c r="A38" s="114">
        <f>Tableau13[[#This Row],[Code]]</f>
        <v>0</v>
      </c>
      <c r="B38" s="72"/>
      <c r="C38" s="72"/>
      <c r="D38" s="143"/>
      <c r="E38" s="74"/>
      <c r="F38" s="75"/>
      <c r="G38" s="76"/>
      <c r="H38" s="144"/>
      <c r="I38" s="76"/>
      <c r="J38" s="76"/>
      <c r="K38" s="76"/>
      <c r="L38" s="76"/>
      <c r="M38" s="76"/>
      <c r="N38" s="76"/>
      <c r="O38" s="76"/>
      <c r="P38" s="77"/>
      <c r="Q38" s="78"/>
      <c r="R38" s="79"/>
      <c r="S38" s="80"/>
      <c r="T38" s="80"/>
      <c r="U38" s="81"/>
      <c r="V38" s="81"/>
      <c r="W38" s="81"/>
      <c r="X38" s="81"/>
      <c r="Y38" s="81"/>
      <c r="Z38" s="81"/>
      <c r="AA38" s="81"/>
      <c r="AB38" s="82"/>
      <c r="AC38" s="83"/>
      <c r="AD38" s="83"/>
      <c r="AE38" s="84"/>
      <c r="AF38" s="85"/>
      <c r="AG38" s="86"/>
      <c r="AH38" s="87"/>
      <c r="AI38" s="87"/>
      <c r="AJ38" s="88"/>
      <c r="AK38" s="115"/>
      <c r="AL38" s="51"/>
      <c r="AM38" s="116"/>
      <c r="AN38" s="117"/>
      <c r="AO38" s="92"/>
      <c r="AP38" s="118"/>
      <c r="AQ38" s="94"/>
      <c r="AR38" s="95"/>
      <c r="AS38" s="96"/>
      <c r="AT38" s="97"/>
      <c r="AU38" s="97"/>
      <c r="AV38" s="96"/>
      <c r="AW38" s="98"/>
      <c r="AX38" s="92"/>
      <c r="AY38" s="93"/>
      <c r="AZ38" s="99"/>
      <c r="BA38" s="100"/>
      <c r="BB38" s="99"/>
      <c r="BC38" s="100"/>
      <c r="BD38" s="100"/>
      <c r="BE38" s="99"/>
      <c r="BF38" s="98"/>
      <c r="BG38" s="92"/>
      <c r="BH38" s="93"/>
      <c r="BI38" s="99"/>
      <c r="BJ38" s="100"/>
      <c r="BK38" s="99"/>
      <c r="BL38" s="100"/>
      <c r="BM38" s="100"/>
      <c r="BN38" s="99"/>
      <c r="BO38" s="98"/>
      <c r="BP38" s="92"/>
      <c r="BQ38" s="93"/>
      <c r="BR38" s="99"/>
      <c r="BS38" s="100"/>
      <c r="BT38" s="99"/>
      <c r="BU38" s="100"/>
      <c r="BV38" s="100"/>
      <c r="BW38" s="99"/>
      <c r="BX38" s="98"/>
      <c r="BY38" s="92"/>
      <c r="BZ38" s="93"/>
      <c r="CA38" s="99"/>
      <c r="CB38" s="100"/>
      <c r="CC38" s="99"/>
      <c r="CD38" s="100"/>
      <c r="CE38" s="100"/>
      <c r="CF38" s="99"/>
      <c r="CG38" s="98"/>
      <c r="CH38" s="92"/>
      <c r="CI38" s="93"/>
      <c r="CJ38" s="99"/>
      <c r="CK38" s="100"/>
      <c r="CL38" s="99"/>
      <c r="CM38" s="100"/>
      <c r="CN38" s="100"/>
      <c r="CO38" s="99"/>
      <c r="CP38" s="98"/>
      <c r="CQ38" s="101"/>
      <c r="CR38" s="102" t="str">
        <f>IF(Tableau18[[#This Row],[Colonne1]]=0,"",IF(DO38&gt;1,"Nom plusieurs fois dans la liste",IF(DO38=1,"OK","Nom pas dans la liste")))</f>
        <v/>
      </c>
      <c r="CS38" s="103"/>
      <c r="CT38" s="103"/>
      <c r="CU38" s="104"/>
      <c r="CV38" s="104"/>
      <c r="CW38" s="104"/>
      <c r="CX38" s="104"/>
      <c r="CY38" s="103"/>
      <c r="CZ38" s="104"/>
      <c r="DA38" s="104"/>
      <c r="DB38" s="104"/>
      <c r="DC38" s="104"/>
      <c r="DD38" s="104"/>
      <c r="DE38" s="104"/>
      <c r="DF38" s="104"/>
      <c r="DG38" s="105"/>
      <c r="DH38" s="104"/>
      <c r="DI38" s="105"/>
      <c r="DJ38" s="105"/>
      <c r="DK38" s="104"/>
      <c r="DL38" s="105"/>
      <c r="DM38" s="105" t="s">
        <v>129</v>
      </c>
      <c r="DN38" s="105"/>
      <c r="DO38" s="119">
        <f>COUNTIF(B:B,Tableau18[[#This Row],[Colonne1]])</f>
        <v>0</v>
      </c>
      <c r="DQ38" s="107">
        <f>MOD(DX38-DW38,1)</f>
        <v>0</v>
      </c>
      <c r="DS38" s="108">
        <f>Tableau13[[#This Row],[Pause 1]]</f>
        <v>0</v>
      </c>
      <c r="DT38" s="108">
        <f>Tableau13[[#This Row],[Pause 2]]</f>
        <v>0</v>
      </c>
      <c r="DU38" s="81">
        <f>Tableau13[[#This Row],[Debut 1 pause calculé]]</f>
        <v>0</v>
      </c>
      <c r="DV38" s="81">
        <f>Tableau13[[#This Row],[Fin 1 pause calculé]]</f>
        <v>0</v>
      </c>
      <c r="DW38" s="81">
        <f>Tableau13[[#This Row],[Debut 2 pause calculé]]</f>
        <v>0</v>
      </c>
      <c r="DX38" s="81">
        <f>Tableau13[[#This Row],[Fin 2 pause calculé]]</f>
        <v>0</v>
      </c>
      <c r="DY38" s="107">
        <f>Tableau13[[#This Row],[Activité1]]</f>
        <v>0</v>
      </c>
      <c r="DZ38" s="109">
        <f>Tableau13[[#This Row],[Debut1]]</f>
        <v>0</v>
      </c>
      <c r="EA38" s="109">
        <f>Tableau13[[#This Row],[Fin calculé1]]</f>
        <v>0</v>
      </c>
      <c r="EB38" s="109">
        <f>Tableau13[[#This Row],[FP1]]</f>
        <v>0</v>
      </c>
      <c r="EC38" s="110">
        <f>Tableau13[[#This Row],[Temps1]]</f>
        <v>0</v>
      </c>
      <c r="ED38" s="111">
        <f>IF(DZ38=0,0,IF(EA38&gt;0,"F",IF(Tableau13[[#This Row],[X]]="X","FP","EC")))</f>
        <v>0</v>
      </c>
      <c r="EE38" s="112">
        <f>Tableau13[[#This Row],[Pause1]]</f>
        <v>0</v>
      </c>
      <c r="EF38" s="113">
        <f t="shared" si="2"/>
        <v>0</v>
      </c>
      <c r="EG38" s="113">
        <f t="shared" si="1"/>
        <v>0</v>
      </c>
    </row>
    <row r="39" spans="1:137" s="107" customFormat="1" ht="13.95" customHeight="1" x14ac:dyDescent="0.3">
      <c r="A39" s="114">
        <f>Tableau13[[#This Row],[Code]]</f>
        <v>0</v>
      </c>
      <c r="B39" s="72"/>
      <c r="C39" s="72"/>
      <c r="D39" s="73"/>
      <c r="E39" s="74"/>
      <c r="F39" s="75"/>
      <c r="G39" s="76"/>
      <c r="H39" s="72"/>
      <c r="I39" s="76"/>
      <c r="J39" s="76"/>
      <c r="K39" s="76"/>
      <c r="L39" s="76"/>
      <c r="M39" s="76"/>
      <c r="N39" s="76"/>
      <c r="O39" s="76"/>
      <c r="P39" s="77"/>
      <c r="Q39" s="78"/>
      <c r="R39" s="79"/>
      <c r="S39" s="80"/>
      <c r="T39" s="80"/>
      <c r="U39" s="81"/>
      <c r="V39" s="81"/>
      <c r="W39" s="81"/>
      <c r="X39" s="81"/>
      <c r="Y39" s="81"/>
      <c r="Z39" s="81"/>
      <c r="AA39" s="81"/>
      <c r="AB39" s="82"/>
      <c r="AC39" s="83"/>
      <c r="AD39" s="83"/>
      <c r="AE39" s="84"/>
      <c r="AF39" s="85"/>
      <c r="AG39" s="86"/>
      <c r="AH39" s="87"/>
      <c r="AI39" s="87"/>
      <c r="AJ39" s="88"/>
      <c r="AK39" s="115"/>
      <c r="AL39" s="51"/>
      <c r="AM39" s="116"/>
      <c r="AN39" s="117"/>
      <c r="AO39" s="92"/>
      <c r="AP39" s="118"/>
      <c r="AQ39" s="94"/>
      <c r="AR39" s="95"/>
      <c r="AS39" s="96"/>
      <c r="AT39" s="97"/>
      <c r="AU39" s="97"/>
      <c r="AV39" s="96"/>
      <c r="AW39" s="98"/>
      <c r="AX39" s="92"/>
      <c r="AY39" s="93"/>
      <c r="AZ39" s="99"/>
      <c r="BA39" s="100"/>
      <c r="BB39" s="99"/>
      <c r="BC39" s="100"/>
      <c r="BD39" s="100"/>
      <c r="BE39" s="99"/>
      <c r="BF39" s="98"/>
      <c r="BG39" s="92"/>
      <c r="BH39" s="93"/>
      <c r="BI39" s="99"/>
      <c r="BJ39" s="100"/>
      <c r="BK39" s="99"/>
      <c r="BL39" s="100"/>
      <c r="BM39" s="100"/>
      <c r="BN39" s="99"/>
      <c r="BO39" s="98"/>
      <c r="BP39" s="92"/>
      <c r="BQ39" s="93"/>
      <c r="BR39" s="99"/>
      <c r="BS39" s="100"/>
      <c r="BT39" s="99"/>
      <c r="BU39" s="100"/>
      <c r="BV39" s="100"/>
      <c r="BW39" s="99"/>
      <c r="BX39" s="98"/>
      <c r="BY39" s="92"/>
      <c r="BZ39" s="93"/>
      <c r="CA39" s="99"/>
      <c r="CB39" s="100"/>
      <c r="CC39" s="99"/>
      <c r="CD39" s="100"/>
      <c r="CE39" s="100"/>
      <c r="CF39" s="99"/>
      <c r="CG39" s="98"/>
      <c r="CH39" s="92"/>
      <c r="CI39" s="93"/>
      <c r="CJ39" s="99"/>
      <c r="CK39" s="100"/>
      <c r="CL39" s="99"/>
      <c r="CM39" s="100"/>
      <c r="CN39" s="100"/>
      <c r="CO39" s="99"/>
      <c r="CP39" s="98"/>
      <c r="CQ39" s="101"/>
      <c r="CR39" s="102" t="str">
        <f>IF(Tableau18[[#This Row],[Colonne1]]=0,"",IF(DO39&gt;1,"Nom plusieurs fois dans la liste",IF(DO39=1,"OK","Nom pas dans la liste")))</f>
        <v/>
      </c>
      <c r="CS39" s="103"/>
      <c r="CT39" s="103"/>
      <c r="CU39" s="104"/>
      <c r="CV39" s="104"/>
      <c r="CW39" s="104"/>
      <c r="CX39" s="104"/>
      <c r="CY39" s="103"/>
      <c r="CZ39" s="104"/>
      <c r="DA39" s="104"/>
      <c r="DB39" s="104"/>
      <c r="DC39" s="104"/>
      <c r="DD39" s="104"/>
      <c r="DE39" s="104"/>
      <c r="DF39" s="104"/>
      <c r="DG39" s="105"/>
      <c r="DH39" s="104"/>
      <c r="DI39" s="105"/>
      <c r="DJ39" s="105"/>
      <c r="DK39" s="104"/>
      <c r="DL39" s="105"/>
      <c r="DM39" s="105" t="s">
        <v>129</v>
      </c>
      <c r="DN39" s="105"/>
      <c r="DO39" s="119">
        <f>COUNTIF(B:B,Tableau18[[#This Row],[Colonne1]])</f>
        <v>0</v>
      </c>
      <c r="DQ39" s="107">
        <f>MOD(DX39-DW39,1)</f>
        <v>0</v>
      </c>
      <c r="DS39" s="108">
        <f>Tableau13[[#This Row],[Pause 1]]</f>
        <v>0</v>
      </c>
      <c r="DT39" s="108">
        <f>Tableau13[[#This Row],[Pause 2]]</f>
        <v>0</v>
      </c>
      <c r="DU39" s="81">
        <f>Tableau13[[#This Row],[Debut 1 pause calculé]]</f>
        <v>0</v>
      </c>
      <c r="DV39" s="81">
        <f>Tableau13[[#This Row],[Fin 1 pause calculé]]</f>
        <v>0</v>
      </c>
      <c r="DW39" s="81">
        <f>Tableau13[[#This Row],[Debut 2 pause calculé]]</f>
        <v>0</v>
      </c>
      <c r="DX39" s="81">
        <f>Tableau13[[#This Row],[Fin 2 pause calculé]]</f>
        <v>0</v>
      </c>
      <c r="DY39" s="107">
        <f>Tableau13[[#This Row],[Activité1]]</f>
        <v>0</v>
      </c>
      <c r="DZ39" s="109">
        <f>Tableau13[[#This Row],[Debut1]]</f>
        <v>0</v>
      </c>
      <c r="EA39" s="109">
        <f>Tableau13[[#This Row],[Fin calculé1]]</f>
        <v>0</v>
      </c>
      <c r="EB39" s="109">
        <f>Tableau13[[#This Row],[FP1]]</f>
        <v>0</v>
      </c>
      <c r="EC39" s="110">
        <f>Tableau13[[#This Row],[Temps1]]</f>
        <v>0</v>
      </c>
      <c r="ED39" s="111">
        <f>IF(DZ39=0,0,IF(EA39&gt;0,"F",IF(Tableau13[[#This Row],[X]]="X","FP","EC")))</f>
        <v>0</v>
      </c>
      <c r="EE39" s="112">
        <f>Tableau13[[#This Row],[Pause1]]</f>
        <v>0</v>
      </c>
      <c r="EF39" s="113">
        <f t="shared" si="2"/>
        <v>0</v>
      </c>
      <c r="EG39" s="113">
        <f t="shared" si="1"/>
        <v>0</v>
      </c>
    </row>
    <row r="40" spans="1:137" s="107" customFormat="1" ht="13.95" customHeight="1" x14ac:dyDescent="0.3">
      <c r="A40" s="114">
        <f>Tableau13[[#This Row],[Code]]</f>
        <v>0</v>
      </c>
      <c r="B40" s="72"/>
      <c r="C40" s="72"/>
      <c r="D40" s="73"/>
      <c r="E40" s="74"/>
      <c r="F40" s="75"/>
      <c r="G40" s="76"/>
      <c r="H40" s="130"/>
      <c r="I40" s="76"/>
      <c r="J40" s="76"/>
      <c r="K40" s="76"/>
      <c r="L40" s="76"/>
      <c r="M40" s="76"/>
      <c r="N40" s="76"/>
      <c r="O40" s="76"/>
      <c r="P40" s="77"/>
      <c r="Q40" s="78"/>
      <c r="R40" s="79"/>
      <c r="S40" s="80"/>
      <c r="T40" s="80"/>
      <c r="U40" s="81"/>
      <c r="V40" s="81"/>
      <c r="W40" s="81"/>
      <c r="X40" s="81"/>
      <c r="Y40" s="81"/>
      <c r="Z40" s="81"/>
      <c r="AA40" s="81"/>
      <c r="AB40" s="82"/>
      <c r="AC40" s="83"/>
      <c r="AD40" s="83"/>
      <c r="AE40" s="84"/>
      <c r="AF40" s="85"/>
      <c r="AG40" s="86"/>
      <c r="AH40" s="87"/>
      <c r="AI40" s="87"/>
      <c r="AJ40" s="88"/>
      <c r="AK40" s="115"/>
      <c r="AL40" s="51"/>
      <c r="AM40" s="116"/>
      <c r="AN40" s="117"/>
      <c r="AO40" s="92"/>
      <c r="AP40" s="118"/>
      <c r="AQ40" s="94"/>
      <c r="AR40" s="95"/>
      <c r="AS40" s="96"/>
      <c r="AT40" s="97"/>
      <c r="AU40" s="97"/>
      <c r="AV40" s="96"/>
      <c r="AW40" s="98"/>
      <c r="AX40" s="92"/>
      <c r="AY40" s="93"/>
      <c r="AZ40" s="99"/>
      <c r="BA40" s="100"/>
      <c r="BB40" s="99"/>
      <c r="BC40" s="100"/>
      <c r="BD40" s="100"/>
      <c r="BE40" s="99"/>
      <c r="BF40" s="98"/>
      <c r="BG40" s="92"/>
      <c r="BH40" s="93"/>
      <c r="BI40" s="99"/>
      <c r="BJ40" s="100"/>
      <c r="BK40" s="99"/>
      <c r="BL40" s="100"/>
      <c r="BM40" s="100"/>
      <c r="BN40" s="99"/>
      <c r="BO40" s="98"/>
      <c r="BP40" s="92"/>
      <c r="BQ40" s="93"/>
      <c r="BR40" s="99"/>
      <c r="BS40" s="100"/>
      <c r="BT40" s="99"/>
      <c r="BU40" s="100"/>
      <c r="BV40" s="100"/>
      <c r="BW40" s="99"/>
      <c r="BX40" s="98"/>
      <c r="BY40" s="92"/>
      <c r="BZ40" s="93"/>
      <c r="CA40" s="99"/>
      <c r="CB40" s="100"/>
      <c r="CC40" s="99"/>
      <c r="CD40" s="100"/>
      <c r="CE40" s="100"/>
      <c r="CF40" s="99"/>
      <c r="CG40" s="98"/>
      <c r="CH40" s="92"/>
      <c r="CI40" s="93"/>
      <c r="CJ40" s="99"/>
      <c r="CK40" s="100"/>
      <c r="CL40" s="99"/>
      <c r="CM40" s="100"/>
      <c r="CN40" s="100"/>
      <c r="CO40" s="99"/>
      <c r="CP40" s="98"/>
      <c r="CQ40" s="101"/>
      <c r="CR40" s="102" t="str">
        <f>IF(Tableau18[[#This Row],[Colonne1]]=0,"",IF(DO40&gt;1,"Nom plusieurs fois dans la liste",IF(DO40=1,"OK","Nom pas dans la liste")))</f>
        <v/>
      </c>
      <c r="CS40" s="103"/>
      <c r="CT40" s="103"/>
      <c r="CU40" s="104"/>
      <c r="CV40" s="104"/>
      <c r="CW40" s="104"/>
      <c r="CX40" s="104"/>
      <c r="CY40" s="103"/>
      <c r="CZ40" s="104"/>
      <c r="DA40" s="104"/>
      <c r="DB40" s="104"/>
      <c r="DC40" s="104"/>
      <c r="DD40" s="104"/>
      <c r="DE40" s="104"/>
      <c r="DF40" s="104"/>
      <c r="DG40" s="105"/>
      <c r="DH40" s="104"/>
      <c r="DI40" s="105"/>
      <c r="DJ40" s="105"/>
      <c r="DK40" s="104"/>
      <c r="DL40" s="105"/>
      <c r="DM40" s="105" t="s">
        <v>129</v>
      </c>
      <c r="DN40" s="105"/>
      <c r="DO40" s="119">
        <f>COUNTIF(B:B,Tableau18[[#This Row],[Colonne1]])</f>
        <v>0</v>
      </c>
      <c r="DQ40" s="107">
        <f>MOD(DX40-DW40,1)</f>
        <v>0</v>
      </c>
      <c r="DS40" s="108">
        <f>Tableau13[[#This Row],[Pause 1]]</f>
        <v>0</v>
      </c>
      <c r="DT40" s="108">
        <f>Tableau13[[#This Row],[Pause 2]]</f>
        <v>0</v>
      </c>
      <c r="DU40" s="81">
        <f>Tableau13[[#This Row],[Debut 1 pause calculé]]</f>
        <v>0</v>
      </c>
      <c r="DV40" s="81">
        <f>Tableau13[[#This Row],[Fin 1 pause calculé]]</f>
        <v>0</v>
      </c>
      <c r="DW40" s="81">
        <f>Tableau13[[#This Row],[Debut 2 pause calculé]]</f>
        <v>0</v>
      </c>
      <c r="DX40" s="81">
        <f>Tableau13[[#This Row],[Fin 2 pause calculé]]</f>
        <v>0</v>
      </c>
      <c r="DY40" s="107">
        <f>Tableau13[[#This Row],[Activité1]]</f>
        <v>0</v>
      </c>
      <c r="DZ40" s="109">
        <f>Tableau13[[#This Row],[Debut1]]</f>
        <v>0</v>
      </c>
      <c r="EA40" s="109">
        <f>Tableau13[[#This Row],[Fin calculé1]]</f>
        <v>0</v>
      </c>
      <c r="EB40" s="109">
        <f>Tableau13[[#This Row],[FP1]]</f>
        <v>0</v>
      </c>
      <c r="EC40" s="110">
        <f>Tableau13[[#This Row],[Temps1]]</f>
        <v>0</v>
      </c>
      <c r="ED40" s="111">
        <f>IF(DZ40=0,0,IF(EA40&gt;0,"F",IF(Tableau13[[#This Row],[X]]="X","FP","EC")))</f>
        <v>0</v>
      </c>
      <c r="EE40" s="112">
        <f>Tableau13[[#This Row],[Pause1]]</f>
        <v>0</v>
      </c>
      <c r="EF40" s="113">
        <f t="shared" si="2"/>
        <v>0</v>
      </c>
      <c r="EG40" s="113">
        <f t="shared" si="1"/>
        <v>0</v>
      </c>
    </row>
    <row r="41" spans="1:137" s="107" customFormat="1" ht="13.95" customHeight="1" x14ac:dyDescent="0.3">
      <c r="A41" s="114">
        <f>Tableau13[[#This Row],[Code]]</f>
        <v>0</v>
      </c>
      <c r="B41" s="72"/>
      <c r="C41" s="72"/>
      <c r="D41" s="73"/>
      <c r="E41" s="74"/>
      <c r="F41" s="75"/>
      <c r="G41" s="76"/>
      <c r="H41" s="72"/>
      <c r="I41" s="76"/>
      <c r="J41" s="76"/>
      <c r="K41" s="76"/>
      <c r="L41" s="76"/>
      <c r="M41" s="76"/>
      <c r="N41" s="76"/>
      <c r="O41" s="76"/>
      <c r="P41" s="77"/>
      <c r="Q41" s="78"/>
      <c r="R41" s="79"/>
      <c r="S41" s="80"/>
      <c r="T41" s="80"/>
      <c r="U41" s="81"/>
      <c r="V41" s="81"/>
      <c r="W41" s="81"/>
      <c r="X41" s="81"/>
      <c r="Y41" s="81"/>
      <c r="Z41" s="81"/>
      <c r="AA41" s="81"/>
      <c r="AB41" s="82"/>
      <c r="AC41" s="83"/>
      <c r="AD41" s="83"/>
      <c r="AE41" s="84"/>
      <c r="AF41" s="85"/>
      <c r="AG41" s="86"/>
      <c r="AH41" s="87"/>
      <c r="AI41" s="87"/>
      <c r="AJ41" s="88"/>
      <c r="AK41" s="115"/>
      <c r="AL41" s="51"/>
      <c r="AM41" s="116"/>
      <c r="AN41" s="117"/>
      <c r="AO41" s="92"/>
      <c r="AP41" s="118"/>
      <c r="AQ41" s="94"/>
      <c r="AR41" s="95"/>
      <c r="AS41" s="96"/>
      <c r="AT41" s="97"/>
      <c r="AU41" s="97"/>
      <c r="AV41" s="96"/>
      <c r="AW41" s="98"/>
      <c r="AX41" s="92"/>
      <c r="AY41" s="93"/>
      <c r="AZ41" s="99"/>
      <c r="BA41" s="100"/>
      <c r="BB41" s="99"/>
      <c r="BC41" s="100"/>
      <c r="BD41" s="100"/>
      <c r="BE41" s="99"/>
      <c r="BF41" s="98"/>
      <c r="BG41" s="92"/>
      <c r="BH41" s="93"/>
      <c r="BI41" s="99"/>
      <c r="BJ41" s="100"/>
      <c r="BK41" s="99"/>
      <c r="BL41" s="100"/>
      <c r="BM41" s="100"/>
      <c r="BN41" s="99"/>
      <c r="BO41" s="98"/>
      <c r="BP41" s="92"/>
      <c r="BQ41" s="93"/>
      <c r="BR41" s="99"/>
      <c r="BS41" s="100"/>
      <c r="BT41" s="99"/>
      <c r="BU41" s="100"/>
      <c r="BV41" s="100"/>
      <c r="BW41" s="99"/>
      <c r="BX41" s="98"/>
      <c r="BY41" s="92"/>
      <c r="BZ41" s="93"/>
      <c r="CA41" s="99"/>
      <c r="CB41" s="100"/>
      <c r="CC41" s="99"/>
      <c r="CD41" s="100"/>
      <c r="CE41" s="100"/>
      <c r="CF41" s="99"/>
      <c r="CG41" s="98"/>
      <c r="CH41" s="92"/>
      <c r="CI41" s="93"/>
      <c r="CJ41" s="99"/>
      <c r="CK41" s="100"/>
      <c r="CL41" s="99"/>
      <c r="CM41" s="100"/>
      <c r="CN41" s="100"/>
      <c r="CO41" s="99"/>
      <c r="CP41" s="98"/>
      <c r="CQ41" s="101"/>
      <c r="CR41" s="102" t="str">
        <f>IF(Tableau18[[#This Row],[Colonne1]]=0,"",IF(DO41&gt;1,"Nom plusieurs fois dans la liste",IF(DO41=1,"OK","Nom pas dans la liste")))</f>
        <v/>
      </c>
      <c r="CS41" s="103"/>
      <c r="CT41" s="103"/>
      <c r="CU41" s="104"/>
      <c r="CV41" s="104"/>
      <c r="CW41" s="104"/>
      <c r="CX41" s="104"/>
      <c r="CY41" s="103"/>
      <c r="CZ41" s="104"/>
      <c r="DA41" s="104"/>
      <c r="DB41" s="104"/>
      <c r="DC41" s="104"/>
      <c r="DD41" s="104"/>
      <c r="DE41" s="104"/>
      <c r="DF41" s="104"/>
      <c r="DG41" s="105"/>
      <c r="DH41" s="133"/>
      <c r="DI41" s="105"/>
      <c r="DJ41" s="105"/>
      <c r="DK41" s="133"/>
      <c r="DL41" s="105"/>
      <c r="DM41" s="105" t="s">
        <v>129</v>
      </c>
      <c r="DN41" s="105"/>
      <c r="DO41" s="119">
        <f>COUNTIF(B:B,Tableau18[[#This Row],[Colonne1]])</f>
        <v>0</v>
      </c>
      <c r="DQ41" s="107">
        <f>MOD(DX41-DW41,1)</f>
        <v>0</v>
      </c>
      <c r="DS41" s="108">
        <f>Tableau13[[#This Row],[Pause 1]]</f>
        <v>0</v>
      </c>
      <c r="DT41" s="108">
        <f>Tableau13[[#This Row],[Pause 2]]</f>
        <v>0</v>
      </c>
      <c r="DU41" s="81">
        <f>Tableau13[[#This Row],[Debut 1 pause calculé]]</f>
        <v>0</v>
      </c>
      <c r="DV41" s="81">
        <f>Tableau13[[#This Row],[Fin 1 pause calculé]]</f>
        <v>0</v>
      </c>
      <c r="DW41" s="81">
        <f>Tableau13[[#This Row],[Debut 2 pause calculé]]</f>
        <v>0</v>
      </c>
      <c r="DX41" s="81">
        <f>Tableau13[[#This Row],[Fin 2 pause calculé]]</f>
        <v>0</v>
      </c>
      <c r="DY41" s="107">
        <f>Tableau13[[#This Row],[Activité1]]</f>
        <v>0</v>
      </c>
      <c r="DZ41" s="121">
        <f>Tableau13[[#This Row],[Debut1]]</f>
        <v>0</v>
      </c>
      <c r="EA41" s="121">
        <f>Tableau13[[#This Row],[Fin calculé1]]</f>
        <v>0</v>
      </c>
      <c r="EB41" s="121">
        <f>Tableau13[[#This Row],[FP1]]</f>
        <v>0</v>
      </c>
      <c r="EC41" s="122">
        <f>Tableau13[[#This Row],[Temps1]]</f>
        <v>0</v>
      </c>
      <c r="ED41" s="123">
        <f>IF(DZ41=0,0,IF(EA41&gt;0,"F",IF(Tableau13[[#This Row],[X]]="X","FP","EC")))</f>
        <v>0</v>
      </c>
      <c r="EE41" s="124">
        <f>Tableau13[[#This Row],[Pause1]]</f>
        <v>0</v>
      </c>
      <c r="EF41" s="125">
        <f t="shared" si="2"/>
        <v>0</v>
      </c>
      <c r="EG41" s="125">
        <f t="shared" si="1"/>
        <v>0</v>
      </c>
    </row>
    <row r="42" spans="1:137" s="107" customFormat="1" ht="13.95" customHeight="1" x14ac:dyDescent="0.3">
      <c r="A42" s="114">
        <f>Tableau13[[#This Row],[Code]]</f>
        <v>0</v>
      </c>
      <c r="B42" s="72"/>
      <c r="C42" s="72"/>
      <c r="D42" s="73"/>
      <c r="E42" s="74"/>
      <c r="F42" s="75"/>
      <c r="G42" s="76"/>
      <c r="H42" s="72"/>
      <c r="I42" s="76"/>
      <c r="J42" s="76"/>
      <c r="K42" s="76"/>
      <c r="L42" s="76"/>
      <c r="M42" s="76"/>
      <c r="N42" s="76"/>
      <c r="O42" s="76"/>
      <c r="P42" s="77"/>
      <c r="Q42" s="78"/>
      <c r="R42" s="79"/>
      <c r="S42" s="80"/>
      <c r="T42" s="80"/>
      <c r="U42" s="81"/>
      <c r="V42" s="81"/>
      <c r="W42" s="81"/>
      <c r="X42" s="81"/>
      <c r="Y42" s="81"/>
      <c r="Z42" s="81"/>
      <c r="AA42" s="81"/>
      <c r="AB42" s="82"/>
      <c r="AC42" s="83"/>
      <c r="AD42" s="83"/>
      <c r="AE42" s="84"/>
      <c r="AF42" s="85"/>
      <c r="AG42" s="86"/>
      <c r="AH42" s="87"/>
      <c r="AI42" s="87"/>
      <c r="AJ42" s="88"/>
      <c r="AK42" s="115"/>
      <c r="AL42" s="51"/>
      <c r="AM42" s="116"/>
      <c r="AN42" s="117"/>
      <c r="AO42" s="92"/>
      <c r="AP42" s="118"/>
      <c r="AQ42" s="94"/>
      <c r="AR42" s="95"/>
      <c r="AS42" s="96"/>
      <c r="AT42" s="97"/>
      <c r="AU42" s="97"/>
      <c r="AV42" s="96"/>
      <c r="AW42" s="98"/>
      <c r="AX42" s="92"/>
      <c r="AY42" s="93"/>
      <c r="AZ42" s="99"/>
      <c r="BA42" s="100"/>
      <c r="BB42" s="99"/>
      <c r="BC42" s="100"/>
      <c r="BD42" s="100"/>
      <c r="BE42" s="99"/>
      <c r="BF42" s="98"/>
      <c r="BG42" s="92"/>
      <c r="BH42" s="93"/>
      <c r="BI42" s="99"/>
      <c r="BJ42" s="100"/>
      <c r="BK42" s="99"/>
      <c r="BL42" s="100"/>
      <c r="BM42" s="100"/>
      <c r="BN42" s="99"/>
      <c r="BO42" s="98"/>
      <c r="BP42" s="92"/>
      <c r="BQ42" s="93"/>
      <c r="BR42" s="99"/>
      <c r="BS42" s="100"/>
      <c r="BT42" s="99"/>
      <c r="BU42" s="100"/>
      <c r="BV42" s="100"/>
      <c r="BW42" s="99"/>
      <c r="BX42" s="98"/>
      <c r="BY42" s="92"/>
      <c r="BZ42" s="93"/>
      <c r="CA42" s="99"/>
      <c r="CB42" s="100"/>
      <c r="CC42" s="99"/>
      <c r="CD42" s="100"/>
      <c r="CE42" s="100"/>
      <c r="CF42" s="99"/>
      <c r="CG42" s="98"/>
      <c r="CH42" s="92"/>
      <c r="CI42" s="93"/>
      <c r="CJ42" s="99"/>
      <c r="CK42" s="100"/>
      <c r="CL42" s="99"/>
      <c r="CM42" s="100"/>
      <c r="CN42" s="100"/>
      <c r="CO42" s="99"/>
      <c r="CP42" s="98"/>
      <c r="CQ42" s="101"/>
      <c r="CR42" s="102" t="str">
        <f>IF(Tableau18[[#This Row],[Colonne1]]=0,"",IF(DO42&gt;1,"Nom plusieurs fois dans la liste",IF(DO42=1,"OK","Nom pas dans la liste")))</f>
        <v/>
      </c>
      <c r="CS42" s="103"/>
      <c r="CT42" s="103"/>
      <c r="CU42" s="104"/>
      <c r="CV42" s="104"/>
      <c r="CW42" s="104"/>
      <c r="CX42" s="104"/>
      <c r="CY42" s="103"/>
      <c r="CZ42" s="104"/>
      <c r="DA42" s="104"/>
      <c r="DB42" s="104"/>
      <c r="DC42" s="104"/>
      <c r="DD42" s="104"/>
      <c r="DE42" s="104"/>
      <c r="DF42" s="104"/>
      <c r="DG42" s="105"/>
      <c r="DH42" s="104"/>
      <c r="DI42" s="105"/>
      <c r="DJ42" s="105"/>
      <c r="DK42" s="104"/>
      <c r="DL42" s="105"/>
      <c r="DM42" s="105" t="s">
        <v>129</v>
      </c>
      <c r="DN42" s="105"/>
      <c r="DO42" s="119">
        <f>COUNTIF(B:B,Tableau18[[#This Row],[Colonne1]])</f>
        <v>0</v>
      </c>
      <c r="DQ42" s="107">
        <f>MOD(DX42-DW42,1)</f>
        <v>0</v>
      </c>
      <c r="DS42" s="108">
        <f>Tableau13[[#This Row],[Pause 1]]</f>
        <v>0</v>
      </c>
      <c r="DT42" s="108">
        <f>Tableau13[[#This Row],[Pause 2]]</f>
        <v>0</v>
      </c>
      <c r="DU42" s="81">
        <f>Tableau13[[#This Row],[Debut 1 pause calculé]]</f>
        <v>0</v>
      </c>
      <c r="DV42" s="81">
        <f>Tableau13[[#This Row],[Fin 1 pause calculé]]</f>
        <v>0</v>
      </c>
      <c r="DW42" s="81">
        <f>Tableau13[[#This Row],[Debut 2 pause calculé]]</f>
        <v>0</v>
      </c>
      <c r="DX42" s="81">
        <f>Tableau13[[#This Row],[Fin 2 pause calculé]]</f>
        <v>0</v>
      </c>
      <c r="DY42" s="107">
        <f>Tableau13[[#This Row],[Activité1]]</f>
        <v>0</v>
      </c>
      <c r="DZ42" s="109">
        <f>Tableau13[[#This Row],[Debut1]]</f>
        <v>0</v>
      </c>
      <c r="EA42" s="109">
        <f>Tableau13[[#This Row],[Fin calculé1]]</f>
        <v>0</v>
      </c>
      <c r="EB42" s="109">
        <f>Tableau13[[#This Row],[FP1]]</f>
        <v>0</v>
      </c>
      <c r="EC42" s="110">
        <f>Tableau13[[#This Row],[Temps1]]</f>
        <v>0</v>
      </c>
      <c r="ED42" s="111">
        <f>IF(DZ42=0,0,IF(EA42&gt;0,"F",IF(Tableau13[[#This Row],[X]]="X","FP","EC")))</f>
        <v>0</v>
      </c>
      <c r="EE42" s="112">
        <f>Tableau13[[#This Row],[Pause1]]</f>
        <v>0</v>
      </c>
      <c r="EF42" s="113">
        <f t="shared" si="2"/>
        <v>0</v>
      </c>
      <c r="EG42" s="113">
        <f t="shared" si="1"/>
        <v>0</v>
      </c>
    </row>
    <row r="43" spans="1:137" s="107" customFormat="1" ht="13.95" customHeight="1" x14ac:dyDescent="0.3">
      <c r="A43" s="114">
        <f>Tableau13[[#This Row],[Code]]</f>
        <v>0</v>
      </c>
      <c r="B43" s="72"/>
      <c r="C43" s="72"/>
      <c r="D43" s="73"/>
      <c r="E43" s="74"/>
      <c r="F43" s="75"/>
      <c r="G43" s="76"/>
      <c r="H43" s="130"/>
      <c r="I43" s="76"/>
      <c r="J43" s="76"/>
      <c r="K43" s="76"/>
      <c r="L43" s="76"/>
      <c r="M43" s="76"/>
      <c r="N43" s="76"/>
      <c r="O43" s="76"/>
      <c r="P43" s="77"/>
      <c r="Q43" s="78"/>
      <c r="R43" s="79"/>
      <c r="S43" s="80"/>
      <c r="T43" s="80"/>
      <c r="U43" s="81"/>
      <c r="V43" s="81"/>
      <c r="W43" s="81"/>
      <c r="X43" s="81"/>
      <c r="Y43" s="81"/>
      <c r="Z43" s="81"/>
      <c r="AA43" s="81"/>
      <c r="AB43" s="82"/>
      <c r="AC43" s="83"/>
      <c r="AD43" s="83"/>
      <c r="AE43" s="84"/>
      <c r="AF43" s="85"/>
      <c r="AG43" s="86"/>
      <c r="AH43" s="87"/>
      <c r="AI43" s="87"/>
      <c r="AJ43" s="88"/>
      <c r="AK43" s="115"/>
      <c r="AL43" s="51"/>
      <c r="AM43" s="116"/>
      <c r="AN43" s="117"/>
      <c r="AO43" s="92"/>
      <c r="AP43" s="118"/>
      <c r="AQ43" s="94"/>
      <c r="AR43" s="95"/>
      <c r="AS43" s="96"/>
      <c r="AT43" s="97"/>
      <c r="AU43" s="97"/>
      <c r="AV43" s="96"/>
      <c r="AW43" s="98"/>
      <c r="AX43" s="92"/>
      <c r="AY43" s="93"/>
      <c r="AZ43" s="99"/>
      <c r="BA43" s="100"/>
      <c r="BB43" s="99"/>
      <c r="BC43" s="100"/>
      <c r="BD43" s="100"/>
      <c r="BE43" s="99"/>
      <c r="BF43" s="98"/>
      <c r="BG43" s="92"/>
      <c r="BH43" s="93"/>
      <c r="BI43" s="99"/>
      <c r="BJ43" s="100"/>
      <c r="BK43" s="99"/>
      <c r="BL43" s="100"/>
      <c r="BM43" s="100"/>
      <c r="BN43" s="99"/>
      <c r="BO43" s="98"/>
      <c r="BP43" s="92"/>
      <c r="BQ43" s="93"/>
      <c r="BR43" s="99"/>
      <c r="BS43" s="100"/>
      <c r="BT43" s="99"/>
      <c r="BU43" s="100"/>
      <c r="BV43" s="100"/>
      <c r="BW43" s="99"/>
      <c r="BX43" s="98"/>
      <c r="BY43" s="92"/>
      <c r="BZ43" s="93"/>
      <c r="CA43" s="99"/>
      <c r="CB43" s="100"/>
      <c r="CC43" s="99"/>
      <c r="CD43" s="100"/>
      <c r="CE43" s="100"/>
      <c r="CF43" s="99"/>
      <c r="CG43" s="98"/>
      <c r="CH43" s="92"/>
      <c r="CI43" s="93"/>
      <c r="CJ43" s="99"/>
      <c r="CK43" s="100"/>
      <c r="CL43" s="99"/>
      <c r="CM43" s="100"/>
      <c r="CN43" s="100"/>
      <c r="CO43" s="99"/>
      <c r="CP43" s="98"/>
      <c r="CQ43" s="101"/>
      <c r="CR43" s="102" t="str">
        <f>IF(Tableau18[[#This Row],[Colonne1]]=0,"",IF(DO43&gt;1,"Nom plusieurs fois dans la liste",IF(DO43=1,"OK","Nom pas dans la liste")))</f>
        <v/>
      </c>
      <c r="CS43" s="103"/>
      <c r="CT43" s="103"/>
      <c r="CU43" s="104"/>
      <c r="CV43" s="104"/>
      <c r="CW43" s="104"/>
      <c r="CX43" s="104"/>
      <c r="CY43" s="103"/>
      <c r="CZ43" s="104"/>
      <c r="DA43" s="104"/>
      <c r="DB43" s="104"/>
      <c r="DC43" s="104"/>
      <c r="DD43" s="104"/>
      <c r="DE43" s="104"/>
      <c r="DF43" s="104"/>
      <c r="DG43" s="105"/>
      <c r="DH43" s="104"/>
      <c r="DI43" s="105"/>
      <c r="DJ43" s="105"/>
      <c r="DK43" s="104"/>
      <c r="DL43" s="105"/>
      <c r="DM43" s="105" t="s">
        <v>129</v>
      </c>
      <c r="DN43" s="105"/>
      <c r="DO43" s="119">
        <f>COUNTIF(B:B,Tableau18[[#This Row],[Colonne1]])</f>
        <v>0</v>
      </c>
      <c r="DQ43" s="107">
        <f>MOD(DX43-DW43,1)</f>
        <v>0</v>
      </c>
      <c r="DS43" s="108">
        <f>Tableau13[[#This Row],[Pause 1]]</f>
        <v>0</v>
      </c>
      <c r="DT43" s="108">
        <f>Tableau13[[#This Row],[Pause 2]]</f>
        <v>0</v>
      </c>
      <c r="DU43" s="81">
        <f>Tableau13[[#This Row],[Debut 1 pause calculé]]</f>
        <v>0</v>
      </c>
      <c r="DV43" s="81">
        <f>Tableau13[[#This Row],[Fin 1 pause calculé]]</f>
        <v>0</v>
      </c>
      <c r="DW43" s="81">
        <f>Tableau13[[#This Row],[Debut 2 pause calculé]]</f>
        <v>0</v>
      </c>
      <c r="DX43" s="81">
        <f>Tableau13[[#This Row],[Fin 2 pause calculé]]</f>
        <v>0</v>
      </c>
      <c r="DY43" s="107">
        <f>Tableau13[[#This Row],[Activité1]]</f>
        <v>0</v>
      </c>
      <c r="DZ43" s="121">
        <f>Tableau13[[#This Row],[Debut1]]</f>
        <v>0</v>
      </c>
      <c r="EA43" s="121">
        <f>Tableau13[[#This Row],[Fin calculé1]]</f>
        <v>0</v>
      </c>
      <c r="EB43" s="121">
        <f>Tableau13[[#This Row],[FP1]]</f>
        <v>0</v>
      </c>
      <c r="EC43" s="122">
        <f>Tableau13[[#This Row],[Temps1]]</f>
        <v>0</v>
      </c>
      <c r="ED43" s="123">
        <f>IF(DZ43=0,0,IF(EA43&gt;0,"F",IF(Tableau13[[#This Row],[X]]="X","FP","EC")))</f>
        <v>0</v>
      </c>
      <c r="EE43" s="124">
        <f>Tableau13[[#This Row],[Pause1]]</f>
        <v>0</v>
      </c>
      <c r="EF43" s="125">
        <f t="shared" si="2"/>
        <v>0</v>
      </c>
      <c r="EG43" s="125">
        <f t="shared" si="1"/>
        <v>0</v>
      </c>
    </row>
    <row r="44" spans="1:137" s="107" customFormat="1" ht="13.95" customHeight="1" x14ac:dyDescent="0.3">
      <c r="A44" s="114">
        <f>Tableau13[[#This Row],[Code]]</f>
        <v>0</v>
      </c>
      <c r="B44" s="72"/>
      <c r="C44" s="72"/>
      <c r="D44" s="73"/>
      <c r="E44" s="74"/>
      <c r="F44" s="75"/>
      <c r="G44" s="76"/>
      <c r="H44" s="72"/>
      <c r="I44" s="76"/>
      <c r="J44" s="76"/>
      <c r="K44" s="76"/>
      <c r="L44" s="76"/>
      <c r="M44" s="76"/>
      <c r="N44" s="76"/>
      <c r="O44" s="76"/>
      <c r="P44" s="77"/>
      <c r="Q44" s="78"/>
      <c r="R44" s="79"/>
      <c r="S44" s="80"/>
      <c r="T44" s="80"/>
      <c r="U44" s="81"/>
      <c r="V44" s="81"/>
      <c r="W44" s="81"/>
      <c r="X44" s="81"/>
      <c r="Y44" s="81"/>
      <c r="Z44" s="81"/>
      <c r="AA44" s="81"/>
      <c r="AB44" s="82"/>
      <c r="AC44" s="83"/>
      <c r="AD44" s="83"/>
      <c r="AE44" s="84"/>
      <c r="AF44" s="85"/>
      <c r="AG44" s="86"/>
      <c r="AH44" s="87"/>
      <c r="AI44" s="87"/>
      <c r="AJ44" s="88"/>
      <c r="AK44" s="115"/>
      <c r="AL44" s="51"/>
      <c r="AM44" s="116"/>
      <c r="AN44" s="117"/>
      <c r="AO44" s="92"/>
      <c r="AP44" s="118"/>
      <c r="AQ44" s="94"/>
      <c r="AR44" s="95"/>
      <c r="AS44" s="96"/>
      <c r="AT44" s="97"/>
      <c r="AU44" s="97"/>
      <c r="AV44" s="96"/>
      <c r="AW44" s="98"/>
      <c r="AX44" s="92"/>
      <c r="AY44" s="93"/>
      <c r="AZ44" s="99"/>
      <c r="BA44" s="100"/>
      <c r="BB44" s="99"/>
      <c r="BC44" s="100"/>
      <c r="BD44" s="100"/>
      <c r="BE44" s="99"/>
      <c r="BF44" s="98"/>
      <c r="BG44" s="92"/>
      <c r="BH44" s="93"/>
      <c r="BI44" s="99"/>
      <c r="BJ44" s="100"/>
      <c r="BK44" s="99"/>
      <c r="BL44" s="100"/>
      <c r="BM44" s="100"/>
      <c r="BN44" s="99"/>
      <c r="BO44" s="98"/>
      <c r="BP44" s="92"/>
      <c r="BQ44" s="93"/>
      <c r="BR44" s="99"/>
      <c r="BS44" s="100"/>
      <c r="BT44" s="99"/>
      <c r="BU44" s="100"/>
      <c r="BV44" s="100"/>
      <c r="BW44" s="99"/>
      <c r="BX44" s="98"/>
      <c r="BY44" s="92"/>
      <c r="BZ44" s="93"/>
      <c r="CA44" s="99"/>
      <c r="CB44" s="100"/>
      <c r="CC44" s="99"/>
      <c r="CD44" s="100"/>
      <c r="CE44" s="100"/>
      <c r="CF44" s="99"/>
      <c r="CG44" s="98"/>
      <c r="CH44" s="92"/>
      <c r="CI44" s="93"/>
      <c r="CJ44" s="99"/>
      <c r="CK44" s="100"/>
      <c r="CL44" s="99"/>
      <c r="CM44" s="100"/>
      <c r="CN44" s="100"/>
      <c r="CO44" s="99"/>
      <c r="CP44" s="98"/>
      <c r="CQ44" s="101"/>
      <c r="CR44" s="102" t="str">
        <f>IF(Tableau18[[#This Row],[Colonne1]]=0,"",IF(DO44&gt;1,"Nom plusieurs fois dans la liste",IF(DO44=1,"OK","Nom pas dans la liste")))</f>
        <v/>
      </c>
      <c r="CS44" s="103"/>
      <c r="CT44" s="103"/>
      <c r="CU44" s="104"/>
      <c r="CV44" s="104"/>
      <c r="CW44" s="104"/>
      <c r="CX44" s="104"/>
      <c r="CY44" s="103"/>
      <c r="CZ44" s="104"/>
      <c r="DA44" s="104"/>
      <c r="DB44" s="104"/>
      <c r="DC44" s="104"/>
      <c r="DD44" s="104"/>
      <c r="DE44" s="104"/>
      <c r="DF44" s="104"/>
      <c r="DG44" s="105"/>
      <c r="DH44" s="104"/>
      <c r="DI44" s="105"/>
      <c r="DJ44" s="105"/>
      <c r="DK44" s="104"/>
      <c r="DL44" s="105"/>
      <c r="DM44" s="105" t="s">
        <v>129</v>
      </c>
      <c r="DN44" s="105"/>
      <c r="DO44" s="119">
        <f>COUNTIF(B:B,Tableau18[[#This Row],[Colonne1]])</f>
        <v>0</v>
      </c>
      <c r="DQ44" s="107">
        <f>MOD(DX44-DW44,1)</f>
        <v>0</v>
      </c>
      <c r="DS44" s="108">
        <f>Tableau13[[#This Row],[Pause 1]]</f>
        <v>0</v>
      </c>
      <c r="DT44" s="108">
        <f>Tableau13[[#This Row],[Pause 2]]</f>
        <v>0</v>
      </c>
      <c r="DU44" s="81">
        <f>Tableau13[[#This Row],[Debut 1 pause calculé]]</f>
        <v>0</v>
      </c>
      <c r="DV44" s="81">
        <f>Tableau13[[#This Row],[Fin 1 pause calculé]]</f>
        <v>0</v>
      </c>
      <c r="DW44" s="81">
        <f>Tableau13[[#This Row],[Debut 2 pause calculé]]</f>
        <v>0</v>
      </c>
      <c r="DX44" s="81">
        <f>Tableau13[[#This Row],[Fin 2 pause calculé]]</f>
        <v>0</v>
      </c>
      <c r="DY44" s="107">
        <f>Tableau13[[#This Row],[Activité1]]</f>
        <v>0</v>
      </c>
      <c r="DZ44" s="109">
        <f>Tableau13[[#This Row],[Debut1]]</f>
        <v>0</v>
      </c>
      <c r="EA44" s="109">
        <f>Tableau13[[#This Row],[Fin calculé1]]</f>
        <v>0</v>
      </c>
      <c r="EB44" s="109">
        <f>Tableau13[[#This Row],[FP1]]</f>
        <v>0</v>
      </c>
      <c r="EC44" s="110">
        <f>Tableau13[[#This Row],[Temps1]]</f>
        <v>0</v>
      </c>
      <c r="ED44" s="111">
        <f>IF(DZ44=0,0,IF(EA44&gt;0,"F",IF(Tableau13[[#This Row],[X]]="X","FP","EC")))</f>
        <v>0</v>
      </c>
      <c r="EE44" s="112">
        <f>Tableau13[[#This Row],[Pause1]]</f>
        <v>0</v>
      </c>
      <c r="EF44" s="113">
        <f t="shared" si="2"/>
        <v>0</v>
      </c>
      <c r="EG44" s="113">
        <f t="shared" si="1"/>
        <v>0</v>
      </c>
    </row>
    <row r="45" spans="1:137" s="107" customFormat="1" ht="13.95" customHeight="1" x14ac:dyDescent="0.3">
      <c r="A45" s="114">
        <f>Tableau13[[#This Row],[Code]]</f>
        <v>0</v>
      </c>
      <c r="B45" s="136"/>
      <c r="C45" s="72"/>
      <c r="D45" s="73"/>
      <c r="E45" s="74"/>
      <c r="F45" s="75"/>
      <c r="G45" s="76"/>
      <c r="H45" s="72"/>
      <c r="I45" s="76"/>
      <c r="J45" s="76"/>
      <c r="K45" s="76"/>
      <c r="L45" s="76"/>
      <c r="M45" s="76"/>
      <c r="N45" s="76"/>
      <c r="O45" s="76"/>
      <c r="P45" s="77"/>
      <c r="Q45" s="78"/>
      <c r="R45" s="79"/>
      <c r="S45" s="80"/>
      <c r="T45" s="80"/>
      <c r="U45" s="81"/>
      <c r="V45" s="81"/>
      <c r="W45" s="81"/>
      <c r="X45" s="81"/>
      <c r="Y45" s="81"/>
      <c r="Z45" s="81"/>
      <c r="AA45" s="81"/>
      <c r="AB45" s="82"/>
      <c r="AC45" s="83"/>
      <c r="AD45" s="83"/>
      <c r="AE45" s="84"/>
      <c r="AF45" s="85"/>
      <c r="AG45" s="86"/>
      <c r="AH45" s="87"/>
      <c r="AI45" s="87"/>
      <c r="AJ45" s="88"/>
      <c r="AK45" s="115"/>
      <c r="AL45" s="51"/>
      <c r="AM45" s="116"/>
      <c r="AN45" s="117"/>
      <c r="AO45" s="92"/>
      <c r="AP45" s="118"/>
      <c r="AQ45" s="94"/>
      <c r="AR45" s="95"/>
      <c r="AS45" s="96"/>
      <c r="AT45" s="97"/>
      <c r="AU45" s="97"/>
      <c r="AV45" s="96"/>
      <c r="AW45" s="98"/>
      <c r="AX45" s="92"/>
      <c r="AY45" s="93"/>
      <c r="AZ45" s="99"/>
      <c r="BA45" s="100"/>
      <c r="BB45" s="99"/>
      <c r="BC45" s="100"/>
      <c r="BD45" s="100"/>
      <c r="BE45" s="99"/>
      <c r="BF45" s="98"/>
      <c r="BG45" s="92"/>
      <c r="BH45" s="93"/>
      <c r="BI45" s="99"/>
      <c r="BJ45" s="100"/>
      <c r="BK45" s="99"/>
      <c r="BL45" s="100"/>
      <c r="BM45" s="100"/>
      <c r="BN45" s="99"/>
      <c r="BO45" s="98"/>
      <c r="BP45" s="92"/>
      <c r="BQ45" s="93"/>
      <c r="BR45" s="99"/>
      <c r="BS45" s="100"/>
      <c r="BT45" s="99"/>
      <c r="BU45" s="100"/>
      <c r="BV45" s="100"/>
      <c r="BW45" s="99"/>
      <c r="BX45" s="98"/>
      <c r="BY45" s="92"/>
      <c r="BZ45" s="93"/>
      <c r="CA45" s="99"/>
      <c r="CB45" s="100"/>
      <c r="CC45" s="99"/>
      <c r="CD45" s="100"/>
      <c r="CE45" s="100"/>
      <c r="CF45" s="99"/>
      <c r="CG45" s="98"/>
      <c r="CH45" s="92"/>
      <c r="CI45" s="93"/>
      <c r="CJ45" s="99"/>
      <c r="CK45" s="100"/>
      <c r="CL45" s="99"/>
      <c r="CM45" s="100"/>
      <c r="CN45" s="100"/>
      <c r="CO45" s="99"/>
      <c r="CP45" s="98"/>
      <c r="CQ45" s="101"/>
      <c r="CR45" s="102" t="str">
        <f>IF(Tableau18[[#This Row],[Colonne1]]=0,"",IF(DO45&gt;1,"Nom plusieurs fois dans la liste",IF(DO45=1,"OK","Nom pas dans la liste")))</f>
        <v/>
      </c>
      <c r="CS45" s="103"/>
      <c r="CT45" s="103"/>
      <c r="CU45" s="104"/>
      <c r="CV45" s="104"/>
      <c r="CW45" s="104"/>
      <c r="CX45" s="104"/>
      <c r="CY45" s="103"/>
      <c r="CZ45" s="104"/>
      <c r="DA45" s="104"/>
      <c r="DB45" s="104"/>
      <c r="DC45" s="104"/>
      <c r="DD45" s="104"/>
      <c r="DE45" s="104"/>
      <c r="DF45" s="104"/>
      <c r="DG45" s="105"/>
      <c r="DH45" s="104"/>
      <c r="DI45" s="105"/>
      <c r="DJ45" s="105"/>
      <c r="DK45" s="104"/>
      <c r="DL45" s="105"/>
      <c r="DM45" s="105" t="s">
        <v>129</v>
      </c>
      <c r="DN45" s="105"/>
      <c r="DO45" s="119">
        <f>COUNTIF(B:B,Tableau18[[#This Row],[Colonne1]])</f>
        <v>0</v>
      </c>
      <c r="DQ45" s="107">
        <f>MOD(DX45-DW45,1)</f>
        <v>0</v>
      </c>
      <c r="DS45" s="108">
        <f>Tableau13[[#This Row],[Pause 1]]</f>
        <v>0</v>
      </c>
      <c r="DT45" s="108">
        <f>Tableau13[[#This Row],[Pause 2]]</f>
        <v>0</v>
      </c>
      <c r="DU45" s="81">
        <f>Tableau13[[#This Row],[Debut 1 pause calculé]]</f>
        <v>0</v>
      </c>
      <c r="DV45" s="81">
        <f>Tableau13[[#This Row],[Fin 1 pause calculé]]</f>
        <v>0</v>
      </c>
      <c r="DW45" s="81">
        <f>Tableau13[[#This Row],[Debut 2 pause calculé]]</f>
        <v>0</v>
      </c>
      <c r="DX45" s="81">
        <f>Tableau13[[#This Row],[Fin 2 pause calculé]]</f>
        <v>0</v>
      </c>
      <c r="DY45" s="107">
        <f>Tableau13[[#This Row],[Activité1]]</f>
        <v>0</v>
      </c>
      <c r="DZ45" s="121">
        <f>Tableau13[[#This Row],[Debut1]]</f>
        <v>0</v>
      </c>
      <c r="EA45" s="121">
        <f>Tableau13[[#This Row],[Fin calculé1]]</f>
        <v>0</v>
      </c>
      <c r="EB45" s="121">
        <f>Tableau13[[#This Row],[FP1]]</f>
        <v>0</v>
      </c>
      <c r="EC45" s="122">
        <f>Tableau13[[#This Row],[Temps1]]</f>
        <v>0</v>
      </c>
      <c r="ED45" s="123">
        <f>IF(DZ45=0,0,IF(EA45&gt;0,"F",IF(Tableau13[[#This Row],[X]]="X","FP","EC")))</f>
        <v>0</v>
      </c>
      <c r="EE45" s="124">
        <f>Tableau13[[#This Row],[Pause1]]</f>
        <v>0</v>
      </c>
      <c r="EF45" s="125">
        <f t="shared" si="2"/>
        <v>0</v>
      </c>
      <c r="EG45" s="125">
        <f t="shared" si="1"/>
        <v>0</v>
      </c>
    </row>
    <row r="46" spans="1:137" s="107" customFormat="1" ht="13.95" customHeight="1" x14ac:dyDescent="0.3">
      <c r="A46" s="114">
        <f>Tableau13[[#This Row],[Code]]</f>
        <v>0</v>
      </c>
      <c r="B46" s="128"/>
      <c r="C46" s="72"/>
      <c r="D46" s="131"/>
      <c r="E46" s="74"/>
      <c r="F46" s="75"/>
      <c r="G46" s="76"/>
      <c r="H46" s="145"/>
      <c r="I46" s="76"/>
      <c r="J46" s="76"/>
      <c r="K46" s="76"/>
      <c r="L46" s="76"/>
      <c r="M46" s="76"/>
      <c r="N46" s="76"/>
      <c r="O46" s="76"/>
      <c r="P46" s="77"/>
      <c r="Q46" s="78"/>
      <c r="R46" s="79"/>
      <c r="S46" s="80"/>
      <c r="T46" s="80"/>
      <c r="U46" s="81"/>
      <c r="V46" s="81"/>
      <c r="W46" s="81"/>
      <c r="X46" s="81"/>
      <c r="Y46" s="81"/>
      <c r="Z46" s="81"/>
      <c r="AA46" s="81"/>
      <c r="AB46" s="82"/>
      <c r="AC46" s="83"/>
      <c r="AD46" s="83"/>
      <c r="AE46" s="84"/>
      <c r="AF46" s="85"/>
      <c r="AG46" s="86"/>
      <c r="AH46" s="87"/>
      <c r="AI46" s="87"/>
      <c r="AJ46" s="88"/>
      <c r="AK46" s="115"/>
      <c r="AL46" s="51"/>
      <c r="AM46" s="116"/>
      <c r="AN46" s="117"/>
      <c r="AO46" s="92"/>
      <c r="AP46" s="118"/>
      <c r="AQ46" s="94"/>
      <c r="AR46" s="95"/>
      <c r="AS46" s="96"/>
      <c r="AT46" s="97"/>
      <c r="AU46" s="97"/>
      <c r="AV46" s="96"/>
      <c r="AW46" s="98"/>
      <c r="AX46" s="92"/>
      <c r="AY46" s="93"/>
      <c r="AZ46" s="99"/>
      <c r="BA46" s="100"/>
      <c r="BB46" s="99"/>
      <c r="BC46" s="100"/>
      <c r="BD46" s="100"/>
      <c r="BE46" s="99"/>
      <c r="BF46" s="98"/>
      <c r="BG46" s="92"/>
      <c r="BH46" s="93"/>
      <c r="BI46" s="99"/>
      <c r="BJ46" s="100"/>
      <c r="BK46" s="99"/>
      <c r="BL46" s="100"/>
      <c r="BM46" s="100"/>
      <c r="BN46" s="99"/>
      <c r="BO46" s="98"/>
      <c r="BP46" s="92"/>
      <c r="BQ46" s="93"/>
      <c r="BR46" s="99"/>
      <c r="BS46" s="100"/>
      <c r="BT46" s="99"/>
      <c r="BU46" s="100"/>
      <c r="BV46" s="100"/>
      <c r="BW46" s="99"/>
      <c r="BX46" s="98"/>
      <c r="BY46" s="92"/>
      <c r="BZ46" s="93"/>
      <c r="CA46" s="99"/>
      <c r="CB46" s="100"/>
      <c r="CC46" s="99"/>
      <c r="CD46" s="100"/>
      <c r="CE46" s="100"/>
      <c r="CF46" s="99"/>
      <c r="CG46" s="98"/>
      <c r="CH46" s="92"/>
      <c r="CI46" s="93"/>
      <c r="CJ46" s="99"/>
      <c r="CK46" s="100"/>
      <c r="CL46" s="99"/>
      <c r="CM46" s="100"/>
      <c r="CN46" s="100"/>
      <c r="CO46" s="99"/>
      <c r="CP46" s="98"/>
      <c r="CQ46" s="101"/>
      <c r="CR46" s="102" t="str">
        <f>IF(Tableau18[[#This Row],[Colonne1]]=0,"",IF(DO46&gt;1,"Nom plusieurs fois dans la liste",IF(DO46=1,"OK","Nom pas dans la liste")))</f>
        <v/>
      </c>
      <c r="CS46" s="103"/>
      <c r="CT46" s="103"/>
      <c r="CU46" s="104"/>
      <c r="CV46" s="104"/>
      <c r="CW46" s="104"/>
      <c r="CX46" s="104"/>
      <c r="CY46" s="103"/>
      <c r="CZ46" s="104"/>
      <c r="DA46" s="104"/>
      <c r="DB46" s="104"/>
      <c r="DC46" s="104"/>
      <c r="DD46" s="104"/>
      <c r="DE46" s="104"/>
      <c r="DF46" s="104"/>
      <c r="DG46" s="105"/>
      <c r="DH46" s="104"/>
      <c r="DI46" s="105"/>
      <c r="DJ46" s="105"/>
      <c r="DK46" s="104"/>
      <c r="DL46" s="105"/>
      <c r="DM46" s="105" t="s">
        <v>129</v>
      </c>
      <c r="DN46" s="105"/>
      <c r="DO46" s="119">
        <f>COUNTIF(B:B,Tableau18[[#This Row],[Colonne1]])</f>
        <v>0</v>
      </c>
      <c r="DQ46" s="107">
        <f>MOD(DX46-DW46,1)</f>
        <v>0</v>
      </c>
      <c r="DS46" s="108">
        <f>Tableau13[[#This Row],[Pause 1]]</f>
        <v>0</v>
      </c>
      <c r="DT46" s="108">
        <f>Tableau13[[#This Row],[Pause 2]]</f>
        <v>0</v>
      </c>
      <c r="DU46" s="81">
        <f>Tableau13[[#This Row],[Debut 1 pause calculé]]</f>
        <v>0</v>
      </c>
      <c r="DV46" s="81">
        <f>Tableau13[[#This Row],[Fin 1 pause calculé]]</f>
        <v>0</v>
      </c>
      <c r="DW46" s="81">
        <f>Tableau13[[#This Row],[Debut 2 pause calculé]]</f>
        <v>0</v>
      </c>
      <c r="DX46" s="81">
        <f>Tableau13[[#This Row],[Fin 2 pause calculé]]</f>
        <v>0</v>
      </c>
      <c r="DY46" s="107">
        <f>Tableau13[[#This Row],[Activité1]]</f>
        <v>0</v>
      </c>
      <c r="DZ46" s="109">
        <f>Tableau13[[#This Row],[Debut1]]</f>
        <v>0</v>
      </c>
      <c r="EA46" s="109">
        <f>Tableau13[[#This Row],[Fin calculé1]]</f>
        <v>0</v>
      </c>
      <c r="EB46" s="109">
        <f>Tableau13[[#This Row],[FP1]]</f>
        <v>0</v>
      </c>
      <c r="EC46" s="110">
        <f>Tableau13[[#This Row],[Temps1]]</f>
        <v>0</v>
      </c>
      <c r="ED46" s="111">
        <f>IF(DZ46=0,0,IF(EA46&gt;0,"F",IF(Tableau13[[#This Row],[X]]="X","FP","EC")))</f>
        <v>0</v>
      </c>
      <c r="EE46" s="112">
        <f>Tableau13[[#This Row],[Pause1]]</f>
        <v>0</v>
      </c>
      <c r="EF46" s="113">
        <f t="shared" si="2"/>
        <v>0</v>
      </c>
      <c r="EG46" s="113">
        <f t="shared" si="1"/>
        <v>0</v>
      </c>
    </row>
    <row r="47" spans="1:137" s="107" customFormat="1" ht="13.95" customHeight="1" x14ac:dyDescent="0.3">
      <c r="A47" s="114">
        <f>Tableau13[[#This Row],[Code]]</f>
        <v>0</v>
      </c>
      <c r="B47" s="72"/>
      <c r="C47" s="72"/>
      <c r="D47" s="73"/>
      <c r="E47" s="74"/>
      <c r="F47" s="75"/>
      <c r="G47" s="76"/>
      <c r="H47" s="72"/>
      <c r="I47" s="76"/>
      <c r="J47" s="76"/>
      <c r="K47" s="76"/>
      <c r="L47" s="76"/>
      <c r="M47" s="76"/>
      <c r="N47" s="76"/>
      <c r="O47" s="76"/>
      <c r="P47" s="77"/>
      <c r="Q47" s="78"/>
      <c r="R47" s="79"/>
      <c r="S47" s="80"/>
      <c r="T47" s="80"/>
      <c r="U47" s="81"/>
      <c r="V47" s="81"/>
      <c r="W47" s="81"/>
      <c r="X47" s="81"/>
      <c r="Y47" s="81"/>
      <c r="Z47" s="81"/>
      <c r="AA47" s="81"/>
      <c r="AB47" s="82"/>
      <c r="AC47" s="83"/>
      <c r="AD47" s="83"/>
      <c r="AE47" s="84"/>
      <c r="AF47" s="85"/>
      <c r="AG47" s="86"/>
      <c r="AH47" s="87"/>
      <c r="AI47" s="87"/>
      <c r="AJ47" s="88"/>
      <c r="AK47" s="115"/>
      <c r="AL47" s="51"/>
      <c r="AM47" s="116"/>
      <c r="AN47" s="117"/>
      <c r="AO47" s="92"/>
      <c r="AP47" s="93"/>
      <c r="AQ47" s="94"/>
      <c r="AR47" s="95"/>
      <c r="AS47" s="96"/>
      <c r="AT47" s="97"/>
      <c r="AU47" s="97"/>
      <c r="AV47" s="96"/>
      <c r="AW47" s="98"/>
      <c r="AX47" s="92"/>
      <c r="AY47" s="93"/>
      <c r="AZ47" s="99"/>
      <c r="BA47" s="100"/>
      <c r="BB47" s="99"/>
      <c r="BC47" s="100"/>
      <c r="BD47" s="100"/>
      <c r="BE47" s="99"/>
      <c r="BF47" s="98"/>
      <c r="BG47" s="92"/>
      <c r="BH47" s="93"/>
      <c r="BI47" s="99"/>
      <c r="BJ47" s="100"/>
      <c r="BK47" s="99"/>
      <c r="BL47" s="100"/>
      <c r="BM47" s="100"/>
      <c r="BN47" s="99"/>
      <c r="BO47" s="98"/>
      <c r="BP47" s="92"/>
      <c r="BQ47" s="93"/>
      <c r="BR47" s="99"/>
      <c r="BS47" s="100"/>
      <c r="BT47" s="99"/>
      <c r="BU47" s="100"/>
      <c r="BV47" s="100"/>
      <c r="BW47" s="99"/>
      <c r="BX47" s="98"/>
      <c r="BY47" s="92"/>
      <c r="BZ47" s="93"/>
      <c r="CA47" s="99"/>
      <c r="CB47" s="100"/>
      <c r="CC47" s="99"/>
      <c r="CD47" s="100"/>
      <c r="CE47" s="100"/>
      <c r="CF47" s="99"/>
      <c r="CG47" s="98"/>
      <c r="CH47" s="92"/>
      <c r="CI47" s="93"/>
      <c r="CJ47" s="99"/>
      <c r="CK47" s="100"/>
      <c r="CL47" s="99"/>
      <c r="CM47" s="100"/>
      <c r="CN47" s="100"/>
      <c r="CO47" s="99"/>
      <c r="CP47" s="98"/>
      <c r="CQ47" s="101"/>
      <c r="CR47" s="102" t="str">
        <f>IF(Tableau18[[#This Row],[Colonne1]]=0,"",IF(DO47&gt;1,"Nom plusieurs fois dans la liste",IF(DO47=1,"OK","Nom pas dans la liste")))</f>
        <v/>
      </c>
      <c r="CS47" s="103"/>
      <c r="CT47" s="103"/>
      <c r="CU47" s="104"/>
      <c r="CV47" s="104"/>
      <c r="CW47" s="104"/>
      <c r="CX47" s="104"/>
      <c r="CY47" s="103"/>
      <c r="CZ47" s="104"/>
      <c r="DA47" s="104"/>
      <c r="DB47" s="104"/>
      <c r="DC47" s="104"/>
      <c r="DD47" s="104"/>
      <c r="DE47" s="104"/>
      <c r="DF47" s="104"/>
      <c r="DG47" s="105"/>
      <c r="DH47" s="104"/>
      <c r="DI47" s="105"/>
      <c r="DJ47" s="105"/>
      <c r="DK47" s="104"/>
      <c r="DL47" s="105"/>
      <c r="DM47" s="105" t="s">
        <v>129</v>
      </c>
      <c r="DN47" s="105"/>
      <c r="DO47" s="119">
        <f>COUNTIF(B:B,Tableau18[[#This Row],[Colonne1]])</f>
        <v>0</v>
      </c>
      <c r="DQ47" s="107">
        <f>MOD(DX47-DW47,1)</f>
        <v>0</v>
      </c>
      <c r="DS47" s="108">
        <f>Tableau13[[#This Row],[Pause 1]]</f>
        <v>0</v>
      </c>
      <c r="DT47" s="108">
        <f>Tableau13[[#This Row],[Pause 2]]</f>
        <v>0</v>
      </c>
      <c r="DU47" s="81">
        <f>Tableau13[[#This Row],[Debut 1 pause calculé]]</f>
        <v>0</v>
      </c>
      <c r="DV47" s="81">
        <f>Tableau13[[#This Row],[Fin 1 pause calculé]]</f>
        <v>0</v>
      </c>
      <c r="DW47" s="81">
        <f>Tableau13[[#This Row],[Debut 2 pause calculé]]</f>
        <v>0</v>
      </c>
      <c r="DX47" s="81">
        <f>Tableau13[[#This Row],[Fin 2 pause calculé]]</f>
        <v>0</v>
      </c>
      <c r="DY47" s="107">
        <f>Tableau13[[#This Row],[Activité1]]</f>
        <v>0</v>
      </c>
      <c r="DZ47" s="121">
        <f>Tableau13[[#This Row],[Debut1]]</f>
        <v>0</v>
      </c>
      <c r="EA47" s="121">
        <f>Tableau13[[#This Row],[Fin calculé1]]</f>
        <v>0</v>
      </c>
      <c r="EB47" s="121">
        <f>Tableau13[[#This Row],[FP1]]</f>
        <v>0</v>
      </c>
      <c r="EC47" s="122">
        <f>Tableau13[[#This Row],[Temps1]]</f>
        <v>0</v>
      </c>
      <c r="ED47" s="123">
        <f>IF(DZ47=0,0,IF(EA47&gt;0,"F",IF(Tableau13[[#This Row],[X]]="X","FP","EC")))</f>
        <v>0</v>
      </c>
      <c r="EE47" s="124">
        <f>Tableau13[[#This Row],[Pause1]]</f>
        <v>0</v>
      </c>
      <c r="EF47" s="125">
        <f t="shared" si="2"/>
        <v>0</v>
      </c>
      <c r="EG47" s="125">
        <f t="shared" si="1"/>
        <v>0</v>
      </c>
    </row>
    <row r="48" spans="1:137" s="107" customFormat="1" ht="13.95" customHeight="1" x14ac:dyDescent="0.3">
      <c r="A48" s="114">
        <f>Tableau13[[#This Row],[Code]]</f>
        <v>0</v>
      </c>
      <c r="B48" s="136"/>
      <c r="C48" s="72"/>
      <c r="D48" s="131"/>
      <c r="E48" s="74"/>
      <c r="F48" s="75"/>
      <c r="G48" s="76"/>
      <c r="H48" s="132"/>
      <c r="I48" s="76"/>
      <c r="J48" s="76"/>
      <c r="K48" s="76"/>
      <c r="L48" s="76"/>
      <c r="M48" s="76"/>
      <c r="N48" s="76"/>
      <c r="O48" s="76"/>
      <c r="P48" s="77"/>
      <c r="Q48" s="78"/>
      <c r="R48" s="79"/>
      <c r="S48" s="80"/>
      <c r="T48" s="80"/>
      <c r="U48" s="81"/>
      <c r="V48" s="81"/>
      <c r="W48" s="81"/>
      <c r="X48" s="81"/>
      <c r="Y48" s="81"/>
      <c r="Z48" s="81"/>
      <c r="AA48" s="81"/>
      <c r="AB48" s="82"/>
      <c r="AC48" s="83"/>
      <c r="AD48" s="83"/>
      <c r="AE48" s="84"/>
      <c r="AF48" s="85"/>
      <c r="AG48" s="86"/>
      <c r="AH48" s="87"/>
      <c r="AI48" s="87"/>
      <c r="AJ48" s="88"/>
      <c r="AK48" s="115"/>
      <c r="AL48" s="51"/>
      <c r="AM48" s="116"/>
      <c r="AN48" s="117"/>
      <c r="AO48" s="92"/>
      <c r="AP48" s="118"/>
      <c r="AQ48" s="94"/>
      <c r="AR48" s="95"/>
      <c r="AS48" s="96"/>
      <c r="AT48" s="97"/>
      <c r="AU48" s="97"/>
      <c r="AV48" s="96"/>
      <c r="AW48" s="98"/>
      <c r="AX48" s="92"/>
      <c r="AY48" s="93"/>
      <c r="AZ48" s="99"/>
      <c r="BA48" s="100"/>
      <c r="BB48" s="99"/>
      <c r="BC48" s="100"/>
      <c r="BD48" s="100"/>
      <c r="BE48" s="99"/>
      <c r="BF48" s="98"/>
      <c r="BG48" s="92"/>
      <c r="BH48" s="93"/>
      <c r="BI48" s="99"/>
      <c r="BJ48" s="100"/>
      <c r="BK48" s="99"/>
      <c r="BL48" s="100"/>
      <c r="BM48" s="100"/>
      <c r="BN48" s="99"/>
      <c r="BO48" s="98"/>
      <c r="BP48" s="92"/>
      <c r="BQ48" s="93"/>
      <c r="BR48" s="99"/>
      <c r="BS48" s="100"/>
      <c r="BT48" s="99"/>
      <c r="BU48" s="100"/>
      <c r="BV48" s="100"/>
      <c r="BW48" s="99"/>
      <c r="BX48" s="98"/>
      <c r="BY48" s="92"/>
      <c r="BZ48" s="93"/>
      <c r="CA48" s="99"/>
      <c r="CB48" s="100"/>
      <c r="CC48" s="99"/>
      <c r="CD48" s="100"/>
      <c r="CE48" s="100"/>
      <c r="CF48" s="99"/>
      <c r="CG48" s="98"/>
      <c r="CH48" s="92"/>
      <c r="CI48" s="93"/>
      <c r="CJ48" s="99"/>
      <c r="CK48" s="100"/>
      <c r="CL48" s="99"/>
      <c r="CM48" s="100"/>
      <c r="CN48" s="100"/>
      <c r="CO48" s="99"/>
      <c r="CP48" s="98"/>
      <c r="CQ48" s="101"/>
      <c r="CR48" s="102" t="str">
        <f>IF(Tableau18[[#This Row],[Colonne1]]=0,"",IF(DO48&gt;1,"Nom plusieurs fois dans la liste",IF(DO48=1,"OK","Nom pas dans la liste")))</f>
        <v/>
      </c>
      <c r="CS48" s="103"/>
      <c r="CT48" s="103"/>
      <c r="CU48" s="104"/>
      <c r="CV48" s="104"/>
      <c r="CW48" s="104"/>
      <c r="CX48" s="104"/>
      <c r="CY48" s="103"/>
      <c r="CZ48" s="104"/>
      <c r="DA48" s="104"/>
      <c r="DB48" s="104"/>
      <c r="DC48" s="104"/>
      <c r="DD48" s="104"/>
      <c r="DE48" s="104"/>
      <c r="DF48" s="104"/>
      <c r="DG48" s="105"/>
      <c r="DH48" s="104"/>
      <c r="DI48" s="105"/>
      <c r="DJ48" s="105"/>
      <c r="DK48" s="104"/>
      <c r="DL48" s="105"/>
      <c r="DM48" s="105" t="s">
        <v>129</v>
      </c>
      <c r="DN48" s="105"/>
      <c r="DO48" s="119">
        <f>COUNTIF(B:B,Tableau18[[#This Row],[Colonne1]])</f>
        <v>0</v>
      </c>
      <c r="DQ48" s="107">
        <f>MOD(DX48-DW48,1)</f>
        <v>0</v>
      </c>
      <c r="DS48" s="108">
        <f>Tableau13[[#This Row],[Pause 1]]</f>
        <v>0</v>
      </c>
      <c r="DT48" s="108">
        <f>Tableau13[[#This Row],[Pause 2]]</f>
        <v>0</v>
      </c>
      <c r="DU48" s="81">
        <f>Tableau13[[#This Row],[Debut 1 pause calculé]]</f>
        <v>0</v>
      </c>
      <c r="DV48" s="81">
        <f>Tableau13[[#This Row],[Fin 1 pause calculé]]</f>
        <v>0</v>
      </c>
      <c r="DW48" s="81">
        <f>Tableau13[[#This Row],[Debut 2 pause calculé]]</f>
        <v>0</v>
      </c>
      <c r="DX48" s="81">
        <f>Tableau13[[#This Row],[Fin 2 pause calculé]]</f>
        <v>0</v>
      </c>
      <c r="DY48" s="107">
        <f>Tableau13[[#This Row],[Activité1]]</f>
        <v>0</v>
      </c>
      <c r="DZ48" s="109">
        <f>Tableau13[[#This Row],[Debut1]]</f>
        <v>0</v>
      </c>
      <c r="EA48" s="109">
        <f>Tableau13[[#This Row],[Fin calculé1]]</f>
        <v>0</v>
      </c>
      <c r="EB48" s="109">
        <f>Tableau13[[#This Row],[FP1]]</f>
        <v>0</v>
      </c>
      <c r="EC48" s="110">
        <f>Tableau13[[#This Row],[Temps1]]</f>
        <v>0</v>
      </c>
      <c r="ED48" s="111">
        <f>IF(DZ48=0,0,IF(EA48&gt;0,"F",IF(Tableau13[[#This Row],[X]]="X","FP","EC")))</f>
        <v>0</v>
      </c>
      <c r="EE48" s="112">
        <f>Tableau13[[#This Row],[Pause1]]</f>
        <v>0</v>
      </c>
      <c r="EF48" s="113">
        <f t="shared" si="2"/>
        <v>0</v>
      </c>
      <c r="EG48" s="113">
        <f t="shared" si="1"/>
        <v>0</v>
      </c>
    </row>
    <row r="49" spans="1:137" s="107" customFormat="1" ht="13.95" customHeight="1" x14ac:dyDescent="0.3">
      <c r="A49" s="114">
        <f>Tableau13[[#This Row],[Code]]</f>
        <v>0</v>
      </c>
      <c r="B49" s="72"/>
      <c r="C49" s="72"/>
      <c r="D49" s="73"/>
      <c r="E49" s="74"/>
      <c r="F49" s="75"/>
      <c r="G49" s="76"/>
      <c r="H49" s="72"/>
      <c r="I49" s="76"/>
      <c r="J49" s="76"/>
      <c r="K49" s="76"/>
      <c r="L49" s="76"/>
      <c r="M49" s="76"/>
      <c r="N49" s="76"/>
      <c r="O49" s="76"/>
      <c r="P49" s="77"/>
      <c r="Q49" s="78"/>
      <c r="R49" s="79"/>
      <c r="S49" s="80"/>
      <c r="T49" s="80"/>
      <c r="U49" s="81"/>
      <c r="V49" s="81"/>
      <c r="W49" s="81"/>
      <c r="X49" s="81"/>
      <c r="Y49" s="81"/>
      <c r="Z49" s="81"/>
      <c r="AA49" s="81"/>
      <c r="AB49" s="82"/>
      <c r="AC49" s="83"/>
      <c r="AD49" s="83"/>
      <c r="AE49" s="84"/>
      <c r="AF49" s="85"/>
      <c r="AG49" s="86"/>
      <c r="AH49" s="87"/>
      <c r="AI49" s="87"/>
      <c r="AJ49" s="88"/>
      <c r="AK49" s="115"/>
      <c r="AL49" s="51"/>
      <c r="AM49" s="116"/>
      <c r="AN49" s="117"/>
      <c r="AO49" s="92"/>
      <c r="AP49" s="118"/>
      <c r="AQ49" s="94"/>
      <c r="AR49" s="95"/>
      <c r="AS49" s="96"/>
      <c r="AT49" s="97"/>
      <c r="AU49" s="97"/>
      <c r="AV49" s="96"/>
      <c r="AW49" s="98"/>
      <c r="AX49" s="92"/>
      <c r="AY49" s="93"/>
      <c r="AZ49" s="99"/>
      <c r="BA49" s="100"/>
      <c r="BB49" s="99"/>
      <c r="BC49" s="100"/>
      <c r="BD49" s="100"/>
      <c r="BE49" s="99"/>
      <c r="BF49" s="98"/>
      <c r="BG49" s="92"/>
      <c r="BH49" s="93"/>
      <c r="BI49" s="99"/>
      <c r="BJ49" s="100"/>
      <c r="BK49" s="99"/>
      <c r="BL49" s="100"/>
      <c r="BM49" s="100"/>
      <c r="BN49" s="99"/>
      <c r="BO49" s="98"/>
      <c r="BP49" s="92"/>
      <c r="BQ49" s="93"/>
      <c r="BR49" s="99"/>
      <c r="BS49" s="100"/>
      <c r="BT49" s="99"/>
      <c r="BU49" s="100"/>
      <c r="BV49" s="100"/>
      <c r="BW49" s="99"/>
      <c r="BX49" s="98"/>
      <c r="BY49" s="92"/>
      <c r="BZ49" s="93"/>
      <c r="CA49" s="99"/>
      <c r="CB49" s="100"/>
      <c r="CC49" s="99"/>
      <c r="CD49" s="100"/>
      <c r="CE49" s="100"/>
      <c r="CF49" s="99"/>
      <c r="CG49" s="98"/>
      <c r="CH49" s="92"/>
      <c r="CI49" s="93"/>
      <c r="CJ49" s="99"/>
      <c r="CK49" s="100"/>
      <c r="CL49" s="99"/>
      <c r="CM49" s="100"/>
      <c r="CN49" s="100"/>
      <c r="CO49" s="99"/>
      <c r="CP49" s="98"/>
      <c r="CQ49" s="101"/>
      <c r="CR49" s="102" t="str">
        <f>IF(Tableau18[[#This Row],[Colonne1]]=0,"",IF(DO49&gt;1,"Nom plusieurs fois dans la liste",IF(DO49=1,"OK","Nom pas dans la liste")))</f>
        <v/>
      </c>
      <c r="CS49" s="103"/>
      <c r="CT49" s="103"/>
      <c r="CU49" s="104"/>
      <c r="CV49" s="104"/>
      <c r="CW49" s="104"/>
      <c r="CX49" s="104"/>
      <c r="CY49" s="103"/>
      <c r="CZ49" s="104"/>
      <c r="DA49" s="104"/>
      <c r="DB49" s="104"/>
      <c r="DC49" s="104"/>
      <c r="DD49" s="104"/>
      <c r="DE49" s="104"/>
      <c r="DF49" s="104"/>
      <c r="DG49" s="105"/>
      <c r="DH49" s="104"/>
      <c r="DI49" s="105"/>
      <c r="DJ49" s="105"/>
      <c r="DK49" s="104"/>
      <c r="DL49" s="105"/>
      <c r="DM49" s="105" t="s">
        <v>129</v>
      </c>
      <c r="DN49" s="105"/>
      <c r="DO49" s="119">
        <f>COUNTIF(B:B,Tableau18[[#This Row],[Colonne1]])</f>
        <v>0</v>
      </c>
      <c r="DQ49" s="107">
        <f>MOD(DX49-DW49,1)</f>
        <v>0</v>
      </c>
      <c r="DS49" s="108">
        <f>Tableau13[[#This Row],[Pause 1]]</f>
        <v>0</v>
      </c>
      <c r="DT49" s="108">
        <f>Tableau13[[#This Row],[Pause 2]]</f>
        <v>0</v>
      </c>
      <c r="DU49" s="81">
        <f>Tableau13[[#This Row],[Debut 1 pause calculé]]</f>
        <v>0</v>
      </c>
      <c r="DV49" s="81">
        <f>Tableau13[[#This Row],[Fin 1 pause calculé]]</f>
        <v>0</v>
      </c>
      <c r="DW49" s="81">
        <f>Tableau13[[#This Row],[Debut 2 pause calculé]]</f>
        <v>0</v>
      </c>
      <c r="DX49" s="81">
        <f>Tableau13[[#This Row],[Fin 2 pause calculé]]</f>
        <v>0</v>
      </c>
      <c r="DY49" s="107">
        <f>Tableau13[[#This Row],[Activité1]]</f>
        <v>0</v>
      </c>
      <c r="DZ49" s="121">
        <f>Tableau13[[#This Row],[Debut1]]</f>
        <v>0</v>
      </c>
      <c r="EA49" s="121">
        <f>Tableau13[[#This Row],[Fin calculé1]]</f>
        <v>0</v>
      </c>
      <c r="EB49" s="121">
        <f>Tableau13[[#This Row],[FP1]]</f>
        <v>0</v>
      </c>
      <c r="EC49" s="122">
        <f>Tableau13[[#This Row],[Temps1]]</f>
        <v>0</v>
      </c>
      <c r="ED49" s="123">
        <f>IF(DZ49=0,0,IF(EA49&gt;0,"F",IF(Tableau13[[#This Row],[X]]="X","FP","EC")))</f>
        <v>0</v>
      </c>
      <c r="EE49" s="124">
        <f>Tableau13[[#This Row],[Pause1]]</f>
        <v>0</v>
      </c>
      <c r="EF49" s="125">
        <f t="shared" si="2"/>
        <v>0</v>
      </c>
      <c r="EG49" s="125">
        <f t="shared" si="1"/>
        <v>0</v>
      </c>
    </row>
    <row r="50" spans="1:137" s="107" customFormat="1" ht="13.95" customHeight="1" x14ac:dyDescent="0.3">
      <c r="A50" s="114">
        <f>Tableau13[[#This Row],[Code]]</f>
        <v>0</v>
      </c>
      <c r="B50" s="72"/>
      <c r="C50" s="72"/>
      <c r="D50" s="73"/>
      <c r="E50" s="74"/>
      <c r="F50" s="75"/>
      <c r="G50" s="76"/>
      <c r="H50" s="72"/>
      <c r="I50" s="76"/>
      <c r="J50" s="76"/>
      <c r="K50" s="76"/>
      <c r="L50" s="76"/>
      <c r="M50" s="76"/>
      <c r="N50" s="76"/>
      <c r="O50" s="76"/>
      <c r="P50" s="77"/>
      <c r="Q50" s="78"/>
      <c r="R50" s="79"/>
      <c r="S50" s="80"/>
      <c r="T50" s="80"/>
      <c r="U50" s="81"/>
      <c r="V50" s="81"/>
      <c r="W50" s="81"/>
      <c r="X50" s="81"/>
      <c r="Y50" s="81"/>
      <c r="Z50" s="81"/>
      <c r="AA50" s="81"/>
      <c r="AB50" s="82"/>
      <c r="AC50" s="83"/>
      <c r="AD50" s="83"/>
      <c r="AE50" s="84"/>
      <c r="AF50" s="85"/>
      <c r="AG50" s="86"/>
      <c r="AH50" s="87"/>
      <c r="AI50" s="87"/>
      <c r="AJ50" s="88"/>
      <c r="AK50" s="115"/>
      <c r="AL50" s="51"/>
      <c r="AM50" s="116"/>
      <c r="AN50" s="117"/>
      <c r="AO50" s="92"/>
      <c r="AP50" s="118"/>
      <c r="AQ50" s="94"/>
      <c r="AR50" s="95"/>
      <c r="AS50" s="96"/>
      <c r="AT50" s="97"/>
      <c r="AU50" s="97"/>
      <c r="AV50" s="96"/>
      <c r="AW50" s="98"/>
      <c r="AX50" s="92"/>
      <c r="AY50" s="93"/>
      <c r="AZ50" s="99"/>
      <c r="BA50" s="100"/>
      <c r="BB50" s="99"/>
      <c r="BC50" s="100"/>
      <c r="BD50" s="100"/>
      <c r="BE50" s="99"/>
      <c r="BF50" s="98"/>
      <c r="BG50" s="92"/>
      <c r="BH50" s="93"/>
      <c r="BI50" s="99"/>
      <c r="BJ50" s="100"/>
      <c r="BK50" s="99"/>
      <c r="BL50" s="100"/>
      <c r="BM50" s="100"/>
      <c r="BN50" s="99"/>
      <c r="BO50" s="98"/>
      <c r="BP50" s="92"/>
      <c r="BQ50" s="93"/>
      <c r="BR50" s="99"/>
      <c r="BS50" s="100"/>
      <c r="BT50" s="99"/>
      <c r="BU50" s="100"/>
      <c r="BV50" s="100"/>
      <c r="BW50" s="99"/>
      <c r="BX50" s="98"/>
      <c r="BY50" s="92"/>
      <c r="BZ50" s="93"/>
      <c r="CA50" s="99"/>
      <c r="CB50" s="100"/>
      <c r="CC50" s="99"/>
      <c r="CD50" s="100"/>
      <c r="CE50" s="100"/>
      <c r="CF50" s="99"/>
      <c r="CG50" s="98"/>
      <c r="CH50" s="92"/>
      <c r="CI50" s="93"/>
      <c r="CJ50" s="99"/>
      <c r="CK50" s="100"/>
      <c r="CL50" s="99"/>
      <c r="CM50" s="100"/>
      <c r="CN50" s="100"/>
      <c r="CO50" s="99"/>
      <c r="CP50" s="98"/>
      <c r="CQ50" s="101"/>
      <c r="CR50" s="102" t="str">
        <f>IF(Tableau18[[#This Row],[Colonne1]]=0,"",IF(DO50&gt;1,"Nom plusieurs fois dans la liste",IF(DO50=1,"OK","Nom pas dans la liste")))</f>
        <v/>
      </c>
      <c r="CS50" s="103"/>
      <c r="CT50" s="103"/>
      <c r="CU50" s="104"/>
      <c r="CV50" s="104"/>
      <c r="CW50" s="104"/>
      <c r="CX50" s="104"/>
      <c r="CY50" s="103"/>
      <c r="CZ50" s="104"/>
      <c r="DA50" s="104"/>
      <c r="DB50" s="104"/>
      <c r="DC50" s="104"/>
      <c r="DD50" s="104"/>
      <c r="DE50" s="104"/>
      <c r="DF50" s="104"/>
      <c r="DG50" s="105"/>
      <c r="DH50" s="104"/>
      <c r="DI50" s="105"/>
      <c r="DJ50" s="105"/>
      <c r="DK50" s="104"/>
      <c r="DL50" s="105"/>
      <c r="DM50" s="105" t="s">
        <v>129</v>
      </c>
      <c r="DN50" s="105"/>
      <c r="DO50" s="119">
        <f>COUNTIF(B:B,Tableau18[[#This Row],[Colonne1]])</f>
        <v>0</v>
      </c>
      <c r="DQ50" s="107">
        <f>MOD(DX50-DW50,1)</f>
        <v>0</v>
      </c>
      <c r="DS50" s="108">
        <f>Tableau13[[#This Row],[Pause 1]]</f>
        <v>0</v>
      </c>
      <c r="DT50" s="108">
        <f>Tableau13[[#This Row],[Pause 2]]</f>
        <v>0</v>
      </c>
      <c r="DU50" s="81">
        <f>Tableau13[[#This Row],[Debut 1 pause calculé]]</f>
        <v>0</v>
      </c>
      <c r="DV50" s="81">
        <f>Tableau13[[#This Row],[Fin 1 pause calculé]]</f>
        <v>0</v>
      </c>
      <c r="DW50" s="81">
        <f>Tableau13[[#This Row],[Debut 2 pause calculé]]</f>
        <v>0</v>
      </c>
      <c r="DX50" s="81">
        <f>Tableau13[[#This Row],[Fin 2 pause calculé]]</f>
        <v>0</v>
      </c>
      <c r="DY50" s="107">
        <f>Tableau13[[#This Row],[Activité1]]</f>
        <v>0</v>
      </c>
      <c r="DZ50" s="109">
        <f>Tableau13[[#This Row],[Debut1]]</f>
        <v>0</v>
      </c>
      <c r="EA50" s="109">
        <f>Tableau13[[#This Row],[Fin calculé1]]</f>
        <v>0</v>
      </c>
      <c r="EB50" s="109">
        <f>Tableau13[[#This Row],[FP1]]</f>
        <v>0</v>
      </c>
      <c r="EC50" s="110">
        <f>Tableau13[[#This Row],[Temps1]]</f>
        <v>0</v>
      </c>
      <c r="ED50" s="111">
        <f>IF(DZ50=0,0,IF(EA50&gt;0,"F",IF(Tableau13[[#This Row],[X]]="X","FP","EC")))</f>
        <v>0</v>
      </c>
      <c r="EE50" s="112">
        <f>Tableau13[[#This Row],[Pause1]]</f>
        <v>0</v>
      </c>
      <c r="EF50" s="113">
        <f t="shared" si="2"/>
        <v>0</v>
      </c>
      <c r="EG50" s="113">
        <f t="shared" si="1"/>
        <v>0</v>
      </c>
    </row>
    <row r="51" spans="1:137" s="107" customFormat="1" ht="13.95" customHeight="1" x14ac:dyDescent="0.3">
      <c r="A51" s="114">
        <f>Tableau13[[#This Row],[Code]]</f>
        <v>0</v>
      </c>
      <c r="D51" s="73"/>
      <c r="E51" s="74"/>
      <c r="F51" s="75"/>
      <c r="G51" s="76"/>
      <c r="H51" s="72"/>
      <c r="I51" s="76"/>
      <c r="J51" s="76"/>
      <c r="K51" s="76"/>
      <c r="L51" s="76"/>
      <c r="M51" s="76"/>
      <c r="N51" s="76"/>
      <c r="O51" s="76"/>
      <c r="P51" s="77"/>
      <c r="Q51" s="78"/>
      <c r="R51" s="79"/>
      <c r="S51" s="80"/>
      <c r="T51" s="80"/>
      <c r="U51" s="81"/>
      <c r="V51" s="81"/>
      <c r="W51" s="81"/>
      <c r="X51" s="81"/>
      <c r="Y51" s="81"/>
      <c r="Z51" s="81"/>
      <c r="AA51" s="81"/>
      <c r="AB51" s="82"/>
      <c r="AC51" s="83"/>
      <c r="AD51" s="83"/>
      <c r="AE51" s="84"/>
      <c r="AF51" s="85"/>
      <c r="AG51" s="86"/>
      <c r="AH51" s="87"/>
      <c r="AI51" s="87"/>
      <c r="AJ51" s="88"/>
      <c r="AK51" s="115"/>
      <c r="AL51" s="51"/>
      <c r="AM51" s="116"/>
      <c r="AN51" s="117"/>
      <c r="AO51" s="92"/>
      <c r="AP51" s="93"/>
      <c r="AQ51" s="94"/>
      <c r="AR51" s="95"/>
      <c r="AS51" s="96"/>
      <c r="AT51" s="97"/>
      <c r="AU51" s="97"/>
      <c r="AV51" s="96"/>
      <c r="AW51" s="98"/>
      <c r="AX51" s="92"/>
      <c r="AY51" s="93"/>
      <c r="AZ51" s="99"/>
      <c r="BA51" s="100"/>
      <c r="BB51" s="99"/>
      <c r="BC51" s="100"/>
      <c r="BD51" s="100"/>
      <c r="BE51" s="99"/>
      <c r="BF51" s="98"/>
      <c r="BG51" s="92"/>
      <c r="BH51" s="93"/>
      <c r="BI51" s="99"/>
      <c r="BJ51" s="100"/>
      <c r="BK51" s="99"/>
      <c r="BL51" s="100"/>
      <c r="BM51" s="100"/>
      <c r="BN51" s="99"/>
      <c r="BO51" s="98"/>
      <c r="BP51" s="92"/>
      <c r="BQ51" s="93"/>
      <c r="BR51" s="99"/>
      <c r="BS51" s="100"/>
      <c r="BT51" s="99"/>
      <c r="BU51" s="100"/>
      <c r="BV51" s="100"/>
      <c r="BW51" s="99"/>
      <c r="BX51" s="98"/>
      <c r="BY51" s="92"/>
      <c r="BZ51" s="93"/>
      <c r="CA51" s="99"/>
      <c r="CB51" s="100"/>
      <c r="CC51" s="99"/>
      <c r="CD51" s="100"/>
      <c r="CE51" s="100"/>
      <c r="CF51" s="99"/>
      <c r="CG51" s="98"/>
      <c r="CH51" s="92"/>
      <c r="CI51" s="93"/>
      <c r="CJ51" s="99"/>
      <c r="CK51" s="100"/>
      <c r="CL51" s="99"/>
      <c r="CM51" s="100"/>
      <c r="CN51" s="100"/>
      <c r="CO51" s="99"/>
      <c r="CP51" s="98"/>
      <c r="CQ51" s="101"/>
      <c r="CR51" s="102" t="str">
        <f>IF(Tableau18[[#This Row],[Colonne1]]=0,"",IF(DO51&gt;1,"Nom plusieurs fois dans la liste",IF(DO51=1,"OK","Nom pas dans la liste")))</f>
        <v/>
      </c>
      <c r="CS51" s="134"/>
      <c r="CT51" s="103"/>
      <c r="CU51" s="104"/>
      <c r="CV51" s="104"/>
      <c r="CW51" s="104"/>
      <c r="CX51" s="104"/>
      <c r="CY51" s="103"/>
      <c r="CZ51" s="104"/>
      <c r="DA51" s="104"/>
      <c r="DB51" s="104"/>
      <c r="DC51" s="133"/>
      <c r="DD51" s="133"/>
      <c r="DE51" s="133"/>
      <c r="DF51" s="133"/>
      <c r="DG51" s="105"/>
      <c r="DH51" s="133"/>
      <c r="DI51" s="105"/>
      <c r="DJ51" s="105"/>
      <c r="DK51" s="133"/>
      <c r="DL51" s="105"/>
      <c r="DM51" s="105" t="s">
        <v>129</v>
      </c>
      <c r="DN51" s="105"/>
      <c r="DO51" s="119">
        <f>COUNTIF(B:B,Tableau18[[#This Row],[Colonne1]])</f>
        <v>0</v>
      </c>
      <c r="DQ51" s="107">
        <f>MOD(DX51-DW51,1)</f>
        <v>0</v>
      </c>
      <c r="DS51" s="108">
        <f>Tableau13[[#This Row],[Pause 1]]</f>
        <v>0</v>
      </c>
      <c r="DT51" s="108">
        <f>Tableau13[[#This Row],[Pause 2]]</f>
        <v>0</v>
      </c>
      <c r="DU51" s="81">
        <f>Tableau13[[#This Row],[Debut 1 pause calculé]]</f>
        <v>0</v>
      </c>
      <c r="DV51" s="81">
        <f>Tableau13[[#This Row],[Fin 1 pause calculé]]</f>
        <v>0</v>
      </c>
      <c r="DW51" s="81">
        <f>Tableau13[[#This Row],[Debut 2 pause calculé]]</f>
        <v>0</v>
      </c>
      <c r="DX51" s="81">
        <f>Tableau13[[#This Row],[Fin 2 pause calculé]]</f>
        <v>0</v>
      </c>
      <c r="DY51" s="107">
        <f>Tableau13[[#This Row],[Activité1]]</f>
        <v>0</v>
      </c>
      <c r="DZ51" s="121">
        <f>Tableau13[[#This Row],[Debut1]]</f>
        <v>0</v>
      </c>
      <c r="EA51" s="121">
        <f>Tableau13[[#This Row],[Fin calculé1]]</f>
        <v>0</v>
      </c>
      <c r="EB51" s="121">
        <f>Tableau13[[#This Row],[FP1]]</f>
        <v>0</v>
      </c>
      <c r="EC51" s="122">
        <f>Tableau13[[#This Row],[Temps1]]</f>
        <v>0</v>
      </c>
      <c r="ED51" s="123">
        <f>IF(DZ51=0,0,IF(EA51&gt;0,"F",IF(Tableau13[[#This Row],[X]]="X","FP","EC")))</f>
        <v>0</v>
      </c>
      <c r="EE51" s="124">
        <f>Tableau13[[#This Row],[Pause1]]</f>
        <v>0</v>
      </c>
      <c r="EF51" s="125">
        <f t="shared" si="2"/>
        <v>0</v>
      </c>
      <c r="EG51" s="125">
        <f t="shared" si="1"/>
        <v>0</v>
      </c>
    </row>
    <row r="52" spans="1:137" s="107" customFormat="1" ht="12.75" customHeight="1" x14ac:dyDescent="0.3">
      <c r="A52" s="114">
        <f>Tableau13[[#This Row],[Code]]</f>
        <v>0</v>
      </c>
      <c r="B52" s="72"/>
      <c r="C52" s="72"/>
      <c r="D52" s="73"/>
      <c r="E52" s="74"/>
      <c r="F52" s="75"/>
      <c r="G52" s="76"/>
      <c r="H52" s="72"/>
      <c r="I52" s="76"/>
      <c r="J52" s="76"/>
      <c r="K52" s="76"/>
      <c r="L52" s="76"/>
      <c r="M52" s="76"/>
      <c r="N52" s="76"/>
      <c r="O52" s="76"/>
      <c r="P52" s="77"/>
      <c r="Q52" s="78"/>
      <c r="R52" s="79"/>
      <c r="S52" s="80"/>
      <c r="T52" s="80"/>
      <c r="U52" s="81"/>
      <c r="V52" s="81"/>
      <c r="W52" s="81"/>
      <c r="X52" s="81"/>
      <c r="Y52" s="81"/>
      <c r="Z52" s="81"/>
      <c r="AA52" s="81"/>
      <c r="AB52" s="82"/>
      <c r="AC52" s="83"/>
      <c r="AD52" s="83"/>
      <c r="AE52" s="84"/>
      <c r="AF52" s="85"/>
      <c r="AG52" s="86"/>
      <c r="AH52" s="87"/>
      <c r="AI52" s="87"/>
      <c r="AJ52" s="88"/>
      <c r="AK52" s="115"/>
      <c r="AL52" s="51"/>
      <c r="AM52" s="116"/>
      <c r="AN52" s="117"/>
      <c r="AO52" s="92"/>
      <c r="AP52" s="118"/>
      <c r="AQ52" s="94"/>
      <c r="AR52" s="95"/>
      <c r="AS52" s="96"/>
      <c r="AT52" s="97"/>
      <c r="AU52" s="97"/>
      <c r="AV52" s="96"/>
      <c r="AW52" s="98"/>
      <c r="AX52" s="92"/>
      <c r="AY52" s="93"/>
      <c r="AZ52" s="99"/>
      <c r="BA52" s="100"/>
      <c r="BB52" s="99"/>
      <c r="BC52" s="100"/>
      <c r="BD52" s="100"/>
      <c r="BE52" s="99"/>
      <c r="BF52" s="98"/>
      <c r="BG52" s="92"/>
      <c r="BH52" s="93"/>
      <c r="BI52" s="99"/>
      <c r="BJ52" s="100"/>
      <c r="BK52" s="99"/>
      <c r="BL52" s="100"/>
      <c r="BM52" s="100"/>
      <c r="BN52" s="99"/>
      <c r="BO52" s="98"/>
      <c r="BP52" s="92"/>
      <c r="BQ52" s="93"/>
      <c r="BR52" s="99"/>
      <c r="BS52" s="100"/>
      <c r="BT52" s="99"/>
      <c r="BU52" s="100"/>
      <c r="BV52" s="100"/>
      <c r="BW52" s="99"/>
      <c r="BX52" s="98"/>
      <c r="BY52" s="92"/>
      <c r="BZ52" s="93"/>
      <c r="CA52" s="99"/>
      <c r="CB52" s="100"/>
      <c r="CC52" s="99"/>
      <c r="CD52" s="100"/>
      <c r="CE52" s="100"/>
      <c r="CF52" s="99"/>
      <c r="CG52" s="98"/>
      <c r="CH52" s="92"/>
      <c r="CI52" s="93"/>
      <c r="CJ52" s="99"/>
      <c r="CK52" s="100"/>
      <c r="CL52" s="99"/>
      <c r="CM52" s="100"/>
      <c r="CN52" s="100"/>
      <c r="CO52" s="99"/>
      <c r="CP52" s="98"/>
      <c r="CQ52" s="101"/>
      <c r="CR52" s="102" t="str">
        <f>IF(Tableau18[[#This Row],[Colonne1]]=0,"",IF(DO52&gt;1,"Nom plusieurs fois dans la liste",IF(DO52=1,"OK","Nom pas dans la liste")))</f>
        <v/>
      </c>
      <c r="CS52" s="134"/>
      <c r="CT52" s="103"/>
      <c r="CU52" s="104"/>
      <c r="CV52" s="104"/>
      <c r="CW52" s="104"/>
      <c r="CX52" s="104"/>
      <c r="CY52" s="103"/>
      <c r="CZ52" s="104"/>
      <c r="DA52" s="104"/>
      <c r="DB52" s="104"/>
      <c r="DC52" s="133"/>
      <c r="DD52" s="133"/>
      <c r="DE52" s="133"/>
      <c r="DF52" s="133"/>
      <c r="DG52" s="105"/>
      <c r="DH52" s="133"/>
      <c r="DI52" s="105"/>
      <c r="DJ52" s="105"/>
      <c r="DK52" s="133"/>
      <c r="DL52" s="105"/>
      <c r="DM52" s="105" t="s">
        <v>129</v>
      </c>
      <c r="DN52" s="105"/>
      <c r="DO52" s="119">
        <f>COUNTIF(B:B,Tableau18[[#This Row],[Colonne1]])</f>
        <v>0</v>
      </c>
      <c r="DQ52" s="107">
        <f>MOD(DX52-DW52,1)</f>
        <v>0</v>
      </c>
      <c r="DS52" s="108">
        <f>Tableau13[[#This Row],[Pause 1]]</f>
        <v>0</v>
      </c>
      <c r="DT52" s="108">
        <f>Tableau13[[#This Row],[Pause 2]]</f>
        <v>0</v>
      </c>
      <c r="DU52" s="81">
        <f>Tableau13[[#This Row],[Debut 1 pause calculé]]</f>
        <v>0</v>
      </c>
      <c r="DV52" s="81">
        <f>Tableau13[[#This Row],[Fin 1 pause calculé]]</f>
        <v>0</v>
      </c>
      <c r="DW52" s="81">
        <f>Tableau13[[#This Row],[Debut 2 pause calculé]]</f>
        <v>0</v>
      </c>
      <c r="DX52" s="81">
        <f>Tableau13[[#This Row],[Fin 2 pause calculé]]</f>
        <v>0</v>
      </c>
      <c r="DY52" s="107">
        <f>Tableau13[[#This Row],[Activité1]]</f>
        <v>0</v>
      </c>
      <c r="DZ52" s="109">
        <f>Tableau13[[#This Row],[Debut1]]</f>
        <v>0</v>
      </c>
      <c r="EA52" s="109">
        <f>Tableau13[[#This Row],[Fin calculé1]]</f>
        <v>0</v>
      </c>
      <c r="EB52" s="109">
        <f>Tableau13[[#This Row],[FP1]]</f>
        <v>0</v>
      </c>
      <c r="EC52" s="110">
        <f>Tableau13[[#This Row],[Temps1]]</f>
        <v>0</v>
      </c>
      <c r="ED52" s="111">
        <f>IF(DZ52=0,0,IF(EA52&gt;0,"F",IF(Tableau13[[#This Row],[X]]="X","FP","EC")))</f>
        <v>0</v>
      </c>
      <c r="EE52" s="112">
        <f>Tableau13[[#This Row],[Pause1]]</f>
        <v>0</v>
      </c>
      <c r="EF52" s="113">
        <f t="shared" si="2"/>
        <v>0</v>
      </c>
      <c r="EG52" s="113">
        <f t="shared" si="1"/>
        <v>0</v>
      </c>
    </row>
    <row r="53" spans="1:137" s="107" customFormat="1" ht="13.95" customHeight="1" x14ac:dyDescent="0.3">
      <c r="A53" s="114">
        <f>Tableau13[[#This Row],[Code]]</f>
        <v>0</v>
      </c>
      <c r="B53" s="138"/>
      <c r="C53" s="72"/>
      <c r="D53" s="73"/>
      <c r="E53" s="74"/>
      <c r="F53" s="75"/>
      <c r="G53" s="76"/>
      <c r="H53" s="72"/>
      <c r="I53" s="76"/>
      <c r="J53" s="76"/>
      <c r="K53" s="76"/>
      <c r="L53" s="76"/>
      <c r="M53" s="76"/>
      <c r="N53" s="76"/>
      <c r="O53" s="76"/>
      <c r="P53" s="77"/>
      <c r="Q53" s="78"/>
      <c r="R53" s="79"/>
      <c r="S53" s="80"/>
      <c r="T53" s="80"/>
      <c r="U53" s="81"/>
      <c r="V53" s="81"/>
      <c r="W53" s="81"/>
      <c r="X53" s="81"/>
      <c r="Y53" s="81"/>
      <c r="Z53" s="81"/>
      <c r="AA53" s="81"/>
      <c r="AB53" s="82"/>
      <c r="AC53" s="83"/>
      <c r="AD53" s="83"/>
      <c r="AE53" s="84"/>
      <c r="AF53" s="85"/>
      <c r="AG53" s="86"/>
      <c r="AH53" s="87"/>
      <c r="AI53" s="87"/>
      <c r="AJ53" s="88"/>
      <c r="AK53" s="115"/>
      <c r="AL53" s="51"/>
      <c r="AM53" s="116"/>
      <c r="AN53" s="117"/>
      <c r="AO53" s="92"/>
      <c r="AP53" s="118"/>
      <c r="AQ53" s="94"/>
      <c r="AR53" s="95"/>
      <c r="AS53" s="96"/>
      <c r="AT53" s="97"/>
      <c r="AU53" s="97"/>
      <c r="AV53" s="96"/>
      <c r="AW53" s="98"/>
      <c r="AX53" s="92"/>
      <c r="AY53" s="93"/>
      <c r="AZ53" s="99"/>
      <c r="BA53" s="100"/>
      <c r="BB53" s="99"/>
      <c r="BC53" s="100"/>
      <c r="BD53" s="100"/>
      <c r="BE53" s="99"/>
      <c r="BF53" s="98"/>
      <c r="BG53" s="92"/>
      <c r="BH53" s="93"/>
      <c r="BI53" s="99"/>
      <c r="BJ53" s="100"/>
      <c r="BK53" s="99"/>
      <c r="BL53" s="100"/>
      <c r="BM53" s="100"/>
      <c r="BN53" s="99"/>
      <c r="BO53" s="98"/>
      <c r="BP53" s="92"/>
      <c r="BQ53" s="93"/>
      <c r="BR53" s="99"/>
      <c r="BS53" s="100"/>
      <c r="BT53" s="99"/>
      <c r="BU53" s="100"/>
      <c r="BV53" s="100"/>
      <c r="BW53" s="99"/>
      <c r="BX53" s="98"/>
      <c r="BY53" s="92"/>
      <c r="BZ53" s="93"/>
      <c r="CA53" s="99"/>
      <c r="CB53" s="100"/>
      <c r="CC53" s="99"/>
      <c r="CD53" s="100"/>
      <c r="CE53" s="100"/>
      <c r="CF53" s="99"/>
      <c r="CG53" s="98"/>
      <c r="CH53" s="92"/>
      <c r="CI53" s="93"/>
      <c r="CJ53" s="99"/>
      <c r="CK53" s="100"/>
      <c r="CL53" s="99"/>
      <c r="CM53" s="100"/>
      <c r="CN53" s="100"/>
      <c r="CO53" s="99"/>
      <c r="CP53" s="98"/>
      <c r="CQ53" s="101"/>
      <c r="CR53" s="102" t="str">
        <f>IF(Tableau18[[#This Row],[Colonne1]]=0,"",IF(DO53&gt;1,"Nom plusieurs fois dans la liste",IF(DO53=1,"OK","Nom pas dans la liste")))</f>
        <v/>
      </c>
      <c r="CS53" s="134"/>
      <c r="CT53" s="103"/>
      <c r="CU53" s="104"/>
      <c r="CV53" s="104"/>
      <c r="CW53" s="104"/>
      <c r="CX53" s="104"/>
      <c r="CY53" s="103"/>
      <c r="CZ53" s="104"/>
      <c r="DA53" s="104"/>
      <c r="DB53" s="104"/>
      <c r="DC53" s="133"/>
      <c r="DD53" s="133"/>
      <c r="DE53" s="133"/>
      <c r="DF53" s="133"/>
      <c r="DG53" s="105"/>
      <c r="DH53" s="133"/>
      <c r="DI53" s="105"/>
      <c r="DJ53" s="105"/>
      <c r="DK53" s="133"/>
      <c r="DL53" s="105"/>
      <c r="DM53" s="105" t="s">
        <v>129</v>
      </c>
      <c r="DN53" s="105"/>
      <c r="DO53" s="119">
        <f>COUNTIF(B:B,Tableau18[[#This Row],[Colonne1]])</f>
        <v>0</v>
      </c>
      <c r="DQ53" s="107">
        <f>MOD(DX53-DW53,1)</f>
        <v>0</v>
      </c>
      <c r="DS53" s="108">
        <f>Tableau13[[#This Row],[Pause 1]]</f>
        <v>0</v>
      </c>
      <c r="DT53" s="108">
        <f>Tableau13[[#This Row],[Pause 2]]</f>
        <v>0</v>
      </c>
      <c r="DU53" s="81">
        <f>Tableau13[[#This Row],[Debut 1 pause calculé]]</f>
        <v>0</v>
      </c>
      <c r="DV53" s="81">
        <f>Tableau13[[#This Row],[Fin 1 pause calculé]]</f>
        <v>0</v>
      </c>
      <c r="DW53" s="81">
        <f>Tableau13[[#This Row],[Debut 2 pause calculé]]</f>
        <v>0</v>
      </c>
      <c r="DX53" s="81">
        <f>Tableau13[[#This Row],[Fin 2 pause calculé]]</f>
        <v>0</v>
      </c>
      <c r="DY53" s="107">
        <f>Tableau13[[#This Row],[Activité1]]</f>
        <v>0</v>
      </c>
      <c r="DZ53" s="121">
        <f>Tableau13[[#This Row],[Debut1]]</f>
        <v>0</v>
      </c>
      <c r="EA53" s="121">
        <f>Tableau13[[#This Row],[Fin calculé1]]</f>
        <v>0</v>
      </c>
      <c r="EB53" s="121">
        <f>Tableau13[[#This Row],[FP1]]</f>
        <v>0</v>
      </c>
      <c r="EC53" s="122">
        <f>Tableau13[[#This Row],[Temps1]]</f>
        <v>0</v>
      </c>
      <c r="ED53" s="123">
        <f>IF(DZ53=0,0,IF(EA53&gt;0,"F",IF(Tableau13[[#This Row],[X]]="X","FP","EC")))</f>
        <v>0</v>
      </c>
      <c r="EE53" s="124">
        <f>Tableau13[[#This Row],[Pause1]]</f>
        <v>0</v>
      </c>
      <c r="EF53" s="125">
        <f t="shared" si="2"/>
        <v>0</v>
      </c>
      <c r="EG53" s="125">
        <f t="shared" si="1"/>
        <v>0</v>
      </c>
    </row>
    <row r="54" spans="1:137" s="107" customFormat="1" ht="13.95" customHeight="1" x14ac:dyDescent="0.3">
      <c r="A54" s="114">
        <f>Tableau13[[#This Row],[Code]]</f>
        <v>0</v>
      </c>
      <c r="B54" s="72"/>
      <c r="C54" s="72"/>
      <c r="D54" s="73"/>
      <c r="E54" s="74"/>
      <c r="F54" s="75"/>
      <c r="G54" s="76"/>
      <c r="H54" s="72"/>
      <c r="I54" s="76"/>
      <c r="J54" s="76"/>
      <c r="K54" s="76"/>
      <c r="L54" s="76"/>
      <c r="M54" s="76"/>
      <c r="N54" s="76"/>
      <c r="O54" s="76"/>
      <c r="P54" s="77"/>
      <c r="Q54" s="78"/>
      <c r="R54" s="79"/>
      <c r="S54" s="80"/>
      <c r="T54" s="80"/>
      <c r="U54" s="81"/>
      <c r="V54" s="81"/>
      <c r="W54" s="81"/>
      <c r="X54" s="81"/>
      <c r="Y54" s="81"/>
      <c r="Z54" s="81"/>
      <c r="AA54" s="81"/>
      <c r="AB54" s="82"/>
      <c r="AC54" s="83"/>
      <c r="AD54" s="83"/>
      <c r="AE54" s="84"/>
      <c r="AF54" s="85"/>
      <c r="AG54" s="86"/>
      <c r="AH54" s="87"/>
      <c r="AI54" s="87"/>
      <c r="AJ54" s="88"/>
      <c r="AK54" s="115"/>
      <c r="AL54" s="51"/>
      <c r="AM54" s="116"/>
      <c r="AN54" s="117"/>
      <c r="AO54" s="92"/>
      <c r="AP54" s="118"/>
      <c r="AQ54" s="94"/>
      <c r="AR54" s="95"/>
      <c r="AS54" s="96"/>
      <c r="AT54" s="97"/>
      <c r="AU54" s="97"/>
      <c r="AV54" s="96"/>
      <c r="AW54" s="98"/>
      <c r="AX54" s="92"/>
      <c r="AY54" s="93"/>
      <c r="AZ54" s="99"/>
      <c r="BA54" s="100"/>
      <c r="BB54" s="99"/>
      <c r="BC54" s="100"/>
      <c r="BD54" s="100"/>
      <c r="BE54" s="99"/>
      <c r="BF54" s="98"/>
      <c r="BG54" s="92"/>
      <c r="BH54" s="93"/>
      <c r="BI54" s="99"/>
      <c r="BJ54" s="100"/>
      <c r="BK54" s="99"/>
      <c r="BL54" s="100"/>
      <c r="BM54" s="100"/>
      <c r="BN54" s="99"/>
      <c r="BO54" s="98"/>
      <c r="BP54" s="92"/>
      <c r="BQ54" s="93"/>
      <c r="BR54" s="99"/>
      <c r="BS54" s="100"/>
      <c r="BT54" s="99"/>
      <c r="BU54" s="100"/>
      <c r="BV54" s="100"/>
      <c r="BW54" s="99"/>
      <c r="BX54" s="98"/>
      <c r="BY54" s="92"/>
      <c r="BZ54" s="93"/>
      <c r="CA54" s="99"/>
      <c r="CB54" s="100"/>
      <c r="CC54" s="99"/>
      <c r="CD54" s="100"/>
      <c r="CE54" s="100"/>
      <c r="CF54" s="99"/>
      <c r="CG54" s="98"/>
      <c r="CH54" s="92"/>
      <c r="CI54" s="93"/>
      <c r="CJ54" s="99"/>
      <c r="CK54" s="100"/>
      <c r="CL54" s="99"/>
      <c r="CM54" s="100"/>
      <c r="CN54" s="100"/>
      <c r="CO54" s="99"/>
      <c r="CP54" s="98"/>
      <c r="CQ54" s="101"/>
      <c r="CR54" s="102" t="str">
        <f>IF(Tableau18[[#This Row],[Colonne1]]=0,"",IF(DO54&gt;1,"Nom plusieurs fois dans la liste",IF(DO54=1,"OK","Nom pas dans la liste")))</f>
        <v/>
      </c>
      <c r="CS54" s="134"/>
      <c r="CT54" s="103"/>
      <c r="CU54" s="104"/>
      <c r="CV54" s="104"/>
      <c r="CW54" s="104"/>
      <c r="CX54" s="104"/>
      <c r="CY54" s="103"/>
      <c r="CZ54" s="104"/>
      <c r="DA54" s="104"/>
      <c r="DB54" s="104"/>
      <c r="DC54" s="104"/>
      <c r="DD54" s="104"/>
      <c r="DE54" s="104"/>
      <c r="DF54" s="104"/>
      <c r="DG54" s="105"/>
      <c r="DH54" s="104"/>
      <c r="DI54" s="105"/>
      <c r="DJ54" s="105"/>
      <c r="DK54" s="104"/>
      <c r="DL54" s="105"/>
      <c r="DM54" s="105" t="s">
        <v>129</v>
      </c>
      <c r="DN54" s="105"/>
      <c r="DO54" s="119">
        <f>COUNTIF(B:B,Tableau18[[#This Row],[Colonne1]])</f>
        <v>0</v>
      </c>
      <c r="DQ54" s="107">
        <f>MOD(DX54-DW54,1)</f>
        <v>0</v>
      </c>
      <c r="DS54" s="108">
        <f>Tableau13[[#This Row],[Pause 1]]</f>
        <v>0</v>
      </c>
      <c r="DT54" s="108">
        <f>Tableau13[[#This Row],[Pause 2]]</f>
        <v>0</v>
      </c>
      <c r="DU54" s="81">
        <f>Tableau13[[#This Row],[Debut 1 pause calculé]]</f>
        <v>0</v>
      </c>
      <c r="DV54" s="81">
        <f>Tableau13[[#This Row],[Fin 1 pause calculé]]</f>
        <v>0</v>
      </c>
      <c r="DW54" s="81">
        <f>Tableau13[[#This Row],[Debut 2 pause calculé]]</f>
        <v>0</v>
      </c>
      <c r="DX54" s="81">
        <f>Tableau13[[#This Row],[Fin 2 pause calculé]]</f>
        <v>0</v>
      </c>
      <c r="DY54" s="107">
        <f>Tableau13[[#This Row],[Activité1]]</f>
        <v>0</v>
      </c>
      <c r="DZ54" s="109">
        <f>Tableau13[[#This Row],[Debut1]]</f>
        <v>0</v>
      </c>
      <c r="EA54" s="109">
        <f>Tableau13[[#This Row],[Fin calculé1]]</f>
        <v>0</v>
      </c>
      <c r="EB54" s="109">
        <f>Tableau13[[#This Row],[FP1]]</f>
        <v>0</v>
      </c>
      <c r="EC54" s="110">
        <f>Tableau13[[#This Row],[Temps1]]</f>
        <v>0</v>
      </c>
      <c r="ED54" s="111">
        <f>IF(DZ54=0,0,IF(EA54&gt;0,"F",IF(Tableau13[[#This Row],[X]]="X","FP","EC")))</f>
        <v>0</v>
      </c>
      <c r="EE54" s="112">
        <f>Tableau13[[#This Row],[Pause1]]</f>
        <v>0</v>
      </c>
      <c r="EF54" s="113">
        <f t="shared" si="2"/>
        <v>0</v>
      </c>
      <c r="EG54" s="113">
        <f t="shared" si="1"/>
        <v>0</v>
      </c>
    </row>
    <row r="55" spans="1:137" s="107" customFormat="1" ht="13.95" customHeight="1" x14ac:dyDescent="0.3">
      <c r="A55" s="114">
        <f>Tableau13[[#This Row],[Code]]</f>
        <v>0</v>
      </c>
      <c r="B55" s="72"/>
      <c r="C55" s="72"/>
      <c r="D55" s="73"/>
      <c r="E55" s="74"/>
      <c r="F55" s="75"/>
      <c r="G55" s="76"/>
      <c r="H55" s="130"/>
      <c r="I55" s="76"/>
      <c r="J55" s="76"/>
      <c r="K55" s="76"/>
      <c r="L55" s="76"/>
      <c r="M55" s="76"/>
      <c r="N55" s="76"/>
      <c r="O55" s="76"/>
      <c r="P55" s="77"/>
      <c r="Q55" s="78"/>
      <c r="R55" s="79"/>
      <c r="S55" s="80"/>
      <c r="T55" s="80"/>
      <c r="U55" s="81"/>
      <c r="V55" s="81"/>
      <c r="W55" s="81"/>
      <c r="X55" s="81"/>
      <c r="Y55" s="81"/>
      <c r="Z55" s="81"/>
      <c r="AA55" s="81"/>
      <c r="AB55" s="82"/>
      <c r="AC55" s="83"/>
      <c r="AD55" s="83"/>
      <c r="AE55" s="84"/>
      <c r="AF55" s="85"/>
      <c r="AG55" s="86"/>
      <c r="AH55" s="87"/>
      <c r="AI55" s="87"/>
      <c r="AJ55" s="88"/>
      <c r="AK55" s="115"/>
      <c r="AL55" s="51"/>
      <c r="AM55" s="116"/>
      <c r="AN55" s="117"/>
      <c r="AO55" s="92"/>
      <c r="AP55" s="118"/>
      <c r="AQ55" s="94"/>
      <c r="AR55" s="95"/>
      <c r="AS55" s="96"/>
      <c r="AT55" s="97"/>
      <c r="AU55" s="97"/>
      <c r="AV55" s="96"/>
      <c r="AW55" s="98"/>
      <c r="AX55" s="92"/>
      <c r="AY55" s="93"/>
      <c r="AZ55" s="99"/>
      <c r="BA55" s="100"/>
      <c r="BB55" s="99"/>
      <c r="BC55" s="100"/>
      <c r="BD55" s="100"/>
      <c r="BE55" s="99"/>
      <c r="BF55" s="98"/>
      <c r="BG55" s="92"/>
      <c r="BH55" s="93"/>
      <c r="BI55" s="99"/>
      <c r="BJ55" s="100"/>
      <c r="BK55" s="99"/>
      <c r="BL55" s="100"/>
      <c r="BM55" s="100"/>
      <c r="BN55" s="99"/>
      <c r="BO55" s="98"/>
      <c r="BP55" s="92"/>
      <c r="BQ55" s="93"/>
      <c r="BR55" s="99"/>
      <c r="BS55" s="100"/>
      <c r="BT55" s="99"/>
      <c r="BU55" s="100"/>
      <c r="BV55" s="100"/>
      <c r="BW55" s="99"/>
      <c r="BX55" s="98"/>
      <c r="BY55" s="92"/>
      <c r="BZ55" s="93"/>
      <c r="CA55" s="99"/>
      <c r="CB55" s="100"/>
      <c r="CC55" s="99"/>
      <c r="CD55" s="100"/>
      <c r="CE55" s="100"/>
      <c r="CF55" s="99"/>
      <c r="CG55" s="98"/>
      <c r="CH55" s="92"/>
      <c r="CI55" s="93"/>
      <c r="CJ55" s="99"/>
      <c r="CK55" s="100"/>
      <c r="CL55" s="99"/>
      <c r="CM55" s="100"/>
      <c r="CN55" s="100"/>
      <c r="CO55" s="99"/>
      <c r="CP55" s="98"/>
      <c r="CQ55" s="101"/>
      <c r="CR55" s="102" t="str">
        <f>IF(Tableau18[[#This Row],[Colonne1]]=0,"",IF(DO55&gt;1,"Nom plusieurs fois dans la liste",IF(DO55=1,"OK","Nom pas dans la liste")))</f>
        <v/>
      </c>
      <c r="CS55" s="134"/>
      <c r="CT55" s="103"/>
      <c r="CU55" s="104"/>
      <c r="CV55" s="104"/>
      <c r="CW55" s="104"/>
      <c r="CX55" s="104"/>
      <c r="CY55" s="103"/>
      <c r="CZ55" s="104"/>
      <c r="DA55" s="104"/>
      <c r="DB55" s="104"/>
      <c r="DC55" s="133"/>
      <c r="DD55" s="133"/>
      <c r="DE55" s="133"/>
      <c r="DF55" s="133"/>
      <c r="DG55" s="105"/>
      <c r="DH55" s="133"/>
      <c r="DI55" s="105"/>
      <c r="DJ55" s="105"/>
      <c r="DK55" s="133"/>
      <c r="DL55" s="105"/>
      <c r="DM55" s="105" t="s">
        <v>129</v>
      </c>
      <c r="DN55" s="105"/>
      <c r="DO55" s="119">
        <f>COUNTIF(B:B,Tableau18[[#This Row],[Colonne1]])</f>
        <v>0</v>
      </c>
      <c r="DQ55" s="107">
        <f>MOD(DX55-DW55,1)</f>
        <v>0</v>
      </c>
      <c r="DS55" s="108">
        <f>Tableau13[[#This Row],[Pause 1]]</f>
        <v>0</v>
      </c>
      <c r="DT55" s="108">
        <f>Tableau13[[#This Row],[Pause 2]]</f>
        <v>0</v>
      </c>
      <c r="DU55" s="81">
        <f>Tableau13[[#This Row],[Debut 1 pause calculé]]</f>
        <v>0</v>
      </c>
      <c r="DV55" s="81">
        <f>Tableau13[[#This Row],[Fin 1 pause calculé]]</f>
        <v>0</v>
      </c>
      <c r="DW55" s="81">
        <f>Tableau13[[#This Row],[Debut 2 pause calculé]]</f>
        <v>0</v>
      </c>
      <c r="DX55" s="81">
        <f>Tableau13[[#This Row],[Fin 2 pause calculé]]</f>
        <v>0</v>
      </c>
      <c r="DY55" s="107">
        <f>Tableau13[[#This Row],[Activité1]]</f>
        <v>0</v>
      </c>
      <c r="DZ55" s="121">
        <f>Tableau13[[#This Row],[Debut1]]</f>
        <v>0</v>
      </c>
      <c r="EA55" s="121">
        <f>Tableau13[[#This Row],[Fin calculé1]]</f>
        <v>0</v>
      </c>
      <c r="EB55" s="121">
        <f>Tableau13[[#This Row],[FP1]]</f>
        <v>0</v>
      </c>
      <c r="EC55" s="122">
        <f>Tableau13[[#This Row],[Temps1]]</f>
        <v>0</v>
      </c>
      <c r="ED55" s="123">
        <f>IF(DZ55=0,0,IF(EA55&gt;0,"F",IF(Tableau13[[#This Row],[X]]="X","FP","EC")))</f>
        <v>0</v>
      </c>
      <c r="EE55" s="124">
        <f>Tableau13[[#This Row],[Pause1]]</f>
        <v>0</v>
      </c>
      <c r="EF55" s="125">
        <f t="shared" si="2"/>
        <v>0</v>
      </c>
      <c r="EG55" s="125">
        <f t="shared" si="1"/>
        <v>0</v>
      </c>
    </row>
    <row r="56" spans="1:137" s="107" customFormat="1" ht="13.95" customHeight="1" x14ac:dyDescent="0.3">
      <c r="A56" s="114">
        <f>Tableau13[[#This Row],[Code]]</f>
        <v>0</v>
      </c>
      <c r="B56" s="72"/>
      <c r="C56" s="72"/>
      <c r="D56" s="73"/>
      <c r="E56" s="74"/>
      <c r="F56" s="75"/>
      <c r="G56" s="76"/>
      <c r="H56" s="72"/>
      <c r="I56" s="76"/>
      <c r="J56" s="76"/>
      <c r="K56" s="76"/>
      <c r="L56" s="76"/>
      <c r="M56" s="76"/>
      <c r="N56" s="76"/>
      <c r="O56" s="76"/>
      <c r="P56" s="77"/>
      <c r="Q56" s="78"/>
      <c r="R56" s="79"/>
      <c r="S56" s="80"/>
      <c r="T56" s="80"/>
      <c r="U56" s="81"/>
      <c r="V56" s="81"/>
      <c r="W56" s="81"/>
      <c r="X56" s="81"/>
      <c r="Y56" s="81"/>
      <c r="Z56" s="81"/>
      <c r="AA56" s="81"/>
      <c r="AB56" s="82"/>
      <c r="AC56" s="83"/>
      <c r="AD56" s="83"/>
      <c r="AE56" s="84"/>
      <c r="AF56" s="85"/>
      <c r="AG56" s="86"/>
      <c r="AH56" s="87"/>
      <c r="AI56" s="87"/>
      <c r="AJ56" s="88"/>
      <c r="AK56" s="115"/>
      <c r="AL56" s="51"/>
      <c r="AM56" s="116"/>
      <c r="AN56" s="117"/>
      <c r="AO56" s="92"/>
      <c r="AP56" s="118"/>
      <c r="AQ56" s="94"/>
      <c r="AR56" s="95"/>
      <c r="AS56" s="96"/>
      <c r="AT56" s="97"/>
      <c r="AU56" s="97"/>
      <c r="AV56" s="96"/>
      <c r="AW56" s="98"/>
      <c r="AX56" s="92"/>
      <c r="AY56" s="93"/>
      <c r="AZ56" s="99"/>
      <c r="BA56" s="100"/>
      <c r="BB56" s="99"/>
      <c r="BC56" s="100"/>
      <c r="BD56" s="100"/>
      <c r="BE56" s="99"/>
      <c r="BF56" s="98"/>
      <c r="BG56" s="92"/>
      <c r="BH56" s="93"/>
      <c r="BI56" s="99"/>
      <c r="BJ56" s="100"/>
      <c r="BK56" s="99"/>
      <c r="BL56" s="100"/>
      <c r="BM56" s="100"/>
      <c r="BN56" s="99"/>
      <c r="BO56" s="98"/>
      <c r="BP56" s="92"/>
      <c r="BQ56" s="93"/>
      <c r="BR56" s="99"/>
      <c r="BS56" s="100"/>
      <c r="BT56" s="99"/>
      <c r="BU56" s="100"/>
      <c r="BV56" s="100"/>
      <c r="BW56" s="99"/>
      <c r="BX56" s="98"/>
      <c r="BY56" s="92"/>
      <c r="BZ56" s="93"/>
      <c r="CA56" s="99"/>
      <c r="CB56" s="100"/>
      <c r="CC56" s="99"/>
      <c r="CD56" s="100"/>
      <c r="CE56" s="100"/>
      <c r="CF56" s="99"/>
      <c r="CG56" s="98"/>
      <c r="CH56" s="92"/>
      <c r="CI56" s="93"/>
      <c r="CJ56" s="99"/>
      <c r="CK56" s="100"/>
      <c r="CL56" s="99"/>
      <c r="CM56" s="100"/>
      <c r="CN56" s="100"/>
      <c r="CO56" s="99"/>
      <c r="CP56" s="98"/>
      <c r="CQ56" s="101"/>
      <c r="CR56" s="102" t="str">
        <f>IF(Tableau18[[#This Row],[Colonne1]]=0,"",IF(DO56&gt;1,"Nom plusieurs fois dans la liste",IF(DO56=1,"OK","Nom pas dans la liste")))</f>
        <v/>
      </c>
      <c r="CS56" s="134"/>
      <c r="CT56" s="103"/>
      <c r="CU56" s="104"/>
      <c r="CV56" s="104"/>
      <c r="CW56" s="104"/>
      <c r="CX56" s="104"/>
      <c r="CY56" s="103"/>
      <c r="CZ56" s="104"/>
      <c r="DA56" s="104"/>
      <c r="DB56" s="104"/>
      <c r="DC56" s="133"/>
      <c r="DD56" s="133"/>
      <c r="DE56" s="133"/>
      <c r="DF56" s="133"/>
      <c r="DG56" s="105"/>
      <c r="DH56" s="133"/>
      <c r="DI56" s="105"/>
      <c r="DJ56" s="105"/>
      <c r="DK56" s="133"/>
      <c r="DL56" s="105"/>
      <c r="DM56" s="105" t="s">
        <v>129</v>
      </c>
      <c r="DN56" s="105"/>
      <c r="DO56" s="119">
        <f>COUNTIF(B:B,Tableau18[[#This Row],[Colonne1]])</f>
        <v>0</v>
      </c>
      <c r="DQ56" s="107">
        <f>MOD(DX56-DW56,1)</f>
        <v>0</v>
      </c>
      <c r="DS56" s="108">
        <f>Tableau13[[#This Row],[Pause 1]]</f>
        <v>0</v>
      </c>
      <c r="DT56" s="108">
        <f>Tableau13[[#This Row],[Pause 2]]</f>
        <v>0</v>
      </c>
      <c r="DU56" s="81">
        <f>Tableau13[[#This Row],[Debut 1 pause calculé]]</f>
        <v>0</v>
      </c>
      <c r="DV56" s="81">
        <f>Tableau13[[#This Row],[Fin 1 pause calculé]]</f>
        <v>0</v>
      </c>
      <c r="DW56" s="81">
        <f>Tableau13[[#This Row],[Debut 2 pause calculé]]</f>
        <v>0</v>
      </c>
      <c r="DX56" s="81">
        <f>Tableau13[[#This Row],[Fin 2 pause calculé]]</f>
        <v>0</v>
      </c>
      <c r="DY56" s="107">
        <f>Tableau13[[#This Row],[Activité1]]</f>
        <v>0</v>
      </c>
      <c r="DZ56" s="109">
        <f>Tableau13[[#This Row],[Debut1]]</f>
        <v>0</v>
      </c>
      <c r="EA56" s="109">
        <f>Tableau13[[#This Row],[Fin calculé1]]</f>
        <v>0</v>
      </c>
      <c r="EB56" s="109">
        <f>Tableau13[[#This Row],[FP1]]</f>
        <v>0</v>
      </c>
      <c r="EC56" s="110">
        <f>Tableau13[[#This Row],[Temps1]]</f>
        <v>0</v>
      </c>
      <c r="ED56" s="111">
        <f>IF(DZ56=0,0,IF(EA56&gt;0,"F",IF(Tableau13[[#This Row],[X]]="X","FP","EC")))</f>
        <v>0</v>
      </c>
      <c r="EE56" s="112">
        <f>Tableau13[[#This Row],[Pause1]]</f>
        <v>0</v>
      </c>
      <c r="EF56" s="113">
        <f t="shared" si="2"/>
        <v>0</v>
      </c>
      <c r="EG56" s="113">
        <f t="shared" si="1"/>
        <v>0</v>
      </c>
    </row>
    <row r="57" spans="1:137" s="107" customFormat="1" ht="13.95" customHeight="1" x14ac:dyDescent="0.3">
      <c r="A57" s="114">
        <f>Tableau13[[#This Row],[Code]]</f>
        <v>0</v>
      </c>
      <c r="B57" s="72"/>
      <c r="C57" s="72"/>
      <c r="D57" s="73"/>
      <c r="E57" s="74"/>
      <c r="F57" s="75"/>
      <c r="G57" s="76"/>
      <c r="H57" s="72"/>
      <c r="I57" s="76"/>
      <c r="J57" s="76"/>
      <c r="K57" s="76"/>
      <c r="L57" s="76"/>
      <c r="M57" s="76"/>
      <c r="N57" s="76"/>
      <c r="O57" s="76"/>
      <c r="P57" s="77"/>
      <c r="Q57" s="78"/>
      <c r="R57" s="79"/>
      <c r="S57" s="80"/>
      <c r="T57" s="80"/>
      <c r="U57" s="81"/>
      <c r="V57" s="81"/>
      <c r="W57" s="81"/>
      <c r="X57" s="81"/>
      <c r="Y57" s="81"/>
      <c r="Z57" s="81"/>
      <c r="AA57" s="81"/>
      <c r="AB57" s="82"/>
      <c r="AC57" s="83"/>
      <c r="AD57" s="83"/>
      <c r="AE57" s="84"/>
      <c r="AF57" s="85"/>
      <c r="AG57" s="86"/>
      <c r="AH57" s="87"/>
      <c r="AI57" s="87"/>
      <c r="AJ57" s="88"/>
      <c r="AK57" s="115"/>
      <c r="AL57" s="51"/>
      <c r="AM57" s="116"/>
      <c r="AN57" s="117"/>
      <c r="AO57" s="92"/>
      <c r="AP57" s="118"/>
      <c r="AQ57" s="94"/>
      <c r="AR57" s="95"/>
      <c r="AS57" s="96"/>
      <c r="AT57" s="97"/>
      <c r="AU57" s="97"/>
      <c r="AV57" s="96"/>
      <c r="AW57" s="98"/>
      <c r="AX57" s="92"/>
      <c r="AY57" s="93"/>
      <c r="AZ57" s="99"/>
      <c r="BA57" s="100"/>
      <c r="BB57" s="99"/>
      <c r="BC57" s="100"/>
      <c r="BD57" s="100"/>
      <c r="BE57" s="99"/>
      <c r="BF57" s="98"/>
      <c r="BG57" s="92"/>
      <c r="BH57" s="93"/>
      <c r="BI57" s="99"/>
      <c r="BJ57" s="100"/>
      <c r="BK57" s="99"/>
      <c r="BL57" s="100"/>
      <c r="BM57" s="100"/>
      <c r="BN57" s="99"/>
      <c r="BO57" s="98"/>
      <c r="BP57" s="92"/>
      <c r="BQ57" s="93"/>
      <c r="BR57" s="99"/>
      <c r="BS57" s="100"/>
      <c r="BT57" s="99"/>
      <c r="BU57" s="100"/>
      <c r="BV57" s="100"/>
      <c r="BW57" s="99"/>
      <c r="BX57" s="98"/>
      <c r="BY57" s="92"/>
      <c r="BZ57" s="93"/>
      <c r="CA57" s="99"/>
      <c r="CB57" s="100"/>
      <c r="CC57" s="99"/>
      <c r="CD57" s="100"/>
      <c r="CE57" s="100"/>
      <c r="CF57" s="99"/>
      <c r="CG57" s="98"/>
      <c r="CH57" s="92"/>
      <c r="CI57" s="93"/>
      <c r="CJ57" s="99"/>
      <c r="CK57" s="100"/>
      <c r="CL57" s="99"/>
      <c r="CM57" s="100"/>
      <c r="CN57" s="100"/>
      <c r="CO57" s="99"/>
      <c r="CP57" s="98"/>
      <c r="CQ57" s="101"/>
      <c r="CR57" s="102" t="str">
        <f>IF(Tableau18[[#This Row],[Colonne1]]=0,"",IF(DO57&gt;1,"Nom plusieurs fois dans la liste",IF(DO57=1,"OK","Nom pas dans la liste")))</f>
        <v/>
      </c>
      <c r="CS57" s="134"/>
      <c r="CT57" s="103"/>
      <c r="CU57" s="104"/>
      <c r="CV57" s="104"/>
      <c r="CW57" s="104"/>
      <c r="CX57" s="104"/>
      <c r="CY57" s="103"/>
      <c r="CZ57" s="104"/>
      <c r="DA57" s="104"/>
      <c r="DB57" s="104"/>
      <c r="DC57" s="133"/>
      <c r="DD57" s="133"/>
      <c r="DE57" s="133"/>
      <c r="DF57" s="133"/>
      <c r="DG57" s="105"/>
      <c r="DH57" s="133"/>
      <c r="DI57" s="105"/>
      <c r="DJ57" s="105"/>
      <c r="DK57" s="133"/>
      <c r="DL57" s="105"/>
      <c r="DM57" s="105" t="s">
        <v>129</v>
      </c>
      <c r="DN57" s="105"/>
      <c r="DO57" s="119">
        <f>COUNTIF(B:B,Tableau18[[#This Row],[Colonne1]])</f>
        <v>0</v>
      </c>
      <c r="DQ57" s="107">
        <f>MOD(DX57-DW57,1)</f>
        <v>0</v>
      </c>
      <c r="DS57" s="108">
        <f>Tableau13[[#This Row],[Pause 1]]</f>
        <v>0</v>
      </c>
      <c r="DT57" s="108">
        <f>Tableau13[[#This Row],[Pause 2]]</f>
        <v>0</v>
      </c>
      <c r="DU57" s="81">
        <f>Tableau13[[#This Row],[Debut 1 pause calculé]]</f>
        <v>0</v>
      </c>
      <c r="DV57" s="81">
        <f>Tableau13[[#This Row],[Fin 1 pause calculé]]</f>
        <v>0</v>
      </c>
      <c r="DW57" s="81">
        <f>Tableau13[[#This Row],[Debut 2 pause calculé]]</f>
        <v>0</v>
      </c>
      <c r="DX57" s="81">
        <f>Tableau13[[#This Row],[Fin 2 pause calculé]]</f>
        <v>0</v>
      </c>
      <c r="DY57" s="107">
        <f>Tableau13[[#This Row],[Activité1]]</f>
        <v>0</v>
      </c>
      <c r="DZ57" s="109">
        <f>Tableau13[[#This Row],[Debut1]]</f>
        <v>0</v>
      </c>
      <c r="EA57" s="109">
        <f>Tableau13[[#This Row],[Fin calculé1]]</f>
        <v>0</v>
      </c>
      <c r="EB57" s="109">
        <f>Tableau13[[#This Row],[FP1]]</f>
        <v>0</v>
      </c>
      <c r="EC57" s="110">
        <f>Tableau13[[#This Row],[Temps1]]</f>
        <v>0</v>
      </c>
      <c r="ED57" s="111">
        <f>IF(DZ57=0,0,IF(EA57&gt;0,"F",IF(Tableau13[[#This Row],[X]]="X","FP","EC")))</f>
        <v>0</v>
      </c>
      <c r="EE57" s="112">
        <f>Tableau13[[#This Row],[Pause1]]</f>
        <v>0</v>
      </c>
      <c r="EF57" s="113">
        <f t="shared" si="2"/>
        <v>0</v>
      </c>
      <c r="EG57" s="113">
        <f t="shared" si="1"/>
        <v>0</v>
      </c>
    </row>
    <row r="58" spans="1:137" s="107" customFormat="1" ht="13.95" customHeight="1" x14ac:dyDescent="0.3">
      <c r="A58" s="114">
        <f>Tableau13[[#This Row],[Code]]</f>
        <v>0</v>
      </c>
      <c r="B58" s="72"/>
      <c r="C58" s="72"/>
      <c r="D58" s="73"/>
      <c r="E58" s="74"/>
      <c r="F58" s="75"/>
      <c r="G58" s="76"/>
      <c r="H58" s="72"/>
      <c r="I58" s="76"/>
      <c r="J58" s="76"/>
      <c r="K58" s="76"/>
      <c r="L58" s="76"/>
      <c r="M58" s="76"/>
      <c r="N58" s="76"/>
      <c r="O58" s="76"/>
      <c r="P58" s="77"/>
      <c r="Q58" s="78"/>
      <c r="R58" s="79"/>
      <c r="S58" s="80"/>
      <c r="T58" s="80"/>
      <c r="U58" s="81"/>
      <c r="V58" s="81"/>
      <c r="W58" s="81"/>
      <c r="X58" s="81"/>
      <c r="Y58" s="81"/>
      <c r="Z58" s="81"/>
      <c r="AA58" s="81"/>
      <c r="AB58" s="82"/>
      <c r="AC58" s="83"/>
      <c r="AD58" s="83"/>
      <c r="AE58" s="84"/>
      <c r="AF58" s="85"/>
      <c r="AG58" s="86"/>
      <c r="AH58" s="87"/>
      <c r="AI58" s="87"/>
      <c r="AJ58" s="88"/>
      <c r="AK58" s="115"/>
      <c r="AL58" s="51"/>
      <c r="AM58" s="116"/>
      <c r="AN58" s="117"/>
      <c r="AO58" s="92"/>
      <c r="AP58" s="118"/>
      <c r="AQ58" s="94"/>
      <c r="AR58" s="95"/>
      <c r="AS58" s="96"/>
      <c r="AT58" s="97"/>
      <c r="AU58" s="97"/>
      <c r="AV58" s="96"/>
      <c r="AW58" s="98"/>
      <c r="AX58" s="92"/>
      <c r="AY58" s="93"/>
      <c r="AZ58" s="99"/>
      <c r="BA58" s="100"/>
      <c r="BB58" s="99"/>
      <c r="BC58" s="100"/>
      <c r="BD58" s="100"/>
      <c r="BE58" s="99"/>
      <c r="BF58" s="98"/>
      <c r="BG58" s="92"/>
      <c r="BH58" s="93"/>
      <c r="BI58" s="99"/>
      <c r="BJ58" s="100"/>
      <c r="BK58" s="99"/>
      <c r="BL58" s="100"/>
      <c r="BM58" s="100"/>
      <c r="BN58" s="99"/>
      <c r="BO58" s="98"/>
      <c r="BP58" s="92"/>
      <c r="BQ58" s="93"/>
      <c r="BR58" s="99"/>
      <c r="BS58" s="100"/>
      <c r="BT58" s="99"/>
      <c r="BU58" s="100"/>
      <c r="BV58" s="100"/>
      <c r="BW58" s="99"/>
      <c r="BX58" s="98"/>
      <c r="BY58" s="92"/>
      <c r="BZ58" s="93"/>
      <c r="CA58" s="99"/>
      <c r="CB58" s="100"/>
      <c r="CC58" s="99"/>
      <c r="CD58" s="100"/>
      <c r="CE58" s="100"/>
      <c r="CF58" s="99"/>
      <c r="CG58" s="98"/>
      <c r="CH58" s="92"/>
      <c r="CI58" s="93"/>
      <c r="CJ58" s="99"/>
      <c r="CK58" s="100"/>
      <c r="CL58" s="99"/>
      <c r="CM58" s="100"/>
      <c r="CN58" s="100"/>
      <c r="CO58" s="99"/>
      <c r="CP58" s="98"/>
      <c r="CQ58" s="101"/>
      <c r="CR58" s="102" t="str">
        <f>IF(Tableau18[[#This Row],[Colonne1]]=0,"",IF(DO58&gt;1,"Nom plusieurs fois dans la liste",IF(DO58=1,"OK","Nom pas dans la liste")))</f>
        <v/>
      </c>
      <c r="CS58" s="134"/>
      <c r="CT58" s="103"/>
      <c r="CU58" s="104"/>
      <c r="CV58" s="104"/>
      <c r="CW58" s="104"/>
      <c r="CX58" s="104"/>
      <c r="CY58" s="103"/>
      <c r="CZ58" s="104"/>
      <c r="DA58" s="104"/>
      <c r="DB58" s="104"/>
      <c r="DC58" s="133"/>
      <c r="DD58" s="133"/>
      <c r="DE58" s="133"/>
      <c r="DF58" s="133"/>
      <c r="DG58" s="105"/>
      <c r="DH58" s="133"/>
      <c r="DI58" s="105"/>
      <c r="DJ58" s="105"/>
      <c r="DK58" s="133"/>
      <c r="DL58" s="105"/>
      <c r="DM58" s="105" t="s">
        <v>129</v>
      </c>
      <c r="DN58" s="105"/>
      <c r="DO58" s="119">
        <f>COUNTIF(B:B,Tableau18[[#This Row],[Colonne1]])</f>
        <v>0</v>
      </c>
      <c r="DQ58" s="107">
        <f>MOD(DX58-DW58,1)</f>
        <v>0</v>
      </c>
      <c r="DS58" s="108">
        <f>Tableau13[[#This Row],[Pause 1]]</f>
        <v>0</v>
      </c>
      <c r="DT58" s="108">
        <f>Tableau13[[#This Row],[Pause 2]]</f>
        <v>0</v>
      </c>
      <c r="DU58" s="81">
        <f>Tableau13[[#This Row],[Debut 1 pause calculé]]</f>
        <v>0</v>
      </c>
      <c r="DV58" s="81">
        <f>Tableau13[[#This Row],[Fin 1 pause calculé]]</f>
        <v>0</v>
      </c>
      <c r="DW58" s="81">
        <f>Tableau13[[#This Row],[Debut 2 pause calculé]]</f>
        <v>0</v>
      </c>
      <c r="DX58" s="81">
        <f>Tableau13[[#This Row],[Fin 2 pause calculé]]</f>
        <v>0</v>
      </c>
      <c r="DY58" s="107">
        <f>Tableau13[[#This Row],[Activité1]]</f>
        <v>0</v>
      </c>
      <c r="DZ58" s="109">
        <f>Tableau13[[#This Row],[Debut1]]</f>
        <v>0</v>
      </c>
      <c r="EA58" s="109">
        <f>Tableau13[[#This Row],[Fin calculé1]]</f>
        <v>0</v>
      </c>
      <c r="EB58" s="109">
        <f>Tableau13[[#This Row],[FP1]]</f>
        <v>0</v>
      </c>
      <c r="EC58" s="110">
        <f>Tableau13[[#This Row],[Temps1]]</f>
        <v>0</v>
      </c>
      <c r="ED58" s="111">
        <f>IF(DZ58=0,0,IF(EA58&gt;0,"F",IF(Tableau13[[#This Row],[X]]="X","FP","EC")))</f>
        <v>0</v>
      </c>
      <c r="EE58" s="112">
        <f>Tableau13[[#This Row],[Pause1]]</f>
        <v>0</v>
      </c>
      <c r="EF58" s="113">
        <f t="shared" si="2"/>
        <v>0</v>
      </c>
      <c r="EG58" s="113">
        <f t="shared" si="1"/>
        <v>0</v>
      </c>
    </row>
    <row r="59" spans="1:137" s="107" customFormat="1" ht="13.95" customHeight="1" x14ac:dyDescent="0.3">
      <c r="A59" s="114">
        <f>Tableau13[[#This Row],[Code]]</f>
        <v>0</v>
      </c>
      <c r="B59" s="72"/>
      <c r="C59" s="72"/>
      <c r="D59" s="73"/>
      <c r="E59" s="74"/>
      <c r="F59" s="75"/>
      <c r="G59" s="76"/>
      <c r="H59" s="72"/>
      <c r="I59" s="76"/>
      <c r="J59" s="76"/>
      <c r="K59" s="76"/>
      <c r="L59" s="76"/>
      <c r="M59" s="76"/>
      <c r="N59" s="76"/>
      <c r="O59" s="76"/>
      <c r="P59" s="77"/>
      <c r="Q59" s="78"/>
      <c r="R59" s="79"/>
      <c r="S59" s="80"/>
      <c r="T59" s="80"/>
      <c r="U59" s="81"/>
      <c r="V59" s="81"/>
      <c r="W59" s="81"/>
      <c r="X59" s="81"/>
      <c r="Y59" s="81"/>
      <c r="Z59" s="81"/>
      <c r="AA59" s="81"/>
      <c r="AB59" s="82"/>
      <c r="AC59" s="83"/>
      <c r="AD59" s="83"/>
      <c r="AE59" s="84"/>
      <c r="AF59" s="85"/>
      <c r="AG59" s="86"/>
      <c r="AH59" s="87"/>
      <c r="AI59" s="87"/>
      <c r="AJ59" s="88"/>
      <c r="AK59" s="115"/>
      <c r="AL59" s="51"/>
      <c r="AM59" s="116"/>
      <c r="AN59" s="117"/>
      <c r="AO59" s="92"/>
      <c r="AP59" s="118"/>
      <c r="AQ59" s="94"/>
      <c r="AR59" s="95"/>
      <c r="AS59" s="96"/>
      <c r="AT59" s="97"/>
      <c r="AU59" s="97"/>
      <c r="AV59" s="96"/>
      <c r="AW59" s="98"/>
      <c r="AX59" s="92"/>
      <c r="AY59" s="93"/>
      <c r="AZ59" s="99"/>
      <c r="BA59" s="100"/>
      <c r="BB59" s="99"/>
      <c r="BC59" s="100"/>
      <c r="BD59" s="100"/>
      <c r="BE59" s="99"/>
      <c r="BF59" s="98"/>
      <c r="BG59" s="92"/>
      <c r="BH59" s="93"/>
      <c r="BI59" s="99"/>
      <c r="BJ59" s="100"/>
      <c r="BK59" s="99"/>
      <c r="BL59" s="100"/>
      <c r="BM59" s="100"/>
      <c r="BN59" s="99"/>
      <c r="BO59" s="98"/>
      <c r="BP59" s="92"/>
      <c r="BQ59" s="93"/>
      <c r="BR59" s="99"/>
      <c r="BS59" s="100"/>
      <c r="BT59" s="99"/>
      <c r="BU59" s="100"/>
      <c r="BV59" s="100"/>
      <c r="BW59" s="99"/>
      <c r="BX59" s="98"/>
      <c r="BY59" s="92"/>
      <c r="BZ59" s="93"/>
      <c r="CA59" s="99"/>
      <c r="CB59" s="100"/>
      <c r="CC59" s="99"/>
      <c r="CD59" s="100"/>
      <c r="CE59" s="100"/>
      <c r="CF59" s="99"/>
      <c r="CG59" s="98"/>
      <c r="CH59" s="92"/>
      <c r="CI59" s="93"/>
      <c r="CJ59" s="99"/>
      <c r="CK59" s="100"/>
      <c r="CL59" s="99"/>
      <c r="CM59" s="100"/>
      <c r="CN59" s="100"/>
      <c r="CO59" s="99"/>
      <c r="CP59" s="98"/>
      <c r="CQ59" s="101"/>
      <c r="CR59" s="102" t="str">
        <f>IF(Tableau18[[#This Row],[Colonne1]]=0,"",IF(DO59&gt;1,"Nom plusieurs fois dans la liste",IF(DO59=1,"OK","Nom pas dans la liste")))</f>
        <v/>
      </c>
      <c r="CS59" s="134"/>
      <c r="CT59" s="103"/>
      <c r="CU59" s="104"/>
      <c r="CV59" s="104"/>
      <c r="CW59" s="104"/>
      <c r="CX59" s="104"/>
      <c r="CY59" s="103"/>
      <c r="CZ59" s="104"/>
      <c r="DA59" s="104"/>
      <c r="DB59" s="104"/>
      <c r="DC59" s="133"/>
      <c r="DD59" s="133"/>
      <c r="DE59" s="133"/>
      <c r="DF59" s="133"/>
      <c r="DG59" s="105"/>
      <c r="DH59" s="133"/>
      <c r="DI59" s="105"/>
      <c r="DJ59" s="105"/>
      <c r="DK59" s="133"/>
      <c r="DL59" s="105"/>
      <c r="DM59" s="105" t="s">
        <v>129</v>
      </c>
      <c r="DN59" s="105"/>
      <c r="DO59" s="119">
        <f>COUNTIF(B:B,Tableau18[[#This Row],[Colonne1]])</f>
        <v>0</v>
      </c>
      <c r="DQ59" s="107">
        <f>MOD(DX59-DW59,1)</f>
        <v>0</v>
      </c>
      <c r="DS59" s="108">
        <f>Tableau13[[#This Row],[Pause 1]]</f>
        <v>0</v>
      </c>
      <c r="DT59" s="108">
        <f>Tableau13[[#This Row],[Pause 2]]</f>
        <v>0</v>
      </c>
      <c r="DU59" s="81">
        <f>Tableau13[[#This Row],[Debut 1 pause calculé]]</f>
        <v>0</v>
      </c>
      <c r="DV59" s="81">
        <f>Tableau13[[#This Row],[Fin 1 pause calculé]]</f>
        <v>0</v>
      </c>
      <c r="DW59" s="81">
        <f>Tableau13[[#This Row],[Debut 2 pause calculé]]</f>
        <v>0</v>
      </c>
      <c r="DX59" s="81">
        <f>Tableau13[[#This Row],[Fin 2 pause calculé]]</f>
        <v>0</v>
      </c>
      <c r="DY59" s="107">
        <f>Tableau13[[#This Row],[Activité1]]</f>
        <v>0</v>
      </c>
      <c r="DZ59" s="121">
        <f>Tableau13[[#This Row],[Debut1]]</f>
        <v>0</v>
      </c>
      <c r="EA59" s="121">
        <f>Tableau13[[#This Row],[Fin calculé1]]</f>
        <v>0</v>
      </c>
      <c r="EB59" s="121">
        <f>Tableau13[[#This Row],[FP1]]</f>
        <v>0</v>
      </c>
      <c r="EC59" s="122">
        <f>Tableau13[[#This Row],[Temps1]]</f>
        <v>0</v>
      </c>
      <c r="ED59" s="123">
        <f>IF(DZ59=0,0,IF(EA59&gt;0,"F",IF(Tableau13[[#This Row],[X]]="X","FP","EC")))</f>
        <v>0</v>
      </c>
      <c r="EE59" s="124">
        <f>Tableau13[[#This Row],[Pause1]]</f>
        <v>0</v>
      </c>
      <c r="EF59" s="125">
        <f t="shared" si="2"/>
        <v>0</v>
      </c>
      <c r="EG59" s="125">
        <f t="shared" si="1"/>
        <v>0</v>
      </c>
    </row>
    <row r="60" spans="1:137" s="107" customFormat="1" ht="13.95" customHeight="1" x14ac:dyDescent="0.3">
      <c r="A60" s="114">
        <f>Tableau13[[#This Row],[Code]]</f>
        <v>0</v>
      </c>
      <c r="B60" s="72"/>
      <c r="C60" s="72"/>
      <c r="D60" s="73"/>
      <c r="E60" s="74"/>
      <c r="F60" s="75"/>
      <c r="G60" s="76"/>
      <c r="H60" s="72"/>
      <c r="I60" s="76"/>
      <c r="J60" s="76"/>
      <c r="K60" s="76"/>
      <c r="L60" s="76"/>
      <c r="M60" s="76"/>
      <c r="N60" s="76"/>
      <c r="O60" s="76"/>
      <c r="P60" s="77"/>
      <c r="Q60" s="78"/>
      <c r="R60" s="79"/>
      <c r="S60" s="80"/>
      <c r="T60" s="80"/>
      <c r="U60" s="81"/>
      <c r="V60" s="81"/>
      <c r="W60" s="81"/>
      <c r="X60" s="81"/>
      <c r="Y60" s="81"/>
      <c r="Z60" s="81"/>
      <c r="AA60" s="81"/>
      <c r="AB60" s="82"/>
      <c r="AC60" s="83"/>
      <c r="AD60" s="83"/>
      <c r="AE60" s="84"/>
      <c r="AF60" s="85"/>
      <c r="AG60" s="86"/>
      <c r="AH60" s="87"/>
      <c r="AI60" s="87"/>
      <c r="AJ60" s="88"/>
      <c r="AK60" s="115"/>
      <c r="AL60" s="51"/>
      <c r="AM60" s="116"/>
      <c r="AN60" s="117"/>
      <c r="AO60" s="92"/>
      <c r="AP60" s="118"/>
      <c r="AQ60" s="94"/>
      <c r="AR60" s="95"/>
      <c r="AS60" s="96"/>
      <c r="AT60" s="97"/>
      <c r="AU60" s="97"/>
      <c r="AV60" s="96"/>
      <c r="AW60" s="98"/>
      <c r="AX60" s="92"/>
      <c r="AY60" s="93"/>
      <c r="AZ60" s="99"/>
      <c r="BA60" s="100"/>
      <c r="BB60" s="99"/>
      <c r="BC60" s="100"/>
      <c r="BD60" s="100"/>
      <c r="BE60" s="99"/>
      <c r="BF60" s="98"/>
      <c r="BG60" s="92"/>
      <c r="BH60" s="93"/>
      <c r="BI60" s="99"/>
      <c r="BJ60" s="100"/>
      <c r="BK60" s="99"/>
      <c r="BL60" s="100"/>
      <c r="BM60" s="100"/>
      <c r="BN60" s="99"/>
      <c r="BO60" s="98"/>
      <c r="BP60" s="92"/>
      <c r="BQ60" s="93"/>
      <c r="BR60" s="99"/>
      <c r="BS60" s="100"/>
      <c r="BT60" s="99"/>
      <c r="BU60" s="100"/>
      <c r="BV60" s="100"/>
      <c r="BW60" s="99"/>
      <c r="BX60" s="98"/>
      <c r="BY60" s="92"/>
      <c r="BZ60" s="93"/>
      <c r="CA60" s="99"/>
      <c r="CB60" s="100"/>
      <c r="CC60" s="99"/>
      <c r="CD60" s="100"/>
      <c r="CE60" s="100"/>
      <c r="CF60" s="99"/>
      <c r="CG60" s="98"/>
      <c r="CH60" s="92"/>
      <c r="CI60" s="93"/>
      <c r="CJ60" s="99"/>
      <c r="CK60" s="100"/>
      <c r="CL60" s="99"/>
      <c r="CM60" s="100"/>
      <c r="CN60" s="100"/>
      <c r="CO60" s="99"/>
      <c r="CP60" s="98"/>
      <c r="CQ60" s="101"/>
      <c r="CR60" s="102" t="str">
        <f>IF(Tableau18[[#This Row],[Colonne1]]=0,"",IF(DO60&gt;1,"Nom plusieurs fois dans la liste",IF(DO60=1,"OK","Nom pas dans la liste")))</f>
        <v/>
      </c>
      <c r="CS60" s="134"/>
      <c r="CT60" s="103"/>
      <c r="CU60" s="104"/>
      <c r="CV60" s="104"/>
      <c r="CW60" s="104"/>
      <c r="CX60" s="104"/>
      <c r="CY60" s="103"/>
      <c r="CZ60" s="104"/>
      <c r="DA60" s="104"/>
      <c r="DB60" s="104"/>
      <c r="DC60" s="133"/>
      <c r="DD60" s="133"/>
      <c r="DE60" s="133"/>
      <c r="DF60" s="133"/>
      <c r="DG60" s="105"/>
      <c r="DH60" s="133"/>
      <c r="DI60" s="105"/>
      <c r="DJ60" s="105"/>
      <c r="DK60" s="133"/>
      <c r="DL60" s="105"/>
      <c r="DM60" s="105" t="s">
        <v>129</v>
      </c>
      <c r="DN60" s="105"/>
      <c r="DO60" s="119">
        <f>COUNTIF(B:B,Tableau18[[#This Row],[Colonne1]])</f>
        <v>0</v>
      </c>
      <c r="DQ60" s="107">
        <f>MOD(DX60-DW60,1)</f>
        <v>0</v>
      </c>
      <c r="DS60" s="108">
        <f>Tableau13[[#This Row],[Pause 1]]</f>
        <v>0</v>
      </c>
      <c r="DT60" s="108">
        <f>Tableau13[[#This Row],[Pause 2]]</f>
        <v>0</v>
      </c>
      <c r="DU60" s="81">
        <f>Tableau13[[#This Row],[Debut 1 pause calculé]]</f>
        <v>0</v>
      </c>
      <c r="DV60" s="81">
        <f>Tableau13[[#This Row],[Fin 1 pause calculé]]</f>
        <v>0</v>
      </c>
      <c r="DW60" s="81">
        <f>Tableau13[[#This Row],[Debut 2 pause calculé]]</f>
        <v>0</v>
      </c>
      <c r="DX60" s="81">
        <f>Tableau13[[#This Row],[Fin 2 pause calculé]]</f>
        <v>0</v>
      </c>
      <c r="DY60" s="107">
        <f>Tableau13[[#This Row],[Activité1]]</f>
        <v>0</v>
      </c>
      <c r="DZ60" s="109">
        <f>Tableau13[[#This Row],[Debut1]]</f>
        <v>0</v>
      </c>
      <c r="EA60" s="109">
        <f>Tableau13[[#This Row],[Fin calculé1]]</f>
        <v>0</v>
      </c>
      <c r="EB60" s="109">
        <f>Tableau13[[#This Row],[FP1]]</f>
        <v>0</v>
      </c>
      <c r="EC60" s="110">
        <f>Tableau13[[#This Row],[Temps1]]</f>
        <v>0</v>
      </c>
      <c r="ED60" s="111">
        <f>IF(DZ60=0,0,IF(EA60&gt;0,"F",IF(Tableau13[[#This Row],[X]]="X","FP","EC")))</f>
        <v>0</v>
      </c>
      <c r="EE60" s="112">
        <f>Tableau13[[#This Row],[Pause1]]</f>
        <v>0</v>
      </c>
      <c r="EF60" s="113">
        <f t="shared" si="2"/>
        <v>0</v>
      </c>
      <c r="EG60" s="113">
        <f t="shared" si="1"/>
        <v>0</v>
      </c>
    </row>
    <row r="61" spans="1:137" s="107" customFormat="1" ht="13.95" customHeight="1" x14ac:dyDescent="0.3">
      <c r="A61" s="114">
        <f>Tableau13[[#This Row],[Code]]</f>
        <v>0</v>
      </c>
      <c r="B61" s="72"/>
      <c r="C61" s="72"/>
      <c r="D61" s="73"/>
      <c r="E61" s="74"/>
      <c r="F61" s="75"/>
      <c r="G61" s="76"/>
      <c r="H61" s="72"/>
      <c r="I61" s="76"/>
      <c r="J61" s="76"/>
      <c r="K61" s="76"/>
      <c r="L61" s="76"/>
      <c r="M61" s="76"/>
      <c r="N61" s="76"/>
      <c r="O61" s="76"/>
      <c r="P61" s="77"/>
      <c r="Q61" s="78"/>
      <c r="R61" s="79"/>
      <c r="S61" s="80"/>
      <c r="T61" s="80"/>
      <c r="U61" s="81"/>
      <c r="V61" s="81"/>
      <c r="W61" s="81"/>
      <c r="X61" s="81"/>
      <c r="Y61" s="81"/>
      <c r="Z61" s="81"/>
      <c r="AA61" s="81"/>
      <c r="AB61" s="82"/>
      <c r="AC61" s="83"/>
      <c r="AD61" s="83"/>
      <c r="AE61" s="84"/>
      <c r="AF61" s="85"/>
      <c r="AG61" s="86"/>
      <c r="AH61" s="87"/>
      <c r="AI61" s="87"/>
      <c r="AJ61" s="88"/>
      <c r="AK61" s="115"/>
      <c r="AL61" s="51"/>
      <c r="AM61" s="116"/>
      <c r="AN61" s="117"/>
      <c r="AO61" s="92"/>
      <c r="AP61" s="118"/>
      <c r="AQ61" s="94"/>
      <c r="AR61" s="95"/>
      <c r="AS61" s="96"/>
      <c r="AT61" s="97"/>
      <c r="AU61" s="97"/>
      <c r="AV61" s="96"/>
      <c r="AW61" s="98"/>
      <c r="AX61" s="92"/>
      <c r="AY61" s="93"/>
      <c r="AZ61" s="99"/>
      <c r="BA61" s="100"/>
      <c r="BB61" s="99"/>
      <c r="BC61" s="100"/>
      <c r="BD61" s="100"/>
      <c r="BE61" s="99"/>
      <c r="BF61" s="98"/>
      <c r="BG61" s="92"/>
      <c r="BH61" s="93"/>
      <c r="BI61" s="99"/>
      <c r="BJ61" s="100"/>
      <c r="BK61" s="99"/>
      <c r="BL61" s="100"/>
      <c r="BM61" s="100"/>
      <c r="BN61" s="99"/>
      <c r="BO61" s="98"/>
      <c r="BP61" s="92"/>
      <c r="BQ61" s="93"/>
      <c r="BR61" s="99"/>
      <c r="BS61" s="100"/>
      <c r="BT61" s="99"/>
      <c r="BU61" s="100"/>
      <c r="BV61" s="100"/>
      <c r="BW61" s="99"/>
      <c r="BX61" s="98"/>
      <c r="BY61" s="92"/>
      <c r="BZ61" s="93"/>
      <c r="CA61" s="99"/>
      <c r="CB61" s="100"/>
      <c r="CC61" s="99"/>
      <c r="CD61" s="100"/>
      <c r="CE61" s="100"/>
      <c r="CF61" s="99"/>
      <c r="CG61" s="98"/>
      <c r="CH61" s="92"/>
      <c r="CI61" s="93"/>
      <c r="CJ61" s="99"/>
      <c r="CK61" s="100"/>
      <c r="CL61" s="99"/>
      <c r="CM61" s="100"/>
      <c r="CN61" s="100"/>
      <c r="CO61" s="99"/>
      <c r="CP61" s="98"/>
      <c r="CQ61" s="101"/>
      <c r="CR61" s="102" t="str">
        <f>IF(Tableau18[[#This Row],[Colonne1]]=0,"",IF(DO61&gt;1,"Nom plusieurs fois dans la liste",IF(DO61=1,"OK","Nom pas dans la liste")))</f>
        <v/>
      </c>
      <c r="CS61" s="134"/>
      <c r="CT61" s="103"/>
      <c r="CU61" s="104"/>
      <c r="CV61" s="104"/>
      <c r="CW61" s="104"/>
      <c r="CX61" s="104"/>
      <c r="CY61" s="103"/>
      <c r="CZ61" s="104"/>
      <c r="DA61" s="104"/>
      <c r="DB61" s="104"/>
      <c r="DC61" s="133"/>
      <c r="DD61" s="133"/>
      <c r="DE61" s="133"/>
      <c r="DF61" s="133"/>
      <c r="DG61" s="105"/>
      <c r="DH61" s="133"/>
      <c r="DI61" s="105"/>
      <c r="DJ61" s="105"/>
      <c r="DK61" s="133"/>
      <c r="DL61" s="105"/>
      <c r="DM61" s="105" t="s">
        <v>129</v>
      </c>
      <c r="DN61" s="105"/>
      <c r="DO61" s="119">
        <f>COUNTIF(B:B,Tableau18[[#This Row],[Colonne1]])</f>
        <v>0</v>
      </c>
      <c r="DQ61" s="107">
        <f>MOD(DX61-DW61,1)</f>
        <v>0</v>
      </c>
      <c r="DS61" s="108">
        <f>Tableau13[[#This Row],[Pause 1]]</f>
        <v>0</v>
      </c>
      <c r="DT61" s="108">
        <f>Tableau13[[#This Row],[Pause 2]]</f>
        <v>0</v>
      </c>
      <c r="DU61" s="81">
        <f>Tableau13[[#This Row],[Debut 1 pause calculé]]</f>
        <v>0</v>
      </c>
      <c r="DV61" s="81">
        <f>Tableau13[[#This Row],[Fin 1 pause calculé]]</f>
        <v>0</v>
      </c>
      <c r="DW61" s="81">
        <f>Tableau13[[#This Row],[Debut 2 pause calculé]]</f>
        <v>0</v>
      </c>
      <c r="DX61" s="81">
        <f>Tableau13[[#This Row],[Fin 2 pause calculé]]</f>
        <v>0</v>
      </c>
      <c r="DY61" s="107">
        <f>Tableau13[[#This Row],[Activité1]]</f>
        <v>0</v>
      </c>
      <c r="DZ61" s="109">
        <f>Tableau13[[#This Row],[Debut1]]</f>
        <v>0</v>
      </c>
      <c r="EA61" s="109">
        <f>Tableau13[[#This Row],[Fin calculé1]]</f>
        <v>0</v>
      </c>
      <c r="EB61" s="109">
        <f>Tableau13[[#This Row],[FP1]]</f>
        <v>0</v>
      </c>
      <c r="EC61" s="110">
        <f>Tableau13[[#This Row],[Temps1]]</f>
        <v>0</v>
      </c>
      <c r="ED61" s="111">
        <f>IF(DZ61=0,0,IF(EA61&gt;0,"F",IF(Tableau13[[#This Row],[X]]="X","FP","EC")))</f>
        <v>0</v>
      </c>
      <c r="EE61" s="112">
        <f>Tableau13[[#This Row],[Pause1]]</f>
        <v>0</v>
      </c>
      <c r="EF61" s="113">
        <f t="shared" si="2"/>
        <v>0</v>
      </c>
      <c r="EG61" s="113">
        <f t="shared" si="1"/>
        <v>0</v>
      </c>
    </row>
    <row r="62" spans="1:137" s="107" customFormat="1" ht="13.95" customHeight="1" x14ac:dyDescent="0.3">
      <c r="A62" s="114">
        <f>Tableau13[[#This Row],[Code]]</f>
        <v>0</v>
      </c>
      <c r="B62" s="72"/>
      <c r="C62" s="72"/>
      <c r="D62" s="73"/>
      <c r="E62" s="74"/>
      <c r="F62" s="75"/>
      <c r="G62" s="76"/>
      <c r="H62" s="72"/>
      <c r="I62" s="76"/>
      <c r="J62" s="76"/>
      <c r="K62" s="76"/>
      <c r="L62" s="76"/>
      <c r="M62" s="76"/>
      <c r="N62" s="76"/>
      <c r="O62" s="76"/>
      <c r="P62" s="77"/>
      <c r="Q62" s="78"/>
      <c r="R62" s="79"/>
      <c r="S62" s="80"/>
      <c r="T62" s="80"/>
      <c r="U62" s="81"/>
      <c r="V62" s="81"/>
      <c r="W62" s="81"/>
      <c r="X62" s="81"/>
      <c r="Y62" s="81"/>
      <c r="Z62" s="81"/>
      <c r="AA62" s="81"/>
      <c r="AB62" s="82"/>
      <c r="AC62" s="83"/>
      <c r="AD62" s="83"/>
      <c r="AE62" s="84"/>
      <c r="AF62" s="85"/>
      <c r="AG62" s="86"/>
      <c r="AH62" s="87"/>
      <c r="AI62" s="87"/>
      <c r="AJ62" s="88"/>
      <c r="AK62" s="115"/>
      <c r="AL62" s="51"/>
      <c r="AM62" s="116"/>
      <c r="AN62" s="117"/>
      <c r="AO62" s="92"/>
      <c r="AP62" s="118"/>
      <c r="AQ62" s="94"/>
      <c r="AR62" s="95"/>
      <c r="AS62" s="96"/>
      <c r="AT62" s="97"/>
      <c r="AU62" s="97"/>
      <c r="AV62" s="96"/>
      <c r="AW62" s="98"/>
      <c r="AX62" s="92"/>
      <c r="AY62" s="93"/>
      <c r="AZ62" s="99"/>
      <c r="BA62" s="100"/>
      <c r="BB62" s="99"/>
      <c r="BC62" s="100"/>
      <c r="BD62" s="100"/>
      <c r="BE62" s="99"/>
      <c r="BF62" s="98"/>
      <c r="BG62" s="92"/>
      <c r="BH62" s="93"/>
      <c r="BI62" s="99"/>
      <c r="BJ62" s="100"/>
      <c r="BK62" s="99"/>
      <c r="BL62" s="100"/>
      <c r="BM62" s="100"/>
      <c r="BN62" s="99"/>
      <c r="BO62" s="98"/>
      <c r="BP62" s="92"/>
      <c r="BQ62" s="93"/>
      <c r="BR62" s="99"/>
      <c r="BS62" s="100"/>
      <c r="BT62" s="99"/>
      <c r="BU62" s="100"/>
      <c r="BV62" s="100"/>
      <c r="BW62" s="99"/>
      <c r="BX62" s="98"/>
      <c r="BY62" s="92"/>
      <c r="BZ62" s="93"/>
      <c r="CA62" s="99"/>
      <c r="CB62" s="100"/>
      <c r="CC62" s="99"/>
      <c r="CD62" s="100"/>
      <c r="CE62" s="100"/>
      <c r="CF62" s="99"/>
      <c r="CG62" s="98"/>
      <c r="CH62" s="92"/>
      <c r="CI62" s="93"/>
      <c r="CJ62" s="99"/>
      <c r="CK62" s="100"/>
      <c r="CL62" s="99"/>
      <c r="CM62" s="100"/>
      <c r="CN62" s="100"/>
      <c r="CO62" s="99"/>
      <c r="CP62" s="98"/>
      <c r="CQ62" s="101"/>
      <c r="CR62" s="102" t="str">
        <f>IF(Tableau18[[#This Row],[Colonne1]]=0,"",IF(DO62&gt;1,"Nom plusieurs fois dans la liste",IF(DO62=1,"OK","Nom pas dans la liste")))</f>
        <v/>
      </c>
      <c r="CS62" s="134"/>
      <c r="CT62" s="103"/>
      <c r="CU62" s="104"/>
      <c r="CV62" s="104"/>
      <c r="CW62" s="104"/>
      <c r="CX62" s="104"/>
      <c r="CY62" s="103"/>
      <c r="CZ62" s="104"/>
      <c r="DA62" s="104"/>
      <c r="DB62" s="104"/>
      <c r="DC62" s="133"/>
      <c r="DD62" s="133"/>
      <c r="DE62" s="133"/>
      <c r="DF62" s="133"/>
      <c r="DG62" s="105"/>
      <c r="DH62" s="133"/>
      <c r="DI62" s="105"/>
      <c r="DJ62" s="105"/>
      <c r="DK62" s="133"/>
      <c r="DL62" s="105"/>
      <c r="DM62" s="105" t="s">
        <v>129</v>
      </c>
      <c r="DN62" s="105"/>
      <c r="DO62" s="119">
        <f>COUNTIF(B:B,Tableau18[[#This Row],[Colonne1]])</f>
        <v>0</v>
      </c>
      <c r="DQ62" s="107">
        <f>MOD(DX62-DW62,1)</f>
        <v>0</v>
      </c>
      <c r="DS62" s="108">
        <f>Tableau13[[#This Row],[Pause 1]]</f>
        <v>0</v>
      </c>
      <c r="DT62" s="108">
        <f>Tableau13[[#This Row],[Pause 2]]</f>
        <v>0</v>
      </c>
      <c r="DU62" s="81">
        <f>Tableau13[[#This Row],[Debut 1 pause calculé]]</f>
        <v>0</v>
      </c>
      <c r="DV62" s="81">
        <f>Tableau13[[#This Row],[Fin 1 pause calculé]]</f>
        <v>0</v>
      </c>
      <c r="DW62" s="81">
        <f>Tableau13[[#This Row],[Debut 2 pause calculé]]</f>
        <v>0</v>
      </c>
      <c r="DX62" s="81">
        <f>Tableau13[[#This Row],[Fin 2 pause calculé]]</f>
        <v>0</v>
      </c>
      <c r="DY62" s="107">
        <f>Tableau13[[#This Row],[Activité1]]</f>
        <v>0</v>
      </c>
      <c r="DZ62" s="109">
        <f>Tableau13[[#This Row],[Debut1]]</f>
        <v>0</v>
      </c>
      <c r="EA62" s="109">
        <f>Tableau13[[#This Row],[Fin calculé1]]</f>
        <v>0</v>
      </c>
      <c r="EB62" s="109">
        <f>Tableau13[[#This Row],[FP1]]</f>
        <v>0</v>
      </c>
      <c r="EC62" s="110">
        <f>Tableau13[[#This Row],[Temps1]]</f>
        <v>0</v>
      </c>
      <c r="ED62" s="111">
        <f>IF(DZ62=0,0,IF(EA62&gt;0,"F",IF(Tableau13[[#This Row],[X]]="X","FP","EC")))</f>
        <v>0</v>
      </c>
      <c r="EE62" s="112">
        <f>Tableau13[[#This Row],[Pause1]]</f>
        <v>0</v>
      </c>
      <c r="EF62" s="113">
        <f t="shared" si="2"/>
        <v>0</v>
      </c>
      <c r="EG62" s="113">
        <f t="shared" si="1"/>
        <v>0</v>
      </c>
    </row>
    <row r="63" spans="1:137" s="107" customFormat="1" ht="13.95" customHeight="1" x14ac:dyDescent="0.3">
      <c r="A63" s="114">
        <f>Tableau13[[#This Row],[Code]]</f>
        <v>0</v>
      </c>
      <c r="B63" s="72"/>
      <c r="C63" s="72"/>
      <c r="D63" s="73"/>
      <c r="E63" s="74"/>
      <c r="F63" s="75"/>
      <c r="G63" s="76"/>
      <c r="H63" s="146"/>
      <c r="I63" s="80"/>
      <c r="J63" s="80"/>
      <c r="K63" s="80"/>
      <c r="L63" s="147"/>
      <c r="M63" s="148"/>
      <c r="N63" s="148"/>
      <c r="O63" s="147"/>
      <c r="P63" s="77"/>
      <c r="Q63" s="78"/>
      <c r="R63" s="79"/>
      <c r="S63" s="80"/>
      <c r="T63" s="80"/>
      <c r="U63" s="81"/>
      <c r="V63" s="81"/>
      <c r="W63" s="81"/>
      <c r="X63" s="81"/>
      <c r="Y63" s="81"/>
      <c r="Z63" s="81"/>
      <c r="AA63" s="81"/>
      <c r="AB63" s="82"/>
      <c r="AC63" s="83"/>
      <c r="AD63" s="83"/>
      <c r="AE63" s="84"/>
      <c r="AF63" s="85"/>
      <c r="AG63" s="86"/>
      <c r="AH63" s="87"/>
      <c r="AI63" s="87"/>
      <c r="AJ63" s="88"/>
      <c r="AK63" s="115"/>
      <c r="AL63" s="51"/>
      <c r="AM63" s="116"/>
      <c r="AN63" s="117"/>
      <c r="AO63" s="92"/>
      <c r="AP63" s="118"/>
      <c r="AQ63" s="94"/>
      <c r="AR63" s="95"/>
      <c r="AS63" s="96"/>
      <c r="AT63" s="97"/>
      <c r="AU63" s="97"/>
      <c r="AV63" s="96"/>
      <c r="AW63" s="98"/>
      <c r="AX63" s="92"/>
      <c r="AY63" s="93"/>
      <c r="AZ63" s="99"/>
      <c r="BA63" s="100"/>
      <c r="BB63" s="139"/>
      <c r="BC63" s="100"/>
      <c r="BD63" s="100"/>
      <c r="BE63" s="99"/>
      <c r="BF63" s="98"/>
      <c r="BG63" s="92"/>
      <c r="BH63" s="93"/>
      <c r="BI63" s="140"/>
      <c r="BJ63" s="100"/>
      <c r="BK63" s="99"/>
      <c r="BL63" s="100"/>
      <c r="BM63" s="100"/>
      <c r="BN63" s="99"/>
      <c r="BO63" s="98"/>
      <c r="BP63" s="92"/>
      <c r="BQ63" s="93"/>
      <c r="BR63" s="140"/>
      <c r="BS63" s="100"/>
      <c r="BT63" s="99"/>
      <c r="BU63" s="100"/>
      <c r="BV63" s="100"/>
      <c r="BW63" s="99"/>
      <c r="BX63" s="98"/>
      <c r="BY63" s="92"/>
      <c r="BZ63" s="93"/>
      <c r="CA63" s="140"/>
      <c r="CB63" s="100"/>
      <c r="CC63" s="99"/>
      <c r="CD63" s="141"/>
      <c r="CE63" s="141"/>
      <c r="CF63" s="99"/>
      <c r="CG63" s="98"/>
      <c r="CH63" s="92"/>
      <c r="CI63" s="93"/>
      <c r="CJ63" s="140"/>
      <c r="CK63" s="142"/>
      <c r="CL63" s="99"/>
      <c r="CM63" s="100"/>
      <c r="CN63" s="100"/>
      <c r="CO63" s="99"/>
      <c r="CP63" s="98"/>
      <c r="CQ63" s="101"/>
      <c r="CR63" s="102" t="str">
        <f>IF(Tableau18[[#This Row],[Colonne1]]=0,"",IF(DO63&gt;1,"Nom plusieurs fois dans la liste",IF(DO63=1,"OK","Nom pas dans la liste")))</f>
        <v/>
      </c>
      <c r="CS63" s="134"/>
      <c r="CT63" s="103"/>
      <c r="CU63" s="104"/>
      <c r="CV63" s="104"/>
      <c r="CW63" s="104"/>
      <c r="CX63" s="104"/>
      <c r="CY63" s="103"/>
      <c r="CZ63" s="104"/>
      <c r="DA63" s="104"/>
      <c r="DB63" s="104"/>
      <c r="DC63" s="133"/>
      <c r="DD63" s="133"/>
      <c r="DE63" s="133"/>
      <c r="DF63" s="133"/>
      <c r="DG63" s="105"/>
      <c r="DH63" s="133"/>
      <c r="DI63" s="105"/>
      <c r="DJ63" s="105"/>
      <c r="DK63" s="133"/>
      <c r="DL63" s="105"/>
      <c r="DM63" s="105" t="s">
        <v>129</v>
      </c>
      <c r="DN63" s="105"/>
      <c r="DO63" s="119">
        <f>COUNTIF(B:B,Tableau18[[#This Row],[Colonne1]])</f>
        <v>0</v>
      </c>
      <c r="DQ63" s="107">
        <f>MOD(DX63-DW63,1)</f>
        <v>0</v>
      </c>
      <c r="DS63" s="108">
        <f>Tableau13[[#This Row],[Pause 1]]</f>
        <v>0</v>
      </c>
      <c r="DT63" s="108">
        <f>Tableau13[[#This Row],[Pause 2]]</f>
        <v>0</v>
      </c>
      <c r="DU63" s="81">
        <f>Tableau13[[#This Row],[Debut 1 pause calculé]]</f>
        <v>0</v>
      </c>
      <c r="DV63" s="81">
        <f>Tableau13[[#This Row],[Fin 1 pause calculé]]</f>
        <v>0</v>
      </c>
      <c r="DW63" s="81">
        <f>Tableau13[[#This Row],[Debut 2 pause calculé]]</f>
        <v>0</v>
      </c>
      <c r="DX63" s="81">
        <f>Tableau13[[#This Row],[Fin 2 pause calculé]]</f>
        <v>0</v>
      </c>
      <c r="DY63" s="107">
        <f>Tableau13[[#This Row],[Activité1]]</f>
        <v>0</v>
      </c>
      <c r="DZ63" s="121">
        <f>Tableau13[[#This Row],[Debut1]]</f>
        <v>0</v>
      </c>
      <c r="EA63" s="121">
        <f>Tableau13[[#This Row],[Fin calculé1]]</f>
        <v>0</v>
      </c>
      <c r="EB63" s="121">
        <f>Tableau13[[#This Row],[FP1]]</f>
        <v>0</v>
      </c>
      <c r="EC63" s="122">
        <f>Tableau13[[#This Row],[Temps1]]</f>
        <v>0</v>
      </c>
      <c r="ED63" s="123">
        <f>IF(DZ63=0,0,IF(EA63&gt;0,"F",IF(Tableau13[[#This Row],[X]]="X","FP","EC")))</f>
        <v>0</v>
      </c>
      <c r="EE63" s="124">
        <f>Tableau13[[#This Row],[Pause1]]</f>
        <v>0</v>
      </c>
      <c r="EF63" s="125">
        <f t="shared" si="2"/>
        <v>0</v>
      </c>
      <c r="EG63" s="125">
        <f t="shared" si="1"/>
        <v>0</v>
      </c>
    </row>
    <row r="64" spans="1:137" s="107" customFormat="1" ht="13.95" customHeight="1" x14ac:dyDescent="0.3">
      <c r="A64" s="114">
        <f>Tableau13[[#This Row],[Code]]</f>
        <v>0</v>
      </c>
      <c r="B64" s="72"/>
      <c r="C64" s="72"/>
      <c r="D64" s="73"/>
      <c r="E64" s="74"/>
      <c r="F64" s="75"/>
      <c r="G64" s="76"/>
      <c r="H64" s="72"/>
      <c r="I64" s="76"/>
      <c r="J64" s="76"/>
      <c r="K64" s="76"/>
      <c r="L64" s="76"/>
      <c r="M64" s="76"/>
      <c r="N64" s="76"/>
      <c r="O64" s="76"/>
      <c r="P64" s="77"/>
      <c r="Q64" s="78"/>
      <c r="R64" s="79"/>
      <c r="S64" s="80"/>
      <c r="T64" s="80"/>
      <c r="U64" s="81"/>
      <c r="V64" s="81"/>
      <c r="W64" s="81"/>
      <c r="X64" s="81"/>
      <c r="Y64" s="81"/>
      <c r="Z64" s="81"/>
      <c r="AA64" s="81"/>
      <c r="AB64" s="82"/>
      <c r="AC64" s="83"/>
      <c r="AD64" s="83"/>
      <c r="AE64" s="84"/>
      <c r="AF64" s="85"/>
      <c r="AG64" s="86"/>
      <c r="AH64" s="87"/>
      <c r="AI64" s="87"/>
      <c r="AJ64" s="88"/>
      <c r="AK64" s="115"/>
      <c r="AL64" s="51"/>
      <c r="AM64" s="116"/>
      <c r="AN64" s="117"/>
      <c r="AO64" s="92"/>
      <c r="AP64" s="118"/>
      <c r="AQ64" s="94"/>
      <c r="AR64" s="95"/>
      <c r="AS64" s="96"/>
      <c r="AT64" s="97"/>
      <c r="AU64" s="97"/>
      <c r="AV64" s="96"/>
      <c r="AW64" s="98"/>
      <c r="AX64" s="92"/>
      <c r="AY64" s="93"/>
      <c r="AZ64" s="99"/>
      <c r="BA64" s="100"/>
      <c r="BB64" s="99"/>
      <c r="BC64" s="100"/>
      <c r="BD64" s="100"/>
      <c r="BE64" s="99"/>
      <c r="BF64" s="98"/>
      <c r="BG64" s="92"/>
      <c r="BH64" s="93"/>
      <c r="BI64" s="99"/>
      <c r="BJ64" s="100"/>
      <c r="BK64" s="99"/>
      <c r="BL64" s="100"/>
      <c r="BM64" s="100"/>
      <c r="BN64" s="99"/>
      <c r="BO64" s="98"/>
      <c r="BP64" s="92"/>
      <c r="BQ64" s="93"/>
      <c r="BR64" s="99"/>
      <c r="BS64" s="100"/>
      <c r="BT64" s="99"/>
      <c r="BU64" s="100"/>
      <c r="BV64" s="100"/>
      <c r="BW64" s="99"/>
      <c r="BX64" s="98"/>
      <c r="BY64" s="92"/>
      <c r="BZ64" s="93"/>
      <c r="CA64" s="99"/>
      <c r="CB64" s="100"/>
      <c r="CC64" s="99"/>
      <c r="CD64" s="100"/>
      <c r="CE64" s="100"/>
      <c r="CF64" s="99"/>
      <c r="CG64" s="98"/>
      <c r="CH64" s="92"/>
      <c r="CI64" s="93"/>
      <c r="CJ64" s="99"/>
      <c r="CK64" s="100"/>
      <c r="CL64" s="99"/>
      <c r="CM64" s="100"/>
      <c r="CN64" s="100"/>
      <c r="CO64" s="99"/>
      <c r="CP64" s="98"/>
      <c r="CQ64" s="101"/>
      <c r="CR64" s="102" t="str">
        <f>IF(Tableau18[[#This Row],[Colonne1]]=0,"",IF(DO64&gt;1,"Nom plusieurs fois dans la liste",IF(DO64=1,"OK","Nom pas dans la liste")))</f>
        <v/>
      </c>
      <c r="CS64" s="134"/>
      <c r="CT64" s="103"/>
      <c r="CU64" s="104"/>
      <c r="CV64" s="104"/>
      <c r="CW64" s="104"/>
      <c r="CX64" s="104"/>
      <c r="CY64" s="103"/>
      <c r="CZ64" s="104"/>
      <c r="DA64" s="104"/>
      <c r="DB64" s="104"/>
      <c r="DC64" s="133"/>
      <c r="DD64" s="133"/>
      <c r="DE64" s="133"/>
      <c r="DF64" s="133"/>
      <c r="DG64" s="105"/>
      <c r="DH64" s="133"/>
      <c r="DI64" s="105"/>
      <c r="DJ64" s="105"/>
      <c r="DK64" s="133"/>
      <c r="DL64" s="105"/>
      <c r="DM64" s="105" t="s">
        <v>129</v>
      </c>
      <c r="DN64" s="105"/>
      <c r="DO64" s="119">
        <f>COUNTIF(B:B,Tableau18[[#This Row],[Colonne1]])</f>
        <v>0</v>
      </c>
      <c r="DQ64" s="107">
        <f>MOD(DX64-DW64,1)</f>
        <v>0</v>
      </c>
      <c r="DS64" s="108">
        <f>Tableau13[[#This Row],[Pause 1]]</f>
        <v>0</v>
      </c>
      <c r="DT64" s="108">
        <f>Tableau13[[#This Row],[Pause 2]]</f>
        <v>0</v>
      </c>
      <c r="DU64" s="81">
        <f>Tableau13[[#This Row],[Debut 1 pause calculé]]</f>
        <v>0</v>
      </c>
      <c r="DV64" s="81">
        <f>Tableau13[[#This Row],[Fin 1 pause calculé]]</f>
        <v>0</v>
      </c>
      <c r="DW64" s="81">
        <f>Tableau13[[#This Row],[Debut 2 pause calculé]]</f>
        <v>0</v>
      </c>
      <c r="DX64" s="81">
        <f>Tableau13[[#This Row],[Fin 2 pause calculé]]</f>
        <v>0</v>
      </c>
      <c r="DY64" s="107">
        <f>Tableau13[[#This Row],[Activité1]]</f>
        <v>0</v>
      </c>
      <c r="DZ64" s="109">
        <f>Tableau13[[#This Row],[Debut1]]</f>
        <v>0</v>
      </c>
      <c r="EA64" s="109">
        <f>Tableau13[[#This Row],[Fin calculé1]]</f>
        <v>0</v>
      </c>
      <c r="EB64" s="109">
        <f>Tableau13[[#This Row],[FP1]]</f>
        <v>0</v>
      </c>
      <c r="EC64" s="110">
        <f>Tableau13[[#This Row],[Temps1]]</f>
        <v>0</v>
      </c>
      <c r="ED64" s="111">
        <f>IF(DZ64=0,0,IF(EA64&gt;0,"F",IF(Tableau13[[#This Row],[X]]="X","FP","EC")))</f>
        <v>0</v>
      </c>
      <c r="EE64" s="112">
        <f>Tableau13[[#This Row],[Pause1]]</f>
        <v>0</v>
      </c>
      <c r="EF64" s="113">
        <f t="shared" si="2"/>
        <v>0</v>
      </c>
      <c r="EG64" s="113">
        <f t="shared" si="1"/>
        <v>0</v>
      </c>
    </row>
    <row r="65" spans="1:137" s="107" customFormat="1" ht="13.95" customHeight="1" x14ac:dyDescent="0.3">
      <c r="A65" s="114">
        <f>Tableau13[[#This Row],[Code]]</f>
        <v>0</v>
      </c>
      <c r="B65" s="72"/>
      <c r="C65" s="72"/>
      <c r="D65" s="73"/>
      <c r="E65" s="74"/>
      <c r="F65" s="75"/>
      <c r="G65" s="76"/>
      <c r="H65" s="72"/>
      <c r="I65" s="76"/>
      <c r="J65" s="76"/>
      <c r="K65" s="76"/>
      <c r="L65" s="76"/>
      <c r="M65" s="76"/>
      <c r="N65" s="76"/>
      <c r="O65" s="76"/>
      <c r="P65" s="77"/>
      <c r="Q65" s="78"/>
      <c r="R65" s="79"/>
      <c r="S65" s="129"/>
      <c r="T65" s="129"/>
      <c r="U65" s="81"/>
      <c r="V65" s="81"/>
      <c r="W65" s="81"/>
      <c r="X65" s="81"/>
      <c r="Y65" s="81"/>
      <c r="Z65" s="81"/>
      <c r="AA65" s="81"/>
      <c r="AB65" s="82"/>
      <c r="AC65" s="83"/>
      <c r="AD65" s="83"/>
      <c r="AE65" s="84"/>
      <c r="AF65" s="85"/>
      <c r="AG65" s="86"/>
      <c r="AH65" s="87"/>
      <c r="AI65" s="87"/>
      <c r="AJ65" s="88"/>
      <c r="AK65" s="115"/>
      <c r="AL65" s="51"/>
      <c r="AM65" s="116"/>
      <c r="AN65" s="117"/>
      <c r="AO65" s="92"/>
      <c r="AP65" s="118"/>
      <c r="AQ65" s="94"/>
      <c r="AR65" s="95"/>
      <c r="AS65" s="96"/>
      <c r="AT65" s="97"/>
      <c r="AU65" s="97"/>
      <c r="AV65" s="96"/>
      <c r="AW65" s="98"/>
      <c r="AX65" s="92"/>
      <c r="AY65" s="93"/>
      <c r="AZ65" s="99"/>
      <c r="BA65" s="100"/>
      <c r="BB65" s="99"/>
      <c r="BC65" s="100"/>
      <c r="BD65" s="100"/>
      <c r="BE65" s="99"/>
      <c r="BF65" s="98"/>
      <c r="BG65" s="92"/>
      <c r="BH65" s="93"/>
      <c r="BI65" s="99"/>
      <c r="BJ65" s="100"/>
      <c r="BK65" s="99"/>
      <c r="BL65" s="100"/>
      <c r="BM65" s="100"/>
      <c r="BN65" s="99"/>
      <c r="BO65" s="98"/>
      <c r="BP65" s="92"/>
      <c r="BQ65" s="93"/>
      <c r="BR65" s="99"/>
      <c r="BS65" s="100"/>
      <c r="BT65" s="99"/>
      <c r="BU65" s="100"/>
      <c r="BV65" s="100"/>
      <c r="BW65" s="99"/>
      <c r="BX65" s="98"/>
      <c r="BY65" s="92"/>
      <c r="BZ65" s="93"/>
      <c r="CA65" s="99"/>
      <c r="CB65" s="100"/>
      <c r="CC65" s="99"/>
      <c r="CD65" s="100"/>
      <c r="CE65" s="100"/>
      <c r="CF65" s="99"/>
      <c r="CG65" s="98"/>
      <c r="CH65" s="92"/>
      <c r="CI65" s="93"/>
      <c r="CJ65" s="99"/>
      <c r="CK65" s="100"/>
      <c r="CL65" s="99"/>
      <c r="CM65" s="100"/>
      <c r="CN65" s="100"/>
      <c r="CO65" s="99"/>
      <c r="CP65" s="98"/>
      <c r="CQ65" s="101"/>
      <c r="CR65" s="102" t="str">
        <f>IF(Tableau18[[#This Row],[Colonne1]]=0,"",IF(DO65&gt;1,"Nom plusieurs fois dans la liste",IF(DO65=1,"OK","Nom pas dans la liste")))</f>
        <v/>
      </c>
      <c r="CS65" s="134"/>
      <c r="CT65" s="103"/>
      <c r="CU65" s="104"/>
      <c r="CV65" s="104"/>
      <c r="CW65" s="104"/>
      <c r="CX65" s="104"/>
      <c r="CY65" s="103"/>
      <c r="CZ65" s="104"/>
      <c r="DA65" s="104"/>
      <c r="DB65" s="104"/>
      <c r="DC65" s="133"/>
      <c r="DD65" s="133"/>
      <c r="DE65" s="133"/>
      <c r="DF65" s="133"/>
      <c r="DG65" s="105"/>
      <c r="DH65" s="133"/>
      <c r="DI65" s="105"/>
      <c r="DJ65" s="105"/>
      <c r="DK65" s="133"/>
      <c r="DL65" s="105"/>
      <c r="DM65" s="105" t="s">
        <v>129</v>
      </c>
      <c r="DN65" s="105"/>
      <c r="DO65" s="119">
        <f>COUNTIF(B:B,Tableau18[[#This Row],[Colonne1]])</f>
        <v>0</v>
      </c>
      <c r="DQ65" s="107">
        <f>MOD(DX65-DW65,1)</f>
        <v>0</v>
      </c>
      <c r="DS65" s="108">
        <f>Tableau13[[#This Row],[Pause 1]]</f>
        <v>0</v>
      </c>
      <c r="DT65" s="108">
        <f>Tableau13[[#This Row],[Pause 2]]</f>
        <v>0</v>
      </c>
      <c r="DU65" s="81">
        <f>Tableau13[[#This Row],[Debut 1 pause calculé]]</f>
        <v>0</v>
      </c>
      <c r="DV65" s="81">
        <f>Tableau13[[#This Row],[Fin 1 pause calculé]]</f>
        <v>0</v>
      </c>
      <c r="DW65" s="81">
        <f>Tableau13[[#This Row],[Debut 2 pause calculé]]</f>
        <v>0</v>
      </c>
      <c r="DX65" s="81">
        <f>Tableau13[[#This Row],[Fin 2 pause calculé]]</f>
        <v>0</v>
      </c>
      <c r="DY65" s="107">
        <f>Tableau13[[#This Row],[Activité1]]</f>
        <v>0</v>
      </c>
      <c r="DZ65" s="109">
        <f>Tableau13[[#This Row],[Debut1]]</f>
        <v>0</v>
      </c>
      <c r="EA65" s="109">
        <f>Tableau13[[#This Row],[Fin calculé1]]</f>
        <v>0</v>
      </c>
      <c r="EB65" s="109">
        <f>Tableau13[[#This Row],[FP1]]</f>
        <v>0</v>
      </c>
      <c r="EC65" s="110">
        <f>Tableau13[[#This Row],[Temps1]]</f>
        <v>0</v>
      </c>
      <c r="ED65" s="111">
        <f>IF(DZ65=0,0,IF(EA65&gt;0,"F",IF(Tableau13[[#This Row],[X]]="X","FP","EC")))</f>
        <v>0</v>
      </c>
      <c r="EE65" s="112">
        <f>Tableau13[[#This Row],[Pause1]]</f>
        <v>0</v>
      </c>
      <c r="EF65" s="113">
        <f t="shared" si="2"/>
        <v>0</v>
      </c>
      <c r="EG65" s="113">
        <f t="shared" si="1"/>
        <v>0</v>
      </c>
    </row>
    <row r="66" spans="1:137" s="107" customFormat="1" ht="13.95" customHeight="1" x14ac:dyDescent="0.3">
      <c r="A66" s="114">
        <f>Tableau13[[#This Row],[Code]]</f>
        <v>0</v>
      </c>
      <c r="B66" s="128"/>
      <c r="C66" s="72"/>
      <c r="D66" s="73"/>
      <c r="E66" s="74"/>
      <c r="F66" s="75"/>
      <c r="G66" s="76"/>
      <c r="H66" s="72"/>
      <c r="I66" s="76"/>
      <c r="J66" s="76"/>
      <c r="K66" s="76"/>
      <c r="L66" s="76"/>
      <c r="M66" s="76"/>
      <c r="N66" s="76"/>
      <c r="O66" s="76"/>
      <c r="P66" s="77"/>
      <c r="Q66" s="78"/>
      <c r="R66" s="79"/>
      <c r="S66" s="80"/>
      <c r="T66" s="80"/>
      <c r="U66" s="81"/>
      <c r="V66" s="81"/>
      <c r="W66" s="81"/>
      <c r="X66" s="81"/>
      <c r="Y66" s="81"/>
      <c r="Z66" s="81"/>
      <c r="AA66" s="81"/>
      <c r="AB66" s="82"/>
      <c r="AC66" s="83"/>
      <c r="AD66" s="83"/>
      <c r="AE66" s="84"/>
      <c r="AF66" s="85"/>
      <c r="AG66" s="86"/>
      <c r="AH66" s="87"/>
      <c r="AI66" s="87"/>
      <c r="AJ66" s="88"/>
      <c r="AK66" s="115"/>
      <c r="AL66" s="51"/>
      <c r="AM66" s="116"/>
      <c r="AN66" s="117"/>
      <c r="AO66" s="92"/>
      <c r="AP66" s="118"/>
      <c r="AQ66" s="94"/>
      <c r="AR66" s="95"/>
      <c r="AS66" s="96"/>
      <c r="AT66" s="97"/>
      <c r="AU66" s="97"/>
      <c r="AV66" s="96"/>
      <c r="AW66" s="98"/>
      <c r="AX66" s="92"/>
      <c r="AY66" s="93"/>
      <c r="AZ66" s="99"/>
      <c r="BA66" s="100"/>
      <c r="BB66" s="99"/>
      <c r="BC66" s="100"/>
      <c r="BD66" s="100"/>
      <c r="BE66" s="99"/>
      <c r="BF66" s="98"/>
      <c r="BG66" s="92"/>
      <c r="BH66" s="93"/>
      <c r="BI66" s="99"/>
      <c r="BJ66" s="100"/>
      <c r="BK66" s="99"/>
      <c r="BL66" s="100"/>
      <c r="BM66" s="100"/>
      <c r="BN66" s="99"/>
      <c r="BO66" s="98"/>
      <c r="BP66" s="92"/>
      <c r="BQ66" s="93"/>
      <c r="BR66" s="99"/>
      <c r="BS66" s="100"/>
      <c r="BT66" s="99"/>
      <c r="BU66" s="100"/>
      <c r="BV66" s="100"/>
      <c r="BW66" s="99"/>
      <c r="BX66" s="98"/>
      <c r="BY66" s="92"/>
      <c r="BZ66" s="93"/>
      <c r="CA66" s="99"/>
      <c r="CB66" s="100"/>
      <c r="CC66" s="99"/>
      <c r="CD66" s="100"/>
      <c r="CE66" s="100"/>
      <c r="CF66" s="99"/>
      <c r="CG66" s="98"/>
      <c r="CH66" s="92"/>
      <c r="CI66" s="93"/>
      <c r="CJ66" s="99"/>
      <c r="CK66" s="100"/>
      <c r="CL66" s="99"/>
      <c r="CM66" s="100"/>
      <c r="CN66" s="100"/>
      <c r="CO66" s="99"/>
      <c r="CP66" s="98"/>
      <c r="CQ66" s="101"/>
      <c r="CR66" s="102" t="str">
        <f>IF(Tableau18[[#This Row],[Colonne1]]=0,"",IF(DO66&gt;1,"Nom plusieurs fois dans la liste",IF(DO66=1,"OK","Nom pas dans la liste")))</f>
        <v/>
      </c>
      <c r="CS66" s="134"/>
      <c r="CT66" s="103"/>
      <c r="CU66" s="104"/>
      <c r="CV66" s="104"/>
      <c r="CW66" s="104"/>
      <c r="CX66" s="104"/>
      <c r="CY66" s="103"/>
      <c r="CZ66" s="104"/>
      <c r="DA66" s="104"/>
      <c r="DB66" s="104"/>
      <c r="DC66" s="133"/>
      <c r="DD66" s="133"/>
      <c r="DE66" s="133"/>
      <c r="DF66" s="133"/>
      <c r="DG66" s="105"/>
      <c r="DH66" s="133"/>
      <c r="DI66" s="105"/>
      <c r="DJ66" s="105"/>
      <c r="DK66" s="133"/>
      <c r="DL66" s="105"/>
      <c r="DM66" s="105" t="s">
        <v>129</v>
      </c>
      <c r="DN66" s="105"/>
      <c r="DO66" s="119">
        <f>COUNTIF(B:B,Tableau18[[#This Row],[Colonne1]])</f>
        <v>0</v>
      </c>
      <c r="DQ66" s="107">
        <f>MOD(DX66-DW66,1)</f>
        <v>0</v>
      </c>
      <c r="DS66" s="108">
        <f>Tableau13[[#This Row],[Pause 1]]</f>
        <v>0</v>
      </c>
      <c r="DT66" s="108">
        <f>Tableau13[[#This Row],[Pause 2]]</f>
        <v>0</v>
      </c>
      <c r="DU66" s="81">
        <f>Tableau13[[#This Row],[Debut 1 pause calculé]]</f>
        <v>0</v>
      </c>
      <c r="DV66" s="81">
        <f>Tableau13[[#This Row],[Fin 1 pause calculé]]</f>
        <v>0</v>
      </c>
      <c r="DW66" s="81">
        <f>Tableau13[[#This Row],[Debut 2 pause calculé]]</f>
        <v>0</v>
      </c>
      <c r="DX66" s="81">
        <f>Tableau13[[#This Row],[Fin 2 pause calculé]]</f>
        <v>0</v>
      </c>
      <c r="DY66" s="107">
        <f>Tableau13[[#This Row],[Activité1]]</f>
        <v>0</v>
      </c>
      <c r="DZ66" s="109">
        <f>Tableau13[[#This Row],[Debut1]]</f>
        <v>0</v>
      </c>
      <c r="EA66" s="109">
        <f>Tableau13[[#This Row],[Fin calculé1]]</f>
        <v>0</v>
      </c>
      <c r="EB66" s="109">
        <f>Tableau13[[#This Row],[FP1]]</f>
        <v>0</v>
      </c>
      <c r="EC66" s="110">
        <f>Tableau13[[#This Row],[Temps1]]</f>
        <v>0</v>
      </c>
      <c r="ED66" s="111">
        <f>IF(DZ66=0,0,IF(EA66&gt;0,"F",IF(Tableau13[[#This Row],[X]]="X","FP","EC")))</f>
        <v>0</v>
      </c>
      <c r="EE66" s="112">
        <f>Tableau13[[#This Row],[Pause1]]</f>
        <v>0</v>
      </c>
      <c r="EF66" s="113">
        <f t="shared" si="2"/>
        <v>0</v>
      </c>
      <c r="EG66" s="113">
        <f t="shared" si="1"/>
        <v>0</v>
      </c>
    </row>
    <row r="67" spans="1:137" s="107" customFormat="1" ht="13.95" customHeight="1" x14ac:dyDescent="0.3">
      <c r="A67" s="114">
        <f>Tableau13[[#This Row],[Code]]</f>
        <v>0</v>
      </c>
      <c r="B67" s="72"/>
      <c r="C67" s="72"/>
      <c r="D67" s="73"/>
      <c r="E67" s="74"/>
      <c r="F67" s="75"/>
      <c r="G67" s="76"/>
      <c r="H67" s="130"/>
      <c r="I67" s="76"/>
      <c r="J67" s="76"/>
      <c r="K67" s="76"/>
      <c r="L67" s="76"/>
      <c r="M67" s="76"/>
      <c r="N67" s="76"/>
      <c r="O67" s="76"/>
      <c r="P67" s="77"/>
      <c r="Q67" s="78"/>
      <c r="R67" s="79"/>
      <c r="S67" s="80"/>
      <c r="T67" s="80"/>
      <c r="U67" s="81"/>
      <c r="V67" s="81"/>
      <c r="W67" s="81"/>
      <c r="X67" s="81"/>
      <c r="Y67" s="81"/>
      <c r="Z67" s="81"/>
      <c r="AA67" s="81"/>
      <c r="AB67" s="82"/>
      <c r="AC67" s="83"/>
      <c r="AD67" s="83"/>
      <c r="AE67" s="84"/>
      <c r="AF67" s="85"/>
      <c r="AG67" s="86"/>
      <c r="AH67" s="87"/>
      <c r="AI67" s="87"/>
      <c r="AJ67" s="88"/>
      <c r="AK67" s="115"/>
      <c r="AL67" s="51"/>
      <c r="AM67" s="116"/>
      <c r="AN67" s="117"/>
      <c r="AO67" s="92"/>
      <c r="AP67" s="118"/>
      <c r="AQ67" s="94"/>
      <c r="AR67" s="95"/>
      <c r="AS67" s="96"/>
      <c r="AT67" s="97"/>
      <c r="AU67" s="97"/>
      <c r="AV67" s="96"/>
      <c r="AW67" s="98"/>
      <c r="AX67" s="92"/>
      <c r="AY67" s="93"/>
      <c r="AZ67" s="99"/>
      <c r="BA67" s="100"/>
      <c r="BB67" s="99"/>
      <c r="BC67" s="100"/>
      <c r="BD67" s="100"/>
      <c r="BE67" s="99"/>
      <c r="BF67" s="98"/>
      <c r="BG67" s="92"/>
      <c r="BH67" s="93"/>
      <c r="BI67" s="99"/>
      <c r="BJ67" s="100"/>
      <c r="BK67" s="99"/>
      <c r="BL67" s="100"/>
      <c r="BM67" s="100"/>
      <c r="BN67" s="99"/>
      <c r="BO67" s="98"/>
      <c r="BP67" s="92"/>
      <c r="BQ67" s="93"/>
      <c r="BR67" s="99"/>
      <c r="BS67" s="100"/>
      <c r="BT67" s="99"/>
      <c r="BU67" s="100"/>
      <c r="BV67" s="100"/>
      <c r="BW67" s="99"/>
      <c r="BX67" s="98"/>
      <c r="BY67" s="92"/>
      <c r="BZ67" s="93"/>
      <c r="CA67" s="99"/>
      <c r="CB67" s="100"/>
      <c r="CC67" s="99"/>
      <c r="CD67" s="100"/>
      <c r="CE67" s="100"/>
      <c r="CF67" s="99"/>
      <c r="CG67" s="98"/>
      <c r="CH67" s="92"/>
      <c r="CI67" s="93"/>
      <c r="CJ67" s="99"/>
      <c r="CK67" s="100"/>
      <c r="CL67" s="99"/>
      <c r="CM67" s="100"/>
      <c r="CN67" s="100"/>
      <c r="CO67" s="99"/>
      <c r="CP67" s="98"/>
      <c r="CQ67" s="101"/>
      <c r="CR67" s="102" t="str">
        <f>IF(Tableau18[[#This Row],[Colonne1]]=0,"",IF(DO67&gt;1,"Nom plusieurs fois dans la liste",IF(DO67=1,"OK","Nom pas dans la liste")))</f>
        <v/>
      </c>
      <c r="CS67" s="103"/>
      <c r="CT67" s="103"/>
      <c r="CU67" s="104"/>
      <c r="CV67" s="104"/>
      <c r="CW67" s="104"/>
      <c r="CX67" s="104"/>
      <c r="CY67" s="103"/>
      <c r="CZ67" s="104"/>
      <c r="DA67" s="104"/>
      <c r="DB67" s="104"/>
      <c r="DC67" s="133"/>
      <c r="DD67" s="133"/>
      <c r="DE67" s="133"/>
      <c r="DF67" s="133"/>
      <c r="DG67" s="105"/>
      <c r="DH67" s="133"/>
      <c r="DI67" s="105"/>
      <c r="DJ67" s="105"/>
      <c r="DK67" s="133"/>
      <c r="DL67" s="105"/>
      <c r="DM67" s="105" t="s">
        <v>129</v>
      </c>
      <c r="DN67" s="105"/>
      <c r="DO67" s="119">
        <f>COUNTIF(B:B,Tableau18[[#This Row],[Colonne1]])</f>
        <v>0</v>
      </c>
      <c r="DQ67" s="107">
        <f>MOD(DX67-DW67,1)</f>
        <v>0</v>
      </c>
      <c r="DS67" s="108">
        <f>Tableau13[[#This Row],[Pause 1]]</f>
        <v>0</v>
      </c>
      <c r="DT67" s="108">
        <f>Tableau13[[#This Row],[Pause 2]]</f>
        <v>0</v>
      </c>
      <c r="DU67" s="81">
        <f>Tableau13[[#This Row],[Debut 1 pause calculé]]</f>
        <v>0</v>
      </c>
      <c r="DV67" s="81">
        <f>Tableau13[[#This Row],[Fin 1 pause calculé]]</f>
        <v>0</v>
      </c>
      <c r="DW67" s="81">
        <f>Tableau13[[#This Row],[Debut 2 pause calculé]]</f>
        <v>0</v>
      </c>
      <c r="DX67" s="81">
        <f>Tableau13[[#This Row],[Fin 2 pause calculé]]</f>
        <v>0</v>
      </c>
      <c r="DY67" s="107">
        <f>Tableau13[[#This Row],[Activité1]]</f>
        <v>0</v>
      </c>
      <c r="DZ67" s="121">
        <f>Tableau13[[#This Row],[Debut1]]</f>
        <v>0</v>
      </c>
      <c r="EA67" s="121">
        <f>Tableau13[[#This Row],[Fin calculé1]]</f>
        <v>0</v>
      </c>
      <c r="EB67" s="121">
        <f>Tableau13[[#This Row],[FP1]]</f>
        <v>0</v>
      </c>
      <c r="EC67" s="122">
        <f>Tableau13[[#This Row],[Temps1]]</f>
        <v>0</v>
      </c>
      <c r="ED67" s="123">
        <f>IF(DZ67=0,0,IF(EA67&gt;0,"F",IF(Tableau13[[#This Row],[X]]="X","FP","EC")))</f>
        <v>0</v>
      </c>
      <c r="EE67" s="124">
        <f>Tableau13[[#This Row],[Pause1]]</f>
        <v>0</v>
      </c>
      <c r="EF67" s="125">
        <f t="shared" si="2"/>
        <v>0</v>
      </c>
      <c r="EG67" s="125">
        <f t="shared" si="1"/>
        <v>0</v>
      </c>
    </row>
    <row r="68" spans="1:137" s="107" customFormat="1" ht="13.95" customHeight="1" x14ac:dyDescent="0.3">
      <c r="A68" s="114">
        <f>Tableau13[[#This Row],[Code]]</f>
        <v>0</v>
      </c>
      <c r="B68" s="104"/>
      <c r="C68" s="72"/>
      <c r="D68" s="73"/>
      <c r="E68" s="74"/>
      <c r="F68" s="75"/>
      <c r="G68" s="76"/>
      <c r="H68" s="72"/>
      <c r="I68" s="76"/>
      <c r="J68" s="76"/>
      <c r="K68" s="76"/>
      <c r="L68" s="76"/>
      <c r="M68" s="76"/>
      <c r="N68" s="76"/>
      <c r="O68" s="76"/>
      <c r="P68" s="77"/>
      <c r="Q68" s="78"/>
      <c r="R68" s="79"/>
      <c r="S68" s="80"/>
      <c r="T68" s="80"/>
      <c r="U68" s="81"/>
      <c r="V68" s="81"/>
      <c r="W68" s="81"/>
      <c r="X68" s="81"/>
      <c r="Y68" s="81"/>
      <c r="Z68" s="81"/>
      <c r="AA68" s="81"/>
      <c r="AB68" s="82"/>
      <c r="AC68" s="83"/>
      <c r="AD68" s="83"/>
      <c r="AE68" s="84"/>
      <c r="AF68" s="85"/>
      <c r="AG68" s="86"/>
      <c r="AH68" s="87"/>
      <c r="AI68" s="87"/>
      <c r="AJ68" s="88"/>
      <c r="AK68" s="115"/>
      <c r="AL68" s="51"/>
      <c r="AM68" s="116"/>
      <c r="AN68" s="117"/>
      <c r="AO68" s="92"/>
      <c r="AP68" s="118"/>
      <c r="AQ68" s="94"/>
      <c r="AR68" s="95"/>
      <c r="AS68" s="96"/>
      <c r="AT68" s="97"/>
      <c r="AU68" s="97"/>
      <c r="AV68" s="96"/>
      <c r="AW68" s="98"/>
      <c r="AX68" s="92"/>
      <c r="AY68" s="93"/>
      <c r="AZ68" s="99"/>
      <c r="BA68" s="100"/>
      <c r="BB68" s="99"/>
      <c r="BC68" s="100"/>
      <c r="BD68" s="100"/>
      <c r="BE68" s="99"/>
      <c r="BF68" s="98"/>
      <c r="BG68" s="92"/>
      <c r="BH68" s="93"/>
      <c r="BI68" s="99"/>
      <c r="BJ68" s="100"/>
      <c r="BK68" s="99"/>
      <c r="BL68" s="100"/>
      <c r="BM68" s="100"/>
      <c r="BN68" s="99"/>
      <c r="BO68" s="98"/>
      <c r="BP68" s="92"/>
      <c r="BQ68" s="93"/>
      <c r="BR68" s="99"/>
      <c r="BS68" s="100"/>
      <c r="BT68" s="99"/>
      <c r="BU68" s="100"/>
      <c r="BV68" s="100"/>
      <c r="BW68" s="99"/>
      <c r="BX68" s="98"/>
      <c r="BY68" s="92"/>
      <c r="BZ68" s="93"/>
      <c r="CA68" s="99"/>
      <c r="CB68" s="100"/>
      <c r="CC68" s="99"/>
      <c r="CD68" s="100"/>
      <c r="CE68" s="100"/>
      <c r="CF68" s="99"/>
      <c r="CG68" s="98"/>
      <c r="CH68" s="92"/>
      <c r="CI68" s="93"/>
      <c r="CJ68" s="99"/>
      <c r="CK68" s="100"/>
      <c r="CL68" s="99"/>
      <c r="CM68" s="100"/>
      <c r="CN68" s="100"/>
      <c r="CO68" s="99"/>
      <c r="CP68" s="98"/>
      <c r="CQ68" s="101"/>
      <c r="CR68" s="102" t="str">
        <f>IF(Tableau18[[#This Row],[Colonne1]]=0,"",IF(DO68&gt;1,"Nom plusieurs fois dans la liste",IF(DO68=1,"OK","Nom pas dans la liste")))</f>
        <v/>
      </c>
      <c r="CS68" s="149"/>
      <c r="CT68" s="103"/>
      <c r="CU68" s="104"/>
      <c r="CV68" s="104"/>
      <c r="CW68" s="104"/>
      <c r="CX68" s="104"/>
      <c r="CY68" s="103"/>
      <c r="CZ68" s="104"/>
      <c r="DA68" s="104"/>
      <c r="DB68" s="104"/>
      <c r="DC68" s="133"/>
      <c r="DD68" s="133"/>
      <c r="DE68" s="133"/>
      <c r="DF68" s="133"/>
      <c r="DG68" s="105"/>
      <c r="DH68" s="133"/>
      <c r="DI68" s="105"/>
      <c r="DJ68" s="105"/>
      <c r="DK68" s="133"/>
      <c r="DL68" s="105"/>
      <c r="DM68" s="105" t="s">
        <v>129</v>
      </c>
      <c r="DN68" s="105"/>
      <c r="DO68" s="119">
        <f>COUNTIF(B:B,Tableau18[[#This Row],[Colonne1]])</f>
        <v>0</v>
      </c>
      <c r="DQ68" s="107">
        <f>MOD(DX68-DW68,1)</f>
        <v>0</v>
      </c>
      <c r="DS68" s="108">
        <f>Tableau13[[#This Row],[Pause 1]]</f>
        <v>0</v>
      </c>
      <c r="DT68" s="108">
        <f>Tableau13[[#This Row],[Pause 2]]</f>
        <v>0</v>
      </c>
      <c r="DU68" s="81">
        <f>Tableau13[[#This Row],[Debut 1 pause calculé]]</f>
        <v>0</v>
      </c>
      <c r="DV68" s="81">
        <f>Tableau13[[#This Row],[Fin 1 pause calculé]]</f>
        <v>0</v>
      </c>
      <c r="DW68" s="81">
        <f>Tableau13[[#This Row],[Debut 2 pause calculé]]</f>
        <v>0</v>
      </c>
      <c r="DX68" s="81">
        <f>Tableau13[[#This Row],[Fin 2 pause calculé]]</f>
        <v>0</v>
      </c>
      <c r="DY68" s="107">
        <f>Tableau13[[#This Row],[Activité1]]</f>
        <v>0</v>
      </c>
      <c r="DZ68" s="109">
        <f>Tableau13[[#This Row],[Debut1]]</f>
        <v>0</v>
      </c>
      <c r="EA68" s="109">
        <f>Tableau13[[#This Row],[Fin calculé1]]</f>
        <v>0</v>
      </c>
      <c r="EB68" s="109">
        <f>Tableau13[[#This Row],[FP1]]</f>
        <v>0</v>
      </c>
      <c r="EC68" s="110">
        <f>Tableau13[[#This Row],[Temps1]]</f>
        <v>0</v>
      </c>
      <c r="ED68" s="111">
        <f>IF(DZ68=0,0,IF(EA68&gt;0,"F",IF(Tableau13[[#This Row],[X]]="X","FP","EC")))</f>
        <v>0</v>
      </c>
      <c r="EE68" s="112">
        <f>Tableau13[[#This Row],[Pause1]]</f>
        <v>0</v>
      </c>
      <c r="EF68" s="113">
        <f t="shared" si="2"/>
        <v>0</v>
      </c>
      <c r="EG68" s="113">
        <f t="shared" ref="EG68:EG131" si="3">IF(EA68=0,0,((ROUNDUP(EA68*24,0)/24)-EA68)*24)</f>
        <v>0</v>
      </c>
    </row>
    <row r="69" spans="1:137" s="107" customFormat="1" ht="13.95" customHeight="1" x14ac:dyDescent="0.3">
      <c r="A69" s="114">
        <f>Tableau13[[#This Row],[Code]]</f>
        <v>0</v>
      </c>
      <c r="B69" s="72"/>
      <c r="C69" s="72"/>
      <c r="D69" s="73"/>
      <c r="E69" s="74"/>
      <c r="F69" s="75"/>
      <c r="G69" s="76"/>
      <c r="H69" s="72"/>
      <c r="I69" s="76"/>
      <c r="J69" s="76"/>
      <c r="K69" s="76"/>
      <c r="L69" s="76"/>
      <c r="M69" s="76"/>
      <c r="N69" s="76"/>
      <c r="O69" s="76"/>
      <c r="P69" s="77"/>
      <c r="Q69" s="78"/>
      <c r="R69" s="79"/>
      <c r="S69" s="80"/>
      <c r="T69" s="80"/>
      <c r="U69" s="81"/>
      <c r="V69" s="81"/>
      <c r="W69" s="81"/>
      <c r="X69" s="81"/>
      <c r="Y69" s="81"/>
      <c r="Z69" s="81"/>
      <c r="AA69" s="81"/>
      <c r="AB69" s="82"/>
      <c r="AC69" s="83"/>
      <c r="AD69" s="83"/>
      <c r="AE69" s="84"/>
      <c r="AF69" s="85"/>
      <c r="AG69" s="86"/>
      <c r="AH69" s="87"/>
      <c r="AI69" s="87"/>
      <c r="AJ69" s="88"/>
      <c r="AK69" s="115"/>
      <c r="AL69" s="51"/>
      <c r="AM69" s="116"/>
      <c r="AN69" s="117"/>
      <c r="AO69" s="92"/>
      <c r="AP69" s="118"/>
      <c r="AQ69" s="94"/>
      <c r="AR69" s="95"/>
      <c r="AS69" s="96"/>
      <c r="AT69" s="97"/>
      <c r="AU69" s="97"/>
      <c r="AV69" s="96"/>
      <c r="AW69" s="98"/>
      <c r="AX69" s="92"/>
      <c r="AY69" s="93"/>
      <c r="AZ69" s="99"/>
      <c r="BA69" s="100"/>
      <c r="BB69" s="99"/>
      <c r="BC69" s="100"/>
      <c r="BD69" s="100"/>
      <c r="BE69" s="99"/>
      <c r="BF69" s="98"/>
      <c r="BG69" s="92"/>
      <c r="BH69" s="93"/>
      <c r="BI69" s="99"/>
      <c r="BJ69" s="100"/>
      <c r="BK69" s="99"/>
      <c r="BL69" s="100"/>
      <c r="BM69" s="100"/>
      <c r="BN69" s="99"/>
      <c r="BO69" s="98"/>
      <c r="BP69" s="92"/>
      <c r="BQ69" s="93"/>
      <c r="BR69" s="99"/>
      <c r="BS69" s="100"/>
      <c r="BT69" s="99"/>
      <c r="BU69" s="100"/>
      <c r="BV69" s="100"/>
      <c r="BW69" s="99"/>
      <c r="BX69" s="98"/>
      <c r="BY69" s="92"/>
      <c r="BZ69" s="93"/>
      <c r="CA69" s="99"/>
      <c r="CB69" s="100"/>
      <c r="CC69" s="99"/>
      <c r="CD69" s="100"/>
      <c r="CE69" s="100"/>
      <c r="CF69" s="99"/>
      <c r="CG69" s="98"/>
      <c r="CH69" s="92"/>
      <c r="CI69" s="93"/>
      <c r="CJ69" s="99"/>
      <c r="CK69" s="100"/>
      <c r="CL69" s="99"/>
      <c r="CM69" s="100"/>
      <c r="CN69" s="100"/>
      <c r="CO69" s="99"/>
      <c r="CP69" s="98"/>
      <c r="CQ69" s="101"/>
      <c r="CR69" s="102" t="str">
        <f>IF(Tableau18[[#This Row],[Colonne1]]=0,"",IF(DO69&gt;1,"Nom plusieurs fois dans la liste",IF(DO69=1,"OK","Nom pas dans la liste")))</f>
        <v/>
      </c>
      <c r="CS69" s="134"/>
      <c r="CT69" s="103"/>
      <c r="CU69" s="104"/>
      <c r="CV69" s="104"/>
      <c r="CW69" s="104"/>
      <c r="CX69" s="104"/>
      <c r="CY69" s="103"/>
      <c r="CZ69" s="104"/>
      <c r="DA69" s="104"/>
      <c r="DB69" s="104"/>
      <c r="DC69" s="133"/>
      <c r="DD69" s="133"/>
      <c r="DE69" s="133"/>
      <c r="DF69" s="133"/>
      <c r="DG69" s="105"/>
      <c r="DH69" s="133"/>
      <c r="DI69" s="105"/>
      <c r="DJ69" s="105"/>
      <c r="DK69" s="133"/>
      <c r="DL69" s="105"/>
      <c r="DM69" s="105" t="s">
        <v>129</v>
      </c>
      <c r="DN69" s="105"/>
      <c r="DO69" s="119">
        <f>COUNTIF(B:B,Tableau18[[#This Row],[Colonne1]])</f>
        <v>0</v>
      </c>
      <c r="DQ69" s="107">
        <f>MOD(DX69-DW69,1)</f>
        <v>0</v>
      </c>
      <c r="DS69" s="108">
        <f>Tableau13[[#This Row],[Pause 1]]</f>
        <v>0</v>
      </c>
      <c r="DT69" s="108">
        <f>Tableau13[[#This Row],[Pause 2]]</f>
        <v>0</v>
      </c>
      <c r="DU69" s="81">
        <f>Tableau13[[#This Row],[Debut 1 pause calculé]]</f>
        <v>0</v>
      </c>
      <c r="DV69" s="81">
        <f>Tableau13[[#This Row],[Fin 1 pause calculé]]</f>
        <v>0</v>
      </c>
      <c r="DW69" s="81">
        <f>Tableau13[[#This Row],[Debut 2 pause calculé]]</f>
        <v>0</v>
      </c>
      <c r="DX69" s="81">
        <f>Tableau13[[#This Row],[Fin 2 pause calculé]]</f>
        <v>0</v>
      </c>
      <c r="DY69" s="107">
        <f>Tableau13[[#This Row],[Activité1]]</f>
        <v>0</v>
      </c>
      <c r="DZ69" s="109">
        <f>Tableau13[[#This Row],[Debut1]]</f>
        <v>0</v>
      </c>
      <c r="EA69" s="109">
        <f>Tableau13[[#This Row],[Fin calculé1]]</f>
        <v>0</v>
      </c>
      <c r="EB69" s="109">
        <f>Tableau13[[#This Row],[FP1]]</f>
        <v>0</v>
      </c>
      <c r="EC69" s="110">
        <f>Tableau13[[#This Row],[Temps1]]</f>
        <v>0</v>
      </c>
      <c r="ED69" s="111">
        <f>IF(DZ69=0,0,IF(EA69&gt;0,"F",IF(Tableau13[[#This Row],[X]]="X","FP","EC")))</f>
        <v>0</v>
      </c>
      <c r="EE69" s="112">
        <f>Tableau13[[#This Row],[Pause1]]</f>
        <v>0</v>
      </c>
      <c r="EF69" s="113">
        <f t="shared" ref="EF69:EF132" si="4">IF(DZ69=0,0,(DZ69-(ROUNDDOWN(DZ69*24,0)/24))*24)</f>
        <v>0</v>
      </c>
      <c r="EG69" s="113">
        <f t="shared" si="3"/>
        <v>0</v>
      </c>
    </row>
    <row r="70" spans="1:137" s="107" customFormat="1" ht="13.95" customHeight="1" x14ac:dyDescent="0.3">
      <c r="A70" s="114">
        <f>Tableau13[[#This Row],[Code]]</f>
        <v>0</v>
      </c>
      <c r="B70" s="72"/>
      <c r="C70" s="72"/>
      <c r="D70" s="73"/>
      <c r="E70" s="74"/>
      <c r="F70" s="75"/>
      <c r="G70" s="76"/>
      <c r="H70" s="72"/>
      <c r="I70" s="76"/>
      <c r="J70" s="76"/>
      <c r="K70" s="76"/>
      <c r="L70" s="76"/>
      <c r="M70" s="76"/>
      <c r="N70" s="76"/>
      <c r="O70" s="76"/>
      <c r="P70" s="77"/>
      <c r="Q70" s="78"/>
      <c r="R70" s="79"/>
      <c r="S70" s="80"/>
      <c r="T70" s="80"/>
      <c r="U70" s="81"/>
      <c r="V70" s="81"/>
      <c r="W70" s="81"/>
      <c r="X70" s="81"/>
      <c r="Y70" s="81"/>
      <c r="Z70" s="81"/>
      <c r="AA70" s="81"/>
      <c r="AB70" s="82"/>
      <c r="AC70" s="83"/>
      <c r="AD70" s="83"/>
      <c r="AE70" s="84"/>
      <c r="AF70" s="85"/>
      <c r="AG70" s="86"/>
      <c r="AH70" s="87"/>
      <c r="AI70" s="87"/>
      <c r="AJ70" s="88"/>
      <c r="AK70" s="115"/>
      <c r="AL70" s="51"/>
      <c r="AM70" s="116"/>
      <c r="AN70" s="117"/>
      <c r="AO70" s="92"/>
      <c r="AP70" s="118"/>
      <c r="AQ70" s="94"/>
      <c r="AR70" s="95"/>
      <c r="AS70" s="96"/>
      <c r="AT70" s="97"/>
      <c r="AU70" s="97"/>
      <c r="AV70" s="96"/>
      <c r="AW70" s="98"/>
      <c r="AX70" s="92"/>
      <c r="AY70" s="93"/>
      <c r="AZ70" s="99"/>
      <c r="BA70" s="100"/>
      <c r="BB70" s="99"/>
      <c r="BC70" s="100"/>
      <c r="BD70" s="100"/>
      <c r="BE70" s="99"/>
      <c r="BF70" s="98"/>
      <c r="BG70" s="92"/>
      <c r="BH70" s="93"/>
      <c r="BI70" s="99"/>
      <c r="BJ70" s="100"/>
      <c r="BK70" s="99"/>
      <c r="BL70" s="100"/>
      <c r="BM70" s="100"/>
      <c r="BN70" s="99"/>
      <c r="BO70" s="98"/>
      <c r="BP70" s="92"/>
      <c r="BQ70" s="93"/>
      <c r="BR70" s="99"/>
      <c r="BS70" s="100"/>
      <c r="BT70" s="99"/>
      <c r="BU70" s="100"/>
      <c r="BV70" s="100"/>
      <c r="BW70" s="99"/>
      <c r="BX70" s="98"/>
      <c r="BY70" s="92"/>
      <c r="BZ70" s="93"/>
      <c r="CA70" s="99"/>
      <c r="CB70" s="100"/>
      <c r="CC70" s="99"/>
      <c r="CD70" s="100"/>
      <c r="CE70" s="100"/>
      <c r="CF70" s="99"/>
      <c r="CG70" s="98"/>
      <c r="CH70" s="92"/>
      <c r="CI70" s="93"/>
      <c r="CJ70" s="99"/>
      <c r="CK70" s="100"/>
      <c r="CL70" s="99"/>
      <c r="CM70" s="100"/>
      <c r="CN70" s="100"/>
      <c r="CO70" s="99"/>
      <c r="CP70" s="98"/>
      <c r="CQ70" s="101"/>
      <c r="CR70" s="102" t="str">
        <f>IF(Tableau18[[#This Row],[Colonne1]]=0,"",IF(DO70&gt;1,"Nom plusieurs fois dans la liste",IF(DO70=1,"OK","Nom pas dans la liste")))</f>
        <v/>
      </c>
      <c r="CS70" s="134"/>
      <c r="CT70" s="103"/>
      <c r="CU70" s="104"/>
      <c r="CV70" s="104"/>
      <c r="CW70" s="104"/>
      <c r="CX70" s="104"/>
      <c r="CY70" s="103"/>
      <c r="CZ70" s="104"/>
      <c r="DA70" s="104"/>
      <c r="DB70" s="104"/>
      <c r="DC70" s="133"/>
      <c r="DD70" s="133"/>
      <c r="DE70" s="133"/>
      <c r="DF70" s="133"/>
      <c r="DG70" s="105"/>
      <c r="DH70" s="133"/>
      <c r="DI70" s="105"/>
      <c r="DJ70" s="105"/>
      <c r="DK70" s="133"/>
      <c r="DL70" s="105"/>
      <c r="DM70" s="105" t="s">
        <v>129</v>
      </c>
      <c r="DN70" s="105"/>
      <c r="DO70" s="119">
        <f>COUNTIF(B:B,Tableau18[[#This Row],[Colonne1]])</f>
        <v>0</v>
      </c>
      <c r="DQ70" s="107">
        <f>MOD(DX70-DW70,1)</f>
        <v>0</v>
      </c>
      <c r="DS70" s="108">
        <f>Tableau13[[#This Row],[Pause 1]]</f>
        <v>0</v>
      </c>
      <c r="DT70" s="108">
        <f>Tableau13[[#This Row],[Pause 2]]</f>
        <v>0</v>
      </c>
      <c r="DU70" s="81">
        <f>Tableau13[[#This Row],[Debut 1 pause calculé]]</f>
        <v>0</v>
      </c>
      <c r="DV70" s="81">
        <f>Tableau13[[#This Row],[Fin 1 pause calculé]]</f>
        <v>0</v>
      </c>
      <c r="DW70" s="81">
        <f>Tableau13[[#This Row],[Debut 2 pause calculé]]</f>
        <v>0</v>
      </c>
      <c r="DX70" s="81">
        <f>Tableau13[[#This Row],[Fin 2 pause calculé]]</f>
        <v>0</v>
      </c>
      <c r="DY70" s="107">
        <f>Tableau13[[#This Row],[Activité1]]</f>
        <v>0</v>
      </c>
      <c r="DZ70" s="109">
        <f>Tableau13[[#This Row],[Debut1]]</f>
        <v>0</v>
      </c>
      <c r="EA70" s="109">
        <f>Tableau13[[#This Row],[Fin calculé1]]</f>
        <v>0</v>
      </c>
      <c r="EB70" s="109">
        <f>Tableau13[[#This Row],[FP1]]</f>
        <v>0</v>
      </c>
      <c r="EC70" s="110">
        <f>Tableau13[[#This Row],[Temps1]]</f>
        <v>0</v>
      </c>
      <c r="ED70" s="111">
        <f>IF(DZ70=0,0,IF(EA70&gt;0,"F",IF(Tableau13[[#This Row],[X]]="X","FP","EC")))</f>
        <v>0</v>
      </c>
      <c r="EE70" s="112">
        <f>Tableau13[[#This Row],[Pause1]]</f>
        <v>0</v>
      </c>
      <c r="EF70" s="113">
        <f t="shared" si="4"/>
        <v>0</v>
      </c>
      <c r="EG70" s="113">
        <f t="shared" si="3"/>
        <v>0</v>
      </c>
    </row>
    <row r="71" spans="1:137" s="107" customFormat="1" ht="14.25" customHeight="1" x14ac:dyDescent="0.3">
      <c r="A71" s="114">
        <f>Tableau13[[#This Row],[Code]]</f>
        <v>0</v>
      </c>
      <c r="D71" s="150"/>
      <c r="E71" s="74"/>
      <c r="F71" s="75"/>
      <c r="G71" s="76"/>
      <c r="H71" s="72"/>
      <c r="I71" s="76"/>
      <c r="J71" s="76"/>
      <c r="K71" s="76"/>
      <c r="L71" s="76"/>
      <c r="M71" s="76"/>
      <c r="N71" s="76"/>
      <c r="O71" s="76"/>
      <c r="P71" s="77"/>
      <c r="Q71" s="78"/>
      <c r="R71" s="79"/>
      <c r="S71" s="80"/>
      <c r="T71" s="80"/>
      <c r="U71" s="81"/>
      <c r="V71" s="81"/>
      <c r="W71" s="81"/>
      <c r="X71" s="81"/>
      <c r="Y71" s="81"/>
      <c r="Z71" s="81"/>
      <c r="AA71" s="81"/>
      <c r="AB71" s="82"/>
      <c r="AC71" s="83"/>
      <c r="AD71" s="83"/>
      <c r="AE71" s="84"/>
      <c r="AF71" s="85"/>
      <c r="AG71" s="86"/>
      <c r="AH71" s="87"/>
      <c r="AI71" s="87"/>
      <c r="AJ71" s="88"/>
      <c r="AK71" s="115"/>
      <c r="AL71" s="51"/>
      <c r="AM71" s="116"/>
      <c r="AN71" s="117"/>
      <c r="AO71" s="92"/>
      <c r="AP71" s="118"/>
      <c r="AQ71" s="94"/>
      <c r="AR71" s="95"/>
      <c r="AS71" s="96"/>
      <c r="AT71" s="97"/>
      <c r="AU71" s="97"/>
      <c r="AV71" s="96"/>
      <c r="AW71" s="98"/>
      <c r="AX71" s="92"/>
      <c r="AY71" s="93"/>
      <c r="AZ71" s="99"/>
      <c r="BA71" s="100"/>
      <c r="BB71" s="99"/>
      <c r="BC71" s="100"/>
      <c r="BD71" s="100"/>
      <c r="BE71" s="99"/>
      <c r="BF71" s="98"/>
      <c r="BG71" s="92"/>
      <c r="BH71" s="93"/>
      <c r="BI71" s="99"/>
      <c r="BJ71" s="100"/>
      <c r="BK71" s="99"/>
      <c r="BL71" s="100"/>
      <c r="BM71" s="100"/>
      <c r="BN71" s="99"/>
      <c r="BO71" s="98"/>
      <c r="BP71" s="92"/>
      <c r="BQ71" s="93"/>
      <c r="BR71" s="99"/>
      <c r="BS71" s="100"/>
      <c r="BT71" s="99"/>
      <c r="BU71" s="100"/>
      <c r="BV71" s="100"/>
      <c r="BW71" s="99"/>
      <c r="BX71" s="98"/>
      <c r="BY71" s="92"/>
      <c r="BZ71" s="93"/>
      <c r="CA71" s="99"/>
      <c r="CB71" s="100"/>
      <c r="CC71" s="99"/>
      <c r="CD71" s="100"/>
      <c r="CE71" s="100"/>
      <c r="CF71" s="99"/>
      <c r="CG71" s="98"/>
      <c r="CH71" s="92"/>
      <c r="CI71" s="93"/>
      <c r="CJ71" s="99"/>
      <c r="CK71" s="100"/>
      <c r="CL71" s="99"/>
      <c r="CM71" s="100"/>
      <c r="CN71" s="100"/>
      <c r="CO71" s="99"/>
      <c r="CP71" s="98"/>
      <c r="CQ71" s="101"/>
      <c r="CR71" s="102" t="str">
        <f>IF(Tableau18[[#This Row],[Colonne1]]=0,"",IF(DO71&gt;1,"Nom plusieurs fois dans la liste",IF(DO71=1,"OK","Nom pas dans la liste")))</f>
        <v/>
      </c>
      <c r="CS71" s="134"/>
      <c r="CT71" s="103"/>
      <c r="CU71" s="104"/>
      <c r="CV71" s="104"/>
      <c r="CW71" s="104"/>
      <c r="CX71" s="104"/>
      <c r="CY71" s="103"/>
      <c r="CZ71" s="104"/>
      <c r="DA71" s="104"/>
      <c r="DB71" s="104"/>
      <c r="DC71" s="133"/>
      <c r="DD71" s="133"/>
      <c r="DE71" s="133"/>
      <c r="DF71" s="133"/>
      <c r="DG71" s="105"/>
      <c r="DH71" s="133"/>
      <c r="DI71" s="105"/>
      <c r="DJ71" s="105"/>
      <c r="DK71" s="133"/>
      <c r="DL71" s="105"/>
      <c r="DM71" s="105" t="s">
        <v>129</v>
      </c>
      <c r="DN71" s="105"/>
      <c r="DO71" s="119">
        <f>COUNTIF(B:B,Tableau18[[#This Row],[Colonne1]])</f>
        <v>0</v>
      </c>
      <c r="DQ71" s="107">
        <f>MOD(DX71-DW71,1)</f>
        <v>0</v>
      </c>
      <c r="DS71" s="108">
        <f>Tableau13[[#This Row],[Pause 1]]</f>
        <v>0</v>
      </c>
      <c r="DT71" s="108">
        <f>Tableau13[[#This Row],[Pause 2]]</f>
        <v>0</v>
      </c>
      <c r="DU71" s="81">
        <f>Tableau13[[#This Row],[Debut 1 pause calculé]]</f>
        <v>0</v>
      </c>
      <c r="DV71" s="81">
        <f>Tableau13[[#This Row],[Fin 1 pause calculé]]</f>
        <v>0</v>
      </c>
      <c r="DW71" s="81">
        <f>Tableau13[[#This Row],[Debut 2 pause calculé]]</f>
        <v>0</v>
      </c>
      <c r="DX71" s="81">
        <f>Tableau13[[#This Row],[Fin 2 pause calculé]]</f>
        <v>0</v>
      </c>
      <c r="DY71" s="107">
        <f>Tableau13[[#This Row],[Activité1]]</f>
        <v>0</v>
      </c>
      <c r="DZ71" s="109">
        <f>Tableau13[[#This Row],[Debut1]]</f>
        <v>0</v>
      </c>
      <c r="EA71" s="109">
        <f>Tableau13[[#This Row],[Fin calculé1]]</f>
        <v>0</v>
      </c>
      <c r="EB71" s="109">
        <f>Tableau13[[#This Row],[FP1]]</f>
        <v>0</v>
      </c>
      <c r="EC71" s="110">
        <f>Tableau13[[#This Row],[Temps1]]</f>
        <v>0</v>
      </c>
      <c r="ED71" s="111">
        <f>IF(DZ71=0,0,IF(EA71&gt;0,"F",IF(Tableau13[[#This Row],[X]]="X","FP","EC")))</f>
        <v>0</v>
      </c>
      <c r="EE71" s="112">
        <f>Tableau13[[#This Row],[Pause1]]</f>
        <v>0</v>
      </c>
      <c r="EF71" s="113">
        <f t="shared" si="4"/>
        <v>0</v>
      </c>
      <c r="EG71" s="113">
        <f t="shared" si="3"/>
        <v>0</v>
      </c>
    </row>
    <row r="72" spans="1:137" s="107" customFormat="1" ht="13.95" customHeight="1" x14ac:dyDescent="0.3">
      <c r="A72" s="114">
        <f>Tableau13[[#This Row],[Code]]</f>
        <v>0</v>
      </c>
      <c r="B72" s="151"/>
      <c r="C72" s="72"/>
      <c r="D72" s="73"/>
      <c r="E72" s="74"/>
      <c r="F72" s="75"/>
      <c r="G72" s="76"/>
      <c r="H72" s="72"/>
      <c r="I72" s="76"/>
      <c r="J72" s="76"/>
      <c r="K72" s="76"/>
      <c r="L72" s="76"/>
      <c r="M72" s="76"/>
      <c r="N72" s="76"/>
      <c r="O72" s="76"/>
      <c r="P72" s="77"/>
      <c r="Q72" s="78"/>
      <c r="R72" s="79"/>
      <c r="S72" s="80"/>
      <c r="T72" s="80"/>
      <c r="U72" s="81"/>
      <c r="V72" s="81"/>
      <c r="W72" s="81"/>
      <c r="X72" s="81"/>
      <c r="Y72" s="81"/>
      <c r="Z72" s="81"/>
      <c r="AA72" s="81"/>
      <c r="AB72" s="82"/>
      <c r="AC72" s="83"/>
      <c r="AD72" s="83"/>
      <c r="AE72" s="84"/>
      <c r="AF72" s="85"/>
      <c r="AG72" s="86"/>
      <c r="AH72" s="87"/>
      <c r="AI72" s="87"/>
      <c r="AJ72" s="88"/>
      <c r="AK72" s="115"/>
      <c r="AL72" s="51"/>
      <c r="AM72" s="116"/>
      <c r="AN72" s="117"/>
      <c r="AO72" s="92"/>
      <c r="AP72" s="118"/>
      <c r="AQ72" s="94"/>
      <c r="AR72" s="95"/>
      <c r="AS72" s="96"/>
      <c r="AT72" s="97"/>
      <c r="AU72" s="97"/>
      <c r="AV72" s="96"/>
      <c r="AW72" s="98"/>
      <c r="AX72" s="92"/>
      <c r="AY72" s="93"/>
      <c r="AZ72" s="99"/>
      <c r="BA72" s="100"/>
      <c r="BB72" s="99"/>
      <c r="BC72" s="100"/>
      <c r="BD72" s="100"/>
      <c r="BE72" s="99"/>
      <c r="BF72" s="98"/>
      <c r="BG72" s="92"/>
      <c r="BH72" s="93"/>
      <c r="BI72" s="99"/>
      <c r="BJ72" s="100"/>
      <c r="BK72" s="99"/>
      <c r="BL72" s="100"/>
      <c r="BM72" s="100"/>
      <c r="BN72" s="99"/>
      <c r="BO72" s="98"/>
      <c r="BP72" s="92"/>
      <c r="BQ72" s="93"/>
      <c r="BR72" s="99"/>
      <c r="BS72" s="100"/>
      <c r="BT72" s="99"/>
      <c r="BU72" s="100"/>
      <c r="BV72" s="100"/>
      <c r="BW72" s="99"/>
      <c r="BX72" s="98"/>
      <c r="BY72" s="92"/>
      <c r="BZ72" s="93"/>
      <c r="CA72" s="99"/>
      <c r="CB72" s="100"/>
      <c r="CC72" s="99"/>
      <c r="CD72" s="100"/>
      <c r="CE72" s="100"/>
      <c r="CF72" s="99"/>
      <c r="CG72" s="98"/>
      <c r="CH72" s="92"/>
      <c r="CI72" s="93"/>
      <c r="CJ72" s="99"/>
      <c r="CK72" s="100"/>
      <c r="CL72" s="99"/>
      <c r="CM72" s="100"/>
      <c r="CN72" s="100"/>
      <c r="CO72" s="99"/>
      <c r="CP72" s="98"/>
      <c r="CQ72" s="101"/>
      <c r="CR72" s="102" t="str">
        <f>IF(Tableau18[[#This Row],[Colonne1]]=0,"",IF(DO72&gt;1,"Nom plusieurs fois dans la liste",IF(DO72=1,"OK","Nom pas dans la liste")))</f>
        <v/>
      </c>
      <c r="CS72" s="134"/>
      <c r="CT72" s="103"/>
      <c r="CU72" s="104"/>
      <c r="CV72" s="104"/>
      <c r="CW72" s="104"/>
      <c r="CX72" s="104"/>
      <c r="CY72" s="103"/>
      <c r="CZ72" s="104"/>
      <c r="DA72" s="104"/>
      <c r="DB72" s="104"/>
      <c r="DC72" s="133"/>
      <c r="DD72" s="133"/>
      <c r="DE72" s="133"/>
      <c r="DF72" s="133"/>
      <c r="DG72" s="105"/>
      <c r="DH72" s="133"/>
      <c r="DI72" s="105"/>
      <c r="DJ72" s="105"/>
      <c r="DK72" s="133"/>
      <c r="DL72" s="105"/>
      <c r="DM72" s="105" t="s">
        <v>129</v>
      </c>
      <c r="DN72" s="105"/>
      <c r="DO72" s="119">
        <f>COUNTIF(B:B,Tableau18[[#This Row],[Colonne1]])</f>
        <v>0</v>
      </c>
      <c r="DQ72" s="107">
        <f>MOD(DX72-DW72,1)</f>
        <v>0</v>
      </c>
      <c r="DS72" s="108">
        <f>Tableau13[[#This Row],[Pause 1]]</f>
        <v>0</v>
      </c>
      <c r="DT72" s="108">
        <f>Tableau13[[#This Row],[Pause 2]]</f>
        <v>0</v>
      </c>
      <c r="DU72" s="81">
        <f>Tableau13[[#This Row],[Debut 1 pause calculé]]</f>
        <v>0</v>
      </c>
      <c r="DV72" s="81">
        <f>Tableau13[[#This Row],[Fin 1 pause calculé]]</f>
        <v>0</v>
      </c>
      <c r="DW72" s="81">
        <f>Tableau13[[#This Row],[Debut 2 pause calculé]]</f>
        <v>0</v>
      </c>
      <c r="DX72" s="81">
        <f>Tableau13[[#This Row],[Fin 2 pause calculé]]</f>
        <v>0</v>
      </c>
      <c r="DY72" s="107">
        <f>Tableau13[[#This Row],[Activité1]]</f>
        <v>0</v>
      </c>
      <c r="DZ72" s="109">
        <f>Tableau13[[#This Row],[Debut1]]</f>
        <v>0</v>
      </c>
      <c r="EA72" s="109">
        <f>Tableau13[[#This Row],[Fin calculé1]]</f>
        <v>0</v>
      </c>
      <c r="EB72" s="109">
        <f>Tableau13[[#This Row],[FP1]]</f>
        <v>0</v>
      </c>
      <c r="EC72" s="110">
        <f>Tableau13[[#This Row],[Temps1]]</f>
        <v>0</v>
      </c>
      <c r="ED72" s="111">
        <f>IF(DZ72=0,0,IF(EA72&gt;0,"F",IF(Tableau13[[#This Row],[X]]="X","FP","EC")))</f>
        <v>0</v>
      </c>
      <c r="EE72" s="112">
        <f>Tableau13[[#This Row],[Pause1]]</f>
        <v>0</v>
      </c>
      <c r="EF72" s="113">
        <f t="shared" si="4"/>
        <v>0</v>
      </c>
      <c r="EG72" s="113">
        <f t="shared" si="3"/>
        <v>0</v>
      </c>
    </row>
    <row r="73" spans="1:137" s="107" customFormat="1" ht="13.95" customHeight="1" x14ac:dyDescent="0.3">
      <c r="A73" s="114">
        <f>Tableau13[[#This Row],[Code]]</f>
        <v>0</v>
      </c>
      <c r="B73" s="136"/>
      <c r="C73" s="72"/>
      <c r="D73" s="73"/>
      <c r="E73" s="74"/>
      <c r="F73" s="75"/>
      <c r="G73" s="76"/>
      <c r="H73" s="72"/>
      <c r="I73" s="76"/>
      <c r="J73" s="76"/>
      <c r="K73" s="76"/>
      <c r="L73" s="76"/>
      <c r="M73" s="76"/>
      <c r="N73" s="76"/>
      <c r="O73" s="76"/>
      <c r="P73" s="77"/>
      <c r="Q73" s="78"/>
      <c r="R73" s="79"/>
      <c r="S73" s="80"/>
      <c r="T73" s="80"/>
      <c r="U73" s="81"/>
      <c r="V73" s="81"/>
      <c r="W73" s="81"/>
      <c r="X73" s="81"/>
      <c r="Y73" s="81"/>
      <c r="Z73" s="81"/>
      <c r="AA73" s="81"/>
      <c r="AB73" s="82"/>
      <c r="AC73" s="83"/>
      <c r="AD73" s="83"/>
      <c r="AE73" s="84"/>
      <c r="AF73" s="85"/>
      <c r="AG73" s="86"/>
      <c r="AH73" s="87"/>
      <c r="AI73" s="87"/>
      <c r="AJ73" s="88"/>
      <c r="AK73" s="115"/>
      <c r="AL73" s="51"/>
      <c r="AM73" s="116"/>
      <c r="AN73" s="117"/>
      <c r="AO73" s="92"/>
      <c r="AP73" s="118"/>
      <c r="AQ73" s="94"/>
      <c r="AR73" s="95"/>
      <c r="AS73" s="96"/>
      <c r="AT73" s="97"/>
      <c r="AU73" s="97"/>
      <c r="AV73" s="96"/>
      <c r="AW73" s="98"/>
      <c r="AX73" s="92"/>
      <c r="AY73" s="93"/>
      <c r="AZ73" s="99"/>
      <c r="BA73" s="100"/>
      <c r="BB73" s="99"/>
      <c r="BC73" s="100"/>
      <c r="BD73" s="100"/>
      <c r="BE73" s="99"/>
      <c r="BF73" s="98"/>
      <c r="BG73" s="92"/>
      <c r="BH73" s="93"/>
      <c r="BI73" s="99"/>
      <c r="BJ73" s="100"/>
      <c r="BK73" s="99"/>
      <c r="BL73" s="100"/>
      <c r="BM73" s="100"/>
      <c r="BN73" s="99"/>
      <c r="BO73" s="98"/>
      <c r="BP73" s="92"/>
      <c r="BQ73" s="93"/>
      <c r="BR73" s="99"/>
      <c r="BS73" s="100"/>
      <c r="BT73" s="99"/>
      <c r="BU73" s="100"/>
      <c r="BV73" s="100"/>
      <c r="BW73" s="99"/>
      <c r="BX73" s="98"/>
      <c r="BY73" s="92"/>
      <c r="BZ73" s="93"/>
      <c r="CA73" s="99"/>
      <c r="CB73" s="100"/>
      <c r="CC73" s="99"/>
      <c r="CD73" s="100"/>
      <c r="CE73" s="100"/>
      <c r="CF73" s="99"/>
      <c r="CG73" s="98"/>
      <c r="CH73" s="92"/>
      <c r="CI73" s="93"/>
      <c r="CJ73" s="99"/>
      <c r="CK73" s="100"/>
      <c r="CL73" s="99"/>
      <c r="CM73" s="100"/>
      <c r="CN73" s="100"/>
      <c r="CO73" s="99"/>
      <c r="CP73" s="98"/>
      <c r="CQ73" s="101"/>
      <c r="CR73" s="102" t="str">
        <f>IF(Tableau18[[#This Row],[Colonne1]]=0,"",IF(DO73&gt;1,"Nom plusieurs fois dans la liste",IF(DO73=1,"OK","Nom pas dans la liste")))</f>
        <v/>
      </c>
      <c r="CS73" s="134"/>
      <c r="CT73" s="103"/>
      <c r="CU73" s="104"/>
      <c r="CV73" s="104"/>
      <c r="CW73" s="104"/>
      <c r="CX73" s="104"/>
      <c r="CY73" s="103"/>
      <c r="CZ73" s="104"/>
      <c r="DA73" s="104"/>
      <c r="DB73" s="104"/>
      <c r="DC73" s="104"/>
      <c r="DD73" s="104"/>
      <c r="DE73" s="104"/>
      <c r="DF73" s="104"/>
      <c r="DG73" s="105"/>
      <c r="DH73" s="104"/>
      <c r="DI73" s="105"/>
      <c r="DJ73" s="105"/>
      <c r="DK73" s="104"/>
      <c r="DL73" s="105"/>
      <c r="DM73" s="105" t="s">
        <v>129</v>
      </c>
      <c r="DN73" s="105"/>
      <c r="DO73" s="119">
        <f>COUNTIF(B:B,Tableau18[[#This Row],[Colonne1]])</f>
        <v>0</v>
      </c>
      <c r="DQ73" s="107">
        <f>MOD(DX73-DW73,1)</f>
        <v>0</v>
      </c>
      <c r="DS73" s="108">
        <f>Tableau13[[#This Row],[Pause 1]]</f>
        <v>0</v>
      </c>
      <c r="DT73" s="108">
        <f>Tableau13[[#This Row],[Pause 2]]</f>
        <v>0</v>
      </c>
      <c r="DU73" s="81">
        <f>Tableau13[[#This Row],[Debut 1 pause calculé]]</f>
        <v>0</v>
      </c>
      <c r="DV73" s="81">
        <f>Tableau13[[#This Row],[Fin 1 pause calculé]]</f>
        <v>0</v>
      </c>
      <c r="DW73" s="81">
        <f>Tableau13[[#This Row],[Debut 2 pause calculé]]</f>
        <v>0</v>
      </c>
      <c r="DX73" s="81">
        <f>Tableau13[[#This Row],[Fin 2 pause calculé]]</f>
        <v>0</v>
      </c>
      <c r="DY73" s="107">
        <f>Tableau13[[#This Row],[Activité1]]</f>
        <v>0</v>
      </c>
      <c r="DZ73" s="121">
        <f>Tableau13[[#This Row],[Debut1]]</f>
        <v>0</v>
      </c>
      <c r="EA73" s="121">
        <f>Tableau13[[#This Row],[Fin calculé1]]</f>
        <v>0</v>
      </c>
      <c r="EB73" s="121">
        <f>Tableau13[[#This Row],[FP1]]</f>
        <v>0</v>
      </c>
      <c r="EC73" s="122">
        <f>Tableau13[[#This Row],[Temps1]]</f>
        <v>0</v>
      </c>
      <c r="ED73" s="123">
        <f>IF(DZ73=0,0,IF(EA73&gt;0,"F",IF(Tableau13[[#This Row],[X]]="X","FP","EC")))</f>
        <v>0</v>
      </c>
      <c r="EE73" s="124">
        <f>Tableau13[[#This Row],[Pause1]]</f>
        <v>0</v>
      </c>
      <c r="EF73" s="125">
        <f t="shared" si="4"/>
        <v>0</v>
      </c>
      <c r="EG73" s="125">
        <f t="shared" si="3"/>
        <v>0</v>
      </c>
    </row>
    <row r="74" spans="1:137" s="107" customFormat="1" ht="13.95" customHeight="1" x14ac:dyDescent="0.3">
      <c r="A74" s="114">
        <f>Tableau13[[#This Row],[Code]]</f>
        <v>0</v>
      </c>
      <c r="B74" s="72"/>
      <c r="C74" s="72"/>
      <c r="D74" s="73"/>
      <c r="E74" s="74"/>
      <c r="F74" s="75"/>
      <c r="G74" s="76"/>
      <c r="H74" s="130"/>
      <c r="I74" s="76"/>
      <c r="J74" s="76"/>
      <c r="K74" s="76"/>
      <c r="L74" s="76"/>
      <c r="M74" s="76"/>
      <c r="N74" s="76"/>
      <c r="O74" s="76"/>
      <c r="P74" s="77"/>
      <c r="Q74" s="78"/>
      <c r="R74" s="79"/>
      <c r="S74" s="80"/>
      <c r="T74" s="80"/>
      <c r="U74" s="81"/>
      <c r="V74" s="81"/>
      <c r="W74" s="81"/>
      <c r="X74" s="81"/>
      <c r="Y74" s="81"/>
      <c r="Z74" s="81"/>
      <c r="AA74" s="81"/>
      <c r="AB74" s="82"/>
      <c r="AC74" s="83"/>
      <c r="AD74" s="83"/>
      <c r="AE74" s="84"/>
      <c r="AF74" s="85"/>
      <c r="AG74" s="86"/>
      <c r="AH74" s="87"/>
      <c r="AI74" s="87"/>
      <c r="AJ74" s="88"/>
      <c r="AK74" s="115"/>
      <c r="AL74" s="51"/>
      <c r="AM74" s="116"/>
      <c r="AN74" s="117"/>
      <c r="AO74" s="92"/>
      <c r="AP74" s="118"/>
      <c r="AQ74" s="94"/>
      <c r="AR74" s="95"/>
      <c r="AS74" s="96"/>
      <c r="AT74" s="97"/>
      <c r="AU74" s="97"/>
      <c r="AV74" s="96"/>
      <c r="AW74" s="98"/>
      <c r="AX74" s="92"/>
      <c r="AY74" s="93"/>
      <c r="AZ74" s="99"/>
      <c r="BA74" s="100"/>
      <c r="BB74" s="99"/>
      <c r="BC74" s="100"/>
      <c r="BD74" s="100"/>
      <c r="BE74" s="99"/>
      <c r="BF74" s="98"/>
      <c r="BG74" s="92"/>
      <c r="BH74" s="93"/>
      <c r="BI74" s="99"/>
      <c r="BJ74" s="100"/>
      <c r="BK74" s="99"/>
      <c r="BL74" s="100"/>
      <c r="BM74" s="100"/>
      <c r="BN74" s="99"/>
      <c r="BO74" s="98"/>
      <c r="BP74" s="92"/>
      <c r="BQ74" s="93"/>
      <c r="BR74" s="99"/>
      <c r="BS74" s="100"/>
      <c r="BT74" s="99"/>
      <c r="BU74" s="100"/>
      <c r="BV74" s="100"/>
      <c r="BW74" s="99"/>
      <c r="BX74" s="98"/>
      <c r="BY74" s="92"/>
      <c r="BZ74" s="93"/>
      <c r="CA74" s="99"/>
      <c r="CB74" s="100"/>
      <c r="CC74" s="99"/>
      <c r="CD74" s="100"/>
      <c r="CE74" s="100"/>
      <c r="CF74" s="99"/>
      <c r="CG74" s="98"/>
      <c r="CH74" s="92"/>
      <c r="CI74" s="93"/>
      <c r="CJ74" s="99"/>
      <c r="CK74" s="100"/>
      <c r="CL74" s="99"/>
      <c r="CM74" s="100"/>
      <c r="CN74" s="100"/>
      <c r="CO74" s="99"/>
      <c r="CP74" s="98"/>
      <c r="CQ74" s="101"/>
      <c r="CR74" s="102" t="str">
        <f>IF(Tableau18[[#This Row],[Colonne1]]=0,"",IF(DO74&gt;1,"Nom plusieurs fois dans la liste",IF(DO74=1,"OK","Nom pas dans la liste")))</f>
        <v/>
      </c>
      <c r="CS74" s="134"/>
      <c r="CT74" s="103"/>
      <c r="CU74" s="104"/>
      <c r="CV74" s="104"/>
      <c r="CW74" s="104"/>
      <c r="CX74" s="104"/>
      <c r="CY74" s="103"/>
      <c r="CZ74" s="104"/>
      <c r="DA74" s="104"/>
      <c r="DB74" s="104"/>
      <c r="DC74" s="133"/>
      <c r="DD74" s="133"/>
      <c r="DE74" s="133"/>
      <c r="DF74" s="133"/>
      <c r="DG74" s="105"/>
      <c r="DH74" s="133"/>
      <c r="DI74" s="105"/>
      <c r="DJ74" s="105"/>
      <c r="DK74" s="133"/>
      <c r="DL74" s="105"/>
      <c r="DM74" s="105" t="s">
        <v>129</v>
      </c>
      <c r="DN74" s="105"/>
      <c r="DO74" s="119">
        <f>COUNTIF(B:B,Tableau18[[#This Row],[Colonne1]])</f>
        <v>0</v>
      </c>
      <c r="DQ74" s="107">
        <f>MOD(DX74-DW74,1)</f>
        <v>0</v>
      </c>
      <c r="DS74" s="108">
        <f>Tableau13[[#This Row],[Pause 1]]</f>
        <v>0</v>
      </c>
      <c r="DT74" s="108">
        <f>Tableau13[[#This Row],[Pause 2]]</f>
        <v>0</v>
      </c>
      <c r="DU74" s="81">
        <f>Tableau13[[#This Row],[Debut 1 pause calculé]]</f>
        <v>0</v>
      </c>
      <c r="DV74" s="81">
        <f>Tableau13[[#This Row],[Fin 1 pause calculé]]</f>
        <v>0</v>
      </c>
      <c r="DW74" s="81">
        <f>Tableau13[[#This Row],[Debut 2 pause calculé]]</f>
        <v>0</v>
      </c>
      <c r="DX74" s="81">
        <f>Tableau13[[#This Row],[Fin 2 pause calculé]]</f>
        <v>0</v>
      </c>
      <c r="DY74" s="107">
        <f>Tableau13[[#This Row],[Activité1]]</f>
        <v>0</v>
      </c>
      <c r="DZ74" s="109">
        <f>Tableau13[[#This Row],[Debut1]]</f>
        <v>0</v>
      </c>
      <c r="EA74" s="109">
        <f>Tableau13[[#This Row],[Fin calculé1]]</f>
        <v>0</v>
      </c>
      <c r="EB74" s="109">
        <f>Tableau13[[#This Row],[FP1]]</f>
        <v>0</v>
      </c>
      <c r="EC74" s="110">
        <f>Tableau13[[#This Row],[Temps1]]</f>
        <v>0</v>
      </c>
      <c r="ED74" s="111">
        <f>IF(DZ74=0,0,IF(EA74&gt;0,"F",IF(Tableau13[[#This Row],[X]]="X","FP","EC")))</f>
        <v>0</v>
      </c>
      <c r="EE74" s="112">
        <f>Tableau13[[#This Row],[Pause1]]</f>
        <v>0</v>
      </c>
      <c r="EF74" s="113">
        <f t="shared" si="4"/>
        <v>0</v>
      </c>
      <c r="EG74" s="113">
        <f t="shared" si="3"/>
        <v>0</v>
      </c>
    </row>
    <row r="75" spans="1:137" s="107" customFormat="1" ht="13.95" customHeight="1" x14ac:dyDescent="0.3">
      <c r="A75" s="114">
        <f>Tableau13[[#This Row],[Code]]</f>
        <v>0</v>
      </c>
      <c r="B75" s="151"/>
      <c r="C75" s="72"/>
      <c r="D75" s="73"/>
      <c r="E75" s="74"/>
      <c r="F75" s="75"/>
      <c r="G75" s="76"/>
      <c r="H75" s="72"/>
      <c r="I75" s="76"/>
      <c r="J75" s="76"/>
      <c r="K75" s="76"/>
      <c r="L75" s="76"/>
      <c r="M75" s="76"/>
      <c r="N75" s="76"/>
      <c r="O75" s="76"/>
      <c r="P75" s="77"/>
      <c r="Q75" s="78"/>
      <c r="R75" s="79"/>
      <c r="S75" s="80"/>
      <c r="T75" s="80"/>
      <c r="U75" s="81"/>
      <c r="V75" s="81"/>
      <c r="W75" s="81"/>
      <c r="X75" s="81"/>
      <c r="Y75" s="81"/>
      <c r="Z75" s="81"/>
      <c r="AA75" s="81"/>
      <c r="AB75" s="82"/>
      <c r="AC75" s="83"/>
      <c r="AD75" s="83"/>
      <c r="AE75" s="84"/>
      <c r="AF75" s="85"/>
      <c r="AG75" s="86"/>
      <c r="AH75" s="87"/>
      <c r="AI75" s="87"/>
      <c r="AJ75" s="88"/>
      <c r="AK75" s="115"/>
      <c r="AL75" s="51"/>
      <c r="AM75" s="116"/>
      <c r="AN75" s="117"/>
      <c r="AO75" s="92"/>
      <c r="AP75" s="118"/>
      <c r="AQ75" s="94"/>
      <c r="AR75" s="95"/>
      <c r="AS75" s="96"/>
      <c r="AT75" s="97"/>
      <c r="AU75" s="97"/>
      <c r="AV75" s="96"/>
      <c r="AW75" s="98"/>
      <c r="AX75" s="92"/>
      <c r="AY75" s="93"/>
      <c r="AZ75" s="99"/>
      <c r="BA75" s="100"/>
      <c r="BB75" s="99"/>
      <c r="BC75" s="100"/>
      <c r="BD75" s="100"/>
      <c r="BE75" s="99"/>
      <c r="BF75" s="98"/>
      <c r="BG75" s="92"/>
      <c r="BH75" s="93"/>
      <c r="BI75" s="99"/>
      <c r="BJ75" s="100"/>
      <c r="BK75" s="99"/>
      <c r="BL75" s="100"/>
      <c r="BM75" s="100"/>
      <c r="BN75" s="99"/>
      <c r="BO75" s="98"/>
      <c r="BP75" s="92"/>
      <c r="BQ75" s="93"/>
      <c r="BR75" s="99"/>
      <c r="BS75" s="100"/>
      <c r="BT75" s="99"/>
      <c r="BU75" s="100"/>
      <c r="BV75" s="100"/>
      <c r="BW75" s="99"/>
      <c r="BX75" s="98"/>
      <c r="BY75" s="92"/>
      <c r="BZ75" s="93"/>
      <c r="CA75" s="99"/>
      <c r="CB75" s="100"/>
      <c r="CC75" s="99"/>
      <c r="CD75" s="100"/>
      <c r="CE75" s="100"/>
      <c r="CF75" s="99"/>
      <c r="CG75" s="98"/>
      <c r="CH75" s="92"/>
      <c r="CI75" s="93"/>
      <c r="CJ75" s="99"/>
      <c r="CK75" s="100"/>
      <c r="CL75" s="99"/>
      <c r="CM75" s="100"/>
      <c r="CN75" s="100"/>
      <c r="CO75" s="99"/>
      <c r="CP75" s="98"/>
      <c r="CQ75" s="101"/>
      <c r="CR75" s="102" t="str">
        <f>IF(Tableau18[[#This Row],[Colonne1]]=0,"",IF(DO75&gt;1,"Nom plusieurs fois dans la liste",IF(DO75=1,"OK","Nom pas dans la liste")))</f>
        <v/>
      </c>
      <c r="CS75" s="134"/>
      <c r="CT75" s="103"/>
      <c r="CU75" s="104"/>
      <c r="CV75" s="104"/>
      <c r="CW75" s="104"/>
      <c r="CX75" s="104"/>
      <c r="CY75" s="103"/>
      <c r="CZ75" s="104"/>
      <c r="DA75" s="104"/>
      <c r="DB75" s="104"/>
      <c r="DC75" s="133"/>
      <c r="DD75" s="133"/>
      <c r="DE75" s="133"/>
      <c r="DF75" s="133"/>
      <c r="DG75" s="105"/>
      <c r="DH75" s="133"/>
      <c r="DI75" s="105"/>
      <c r="DJ75" s="105"/>
      <c r="DK75" s="133"/>
      <c r="DL75" s="105"/>
      <c r="DM75" s="105" t="s">
        <v>129</v>
      </c>
      <c r="DN75" s="105"/>
      <c r="DO75" s="119">
        <f>COUNTIF(B:B,Tableau18[[#This Row],[Colonne1]])</f>
        <v>0</v>
      </c>
      <c r="DQ75" s="107">
        <f>MOD(DX75-DW75,1)</f>
        <v>0</v>
      </c>
      <c r="DS75" s="108">
        <f>Tableau13[[#This Row],[Pause 1]]</f>
        <v>0</v>
      </c>
      <c r="DT75" s="108">
        <f>Tableau13[[#This Row],[Pause 2]]</f>
        <v>0</v>
      </c>
      <c r="DU75" s="81">
        <f>Tableau13[[#This Row],[Debut 1 pause calculé]]</f>
        <v>0</v>
      </c>
      <c r="DV75" s="81">
        <f>Tableau13[[#This Row],[Fin 1 pause calculé]]</f>
        <v>0</v>
      </c>
      <c r="DW75" s="81">
        <f>Tableau13[[#This Row],[Debut 2 pause calculé]]</f>
        <v>0</v>
      </c>
      <c r="DX75" s="81">
        <f>Tableau13[[#This Row],[Fin 2 pause calculé]]</f>
        <v>0</v>
      </c>
      <c r="DY75" s="107">
        <f>Tableau13[[#This Row],[Activité1]]</f>
        <v>0</v>
      </c>
      <c r="DZ75" s="109">
        <f>Tableau13[[#This Row],[Debut1]]</f>
        <v>0</v>
      </c>
      <c r="EA75" s="109">
        <f>Tableau13[[#This Row],[Fin calculé1]]</f>
        <v>0</v>
      </c>
      <c r="EB75" s="109">
        <f>Tableau13[[#This Row],[FP1]]</f>
        <v>0</v>
      </c>
      <c r="EC75" s="110">
        <f>Tableau13[[#This Row],[Temps1]]</f>
        <v>0</v>
      </c>
      <c r="ED75" s="111">
        <f>IF(DZ75=0,0,IF(EA75&gt;0,"F",IF(Tableau13[[#This Row],[X]]="X","FP","EC")))</f>
        <v>0</v>
      </c>
      <c r="EE75" s="112">
        <f>Tableau13[[#This Row],[Pause1]]</f>
        <v>0</v>
      </c>
      <c r="EF75" s="113">
        <f t="shared" si="4"/>
        <v>0</v>
      </c>
      <c r="EG75" s="113">
        <f t="shared" si="3"/>
        <v>0</v>
      </c>
    </row>
    <row r="76" spans="1:137" s="107" customFormat="1" ht="13.95" customHeight="1" x14ac:dyDescent="0.3">
      <c r="A76" s="114">
        <f>Tableau13[[#This Row],[Code]]</f>
        <v>0</v>
      </c>
      <c r="B76" s="72"/>
      <c r="C76" s="72"/>
      <c r="D76" s="73"/>
      <c r="E76" s="74"/>
      <c r="F76" s="75"/>
      <c r="G76" s="76"/>
      <c r="H76" s="72"/>
      <c r="I76" s="76"/>
      <c r="J76" s="76"/>
      <c r="K76" s="76"/>
      <c r="L76" s="76"/>
      <c r="M76" s="76"/>
      <c r="N76" s="76"/>
      <c r="O76" s="76"/>
      <c r="P76" s="77"/>
      <c r="Q76" s="78"/>
      <c r="R76" s="79"/>
      <c r="S76" s="80"/>
      <c r="T76" s="80"/>
      <c r="U76" s="81"/>
      <c r="V76" s="81"/>
      <c r="W76" s="81"/>
      <c r="X76" s="81"/>
      <c r="Y76" s="81"/>
      <c r="Z76" s="81"/>
      <c r="AA76" s="81"/>
      <c r="AB76" s="82"/>
      <c r="AC76" s="83"/>
      <c r="AD76" s="83"/>
      <c r="AE76" s="84"/>
      <c r="AF76" s="85"/>
      <c r="AG76" s="86"/>
      <c r="AH76" s="87"/>
      <c r="AI76" s="87"/>
      <c r="AJ76" s="88"/>
      <c r="AK76" s="115"/>
      <c r="AL76" s="51"/>
      <c r="AM76" s="116"/>
      <c r="AN76" s="117"/>
      <c r="AO76" s="92"/>
      <c r="AP76" s="118"/>
      <c r="AQ76" s="94"/>
      <c r="AR76" s="95"/>
      <c r="AS76" s="96"/>
      <c r="AT76" s="97"/>
      <c r="AU76" s="97"/>
      <c r="AV76" s="96"/>
      <c r="AW76" s="98"/>
      <c r="AX76" s="92"/>
      <c r="AY76" s="93"/>
      <c r="AZ76" s="99"/>
      <c r="BA76" s="100"/>
      <c r="BB76" s="99"/>
      <c r="BC76" s="100"/>
      <c r="BD76" s="100"/>
      <c r="BE76" s="99"/>
      <c r="BF76" s="98"/>
      <c r="BG76" s="92"/>
      <c r="BH76" s="93"/>
      <c r="BI76" s="99"/>
      <c r="BJ76" s="100"/>
      <c r="BK76" s="99"/>
      <c r="BL76" s="100"/>
      <c r="BM76" s="100"/>
      <c r="BN76" s="99"/>
      <c r="BO76" s="98"/>
      <c r="BP76" s="92"/>
      <c r="BQ76" s="93"/>
      <c r="BR76" s="99"/>
      <c r="BS76" s="100"/>
      <c r="BT76" s="99"/>
      <c r="BU76" s="100"/>
      <c r="BV76" s="100"/>
      <c r="BW76" s="99"/>
      <c r="BX76" s="98"/>
      <c r="BY76" s="92"/>
      <c r="BZ76" s="93"/>
      <c r="CA76" s="99"/>
      <c r="CB76" s="100"/>
      <c r="CC76" s="99"/>
      <c r="CD76" s="100"/>
      <c r="CE76" s="100"/>
      <c r="CF76" s="99"/>
      <c r="CG76" s="98"/>
      <c r="CH76" s="92"/>
      <c r="CI76" s="93"/>
      <c r="CJ76" s="99"/>
      <c r="CK76" s="100"/>
      <c r="CL76" s="99"/>
      <c r="CM76" s="100"/>
      <c r="CN76" s="100"/>
      <c r="CO76" s="99"/>
      <c r="CP76" s="98"/>
      <c r="CQ76" s="152"/>
      <c r="CR76" s="102" t="str">
        <f>IF(Tableau18[[#This Row],[Colonne1]]=0,"",IF(DO76&gt;1,"Nom plusieurs fois dans la liste",IF(DO76=1,"OK","Nom pas dans la liste")))</f>
        <v/>
      </c>
      <c r="CS76" s="134"/>
      <c r="CT76" s="103"/>
      <c r="CU76" s="104"/>
      <c r="CV76" s="104"/>
      <c r="CW76" s="104"/>
      <c r="CX76" s="104"/>
      <c r="CY76" s="103"/>
      <c r="CZ76" s="104"/>
      <c r="DA76" s="104"/>
      <c r="DB76" s="104"/>
      <c r="DC76" s="133"/>
      <c r="DD76" s="133"/>
      <c r="DE76" s="133"/>
      <c r="DF76" s="133"/>
      <c r="DG76" s="105"/>
      <c r="DH76" s="133"/>
      <c r="DI76" s="105"/>
      <c r="DJ76" s="105"/>
      <c r="DK76" s="133"/>
      <c r="DL76" s="105"/>
      <c r="DM76" s="105" t="s">
        <v>129</v>
      </c>
      <c r="DN76" s="105"/>
      <c r="DO76" s="119">
        <f>COUNTIF(B:B,Tableau18[[#This Row],[Colonne1]])</f>
        <v>0</v>
      </c>
      <c r="DQ76" s="107">
        <f>MOD(DX76-DW76,1)</f>
        <v>0</v>
      </c>
      <c r="DS76" s="108">
        <f>Tableau13[[#This Row],[Pause 1]]</f>
        <v>0</v>
      </c>
      <c r="DT76" s="108">
        <f>Tableau13[[#This Row],[Pause 2]]</f>
        <v>0</v>
      </c>
      <c r="DU76" s="81">
        <f>Tableau13[[#This Row],[Debut 1 pause calculé]]</f>
        <v>0</v>
      </c>
      <c r="DV76" s="81">
        <f>Tableau13[[#This Row],[Fin 1 pause calculé]]</f>
        <v>0</v>
      </c>
      <c r="DW76" s="81">
        <f>Tableau13[[#This Row],[Debut 2 pause calculé]]</f>
        <v>0</v>
      </c>
      <c r="DX76" s="81">
        <f>Tableau13[[#This Row],[Fin 2 pause calculé]]</f>
        <v>0</v>
      </c>
      <c r="DY76" s="107">
        <f>Tableau13[[#This Row],[Activité1]]</f>
        <v>0</v>
      </c>
      <c r="DZ76" s="109">
        <f>Tableau13[[#This Row],[Debut1]]</f>
        <v>0</v>
      </c>
      <c r="EA76" s="109">
        <f>Tableau13[[#This Row],[Fin calculé1]]</f>
        <v>0</v>
      </c>
      <c r="EB76" s="109">
        <f>Tableau13[[#This Row],[FP1]]</f>
        <v>0</v>
      </c>
      <c r="EC76" s="110">
        <f>Tableau13[[#This Row],[Temps1]]</f>
        <v>0</v>
      </c>
      <c r="ED76" s="111">
        <f>IF(DZ76=0,0,IF(EA76&gt;0,"F",IF(Tableau13[[#This Row],[X]]="X","FP","EC")))</f>
        <v>0</v>
      </c>
      <c r="EE76" s="112">
        <f>Tableau13[[#This Row],[Pause1]]</f>
        <v>0</v>
      </c>
      <c r="EF76" s="113">
        <f t="shared" si="4"/>
        <v>0</v>
      </c>
      <c r="EG76" s="113">
        <f t="shared" si="3"/>
        <v>0</v>
      </c>
    </row>
    <row r="77" spans="1:137" s="107" customFormat="1" ht="13.95" customHeight="1" x14ac:dyDescent="0.3">
      <c r="A77" s="114">
        <f>Tableau13[[#This Row],[Code]]</f>
        <v>0</v>
      </c>
      <c r="B77" s="72"/>
      <c r="C77" s="72"/>
      <c r="D77" s="73"/>
      <c r="E77" s="74"/>
      <c r="F77" s="75"/>
      <c r="G77" s="76"/>
      <c r="H77" s="72"/>
      <c r="I77" s="76"/>
      <c r="J77" s="76"/>
      <c r="K77" s="76"/>
      <c r="L77" s="76"/>
      <c r="M77" s="76"/>
      <c r="N77" s="76"/>
      <c r="O77" s="76"/>
      <c r="P77" s="77"/>
      <c r="Q77" s="78"/>
      <c r="R77" s="79"/>
      <c r="S77" s="80"/>
      <c r="T77" s="80"/>
      <c r="U77" s="81"/>
      <c r="V77" s="81"/>
      <c r="W77" s="81"/>
      <c r="X77" s="81"/>
      <c r="Y77" s="81"/>
      <c r="Z77" s="81"/>
      <c r="AA77" s="81"/>
      <c r="AB77" s="82"/>
      <c r="AC77" s="83"/>
      <c r="AD77" s="83"/>
      <c r="AE77" s="84"/>
      <c r="AF77" s="85"/>
      <c r="AG77" s="86"/>
      <c r="AH77" s="87"/>
      <c r="AI77" s="87"/>
      <c r="AJ77" s="88"/>
      <c r="AK77" s="115"/>
      <c r="AL77" s="51"/>
      <c r="AM77" s="116"/>
      <c r="AN77" s="117"/>
      <c r="AO77" s="92"/>
      <c r="AP77" s="93"/>
      <c r="AQ77" s="94"/>
      <c r="AR77" s="95"/>
      <c r="AS77" s="96"/>
      <c r="AT77" s="97"/>
      <c r="AU77" s="97"/>
      <c r="AV77" s="96"/>
      <c r="AW77" s="98"/>
      <c r="AX77" s="92"/>
      <c r="AY77" s="93"/>
      <c r="AZ77" s="99"/>
      <c r="BA77" s="100"/>
      <c r="BB77" s="99"/>
      <c r="BC77" s="100"/>
      <c r="BD77" s="100"/>
      <c r="BE77" s="99"/>
      <c r="BF77" s="98"/>
      <c r="BG77" s="92"/>
      <c r="BH77" s="93"/>
      <c r="BI77" s="99"/>
      <c r="BJ77" s="100"/>
      <c r="BK77" s="99"/>
      <c r="BL77" s="100"/>
      <c r="BM77" s="100"/>
      <c r="BN77" s="99"/>
      <c r="BO77" s="98"/>
      <c r="BP77" s="92"/>
      <c r="BQ77" s="93"/>
      <c r="BR77" s="99"/>
      <c r="BS77" s="100"/>
      <c r="BT77" s="99"/>
      <c r="BU77" s="100"/>
      <c r="BV77" s="100"/>
      <c r="BW77" s="99"/>
      <c r="BX77" s="98"/>
      <c r="BY77" s="92"/>
      <c r="BZ77" s="93"/>
      <c r="CA77" s="99"/>
      <c r="CB77" s="100"/>
      <c r="CC77" s="99"/>
      <c r="CD77" s="100"/>
      <c r="CE77" s="100"/>
      <c r="CF77" s="99"/>
      <c r="CG77" s="98"/>
      <c r="CH77" s="92"/>
      <c r="CI77" s="93"/>
      <c r="CJ77" s="99"/>
      <c r="CK77" s="100"/>
      <c r="CL77" s="99"/>
      <c r="CM77" s="100"/>
      <c r="CN77" s="100"/>
      <c r="CO77" s="99"/>
      <c r="CP77" s="98"/>
      <c r="CQ77" s="152"/>
      <c r="CR77" s="102" t="str">
        <f>IF(Tableau18[[#This Row],[Colonne1]]=0,"",IF(DO77&gt;1,"Nom plusieurs fois dans la liste",IF(DO77=1,"OK","Nom pas dans la liste")))</f>
        <v/>
      </c>
      <c r="CS77" s="134"/>
      <c r="CT77" s="103"/>
      <c r="CU77" s="104"/>
      <c r="CV77" s="104"/>
      <c r="CW77" s="104"/>
      <c r="CX77" s="104"/>
      <c r="CY77" s="103"/>
      <c r="CZ77" s="104"/>
      <c r="DA77" s="104"/>
      <c r="DB77" s="104"/>
      <c r="DC77" s="133"/>
      <c r="DD77" s="133"/>
      <c r="DE77" s="133"/>
      <c r="DF77" s="133"/>
      <c r="DG77" s="105"/>
      <c r="DH77" s="133"/>
      <c r="DI77" s="105"/>
      <c r="DJ77" s="105"/>
      <c r="DK77" s="133"/>
      <c r="DL77" s="105"/>
      <c r="DM77" s="105" t="s">
        <v>129</v>
      </c>
      <c r="DN77" s="105"/>
      <c r="DO77" s="119">
        <f>COUNTIF(B:B,Tableau18[[#This Row],[Colonne1]])</f>
        <v>0</v>
      </c>
      <c r="DQ77" s="107">
        <f>MOD(DX77-DW77,1)</f>
        <v>0</v>
      </c>
      <c r="DS77" s="108">
        <f>Tableau13[[#This Row],[Pause 1]]</f>
        <v>0</v>
      </c>
      <c r="DT77" s="108">
        <f>Tableau13[[#This Row],[Pause 2]]</f>
        <v>0</v>
      </c>
      <c r="DU77" s="81">
        <f>Tableau13[[#This Row],[Debut 1 pause calculé]]</f>
        <v>0</v>
      </c>
      <c r="DV77" s="81">
        <f>Tableau13[[#This Row],[Fin 1 pause calculé]]</f>
        <v>0</v>
      </c>
      <c r="DW77" s="81">
        <f>Tableau13[[#This Row],[Debut 2 pause calculé]]</f>
        <v>0</v>
      </c>
      <c r="DX77" s="81">
        <f>Tableau13[[#This Row],[Fin 2 pause calculé]]</f>
        <v>0</v>
      </c>
      <c r="DY77" s="107">
        <f>Tableau13[[#This Row],[Activité1]]</f>
        <v>0</v>
      </c>
      <c r="DZ77" s="109">
        <f>Tableau13[[#This Row],[Debut1]]</f>
        <v>0</v>
      </c>
      <c r="EA77" s="109">
        <f>Tableau13[[#This Row],[Fin calculé1]]</f>
        <v>0</v>
      </c>
      <c r="EB77" s="109">
        <f>Tableau13[[#This Row],[FP1]]</f>
        <v>0</v>
      </c>
      <c r="EC77" s="110">
        <f>Tableau13[[#This Row],[Temps1]]</f>
        <v>0</v>
      </c>
      <c r="ED77" s="111">
        <f>IF(DZ77=0,0,IF(EA77&gt;0,"F",IF(Tableau13[[#This Row],[X]]="X","FP","EC")))</f>
        <v>0</v>
      </c>
      <c r="EE77" s="112">
        <f>Tableau13[[#This Row],[Pause1]]</f>
        <v>0</v>
      </c>
      <c r="EF77" s="113">
        <f t="shared" si="4"/>
        <v>0</v>
      </c>
      <c r="EG77" s="113">
        <f t="shared" si="3"/>
        <v>0</v>
      </c>
    </row>
    <row r="78" spans="1:137" s="107" customFormat="1" ht="13.95" customHeight="1" x14ac:dyDescent="0.3">
      <c r="A78" s="114">
        <f>Tableau13[[#This Row],[Code]]</f>
        <v>0</v>
      </c>
      <c r="B78" s="72"/>
      <c r="C78" s="72"/>
      <c r="D78" s="73"/>
      <c r="E78" s="74"/>
      <c r="F78" s="75"/>
      <c r="G78" s="76"/>
      <c r="H78" s="72"/>
      <c r="I78" s="76"/>
      <c r="J78" s="76"/>
      <c r="K78" s="76"/>
      <c r="L78" s="76"/>
      <c r="M78" s="76"/>
      <c r="N78" s="76"/>
      <c r="O78" s="76"/>
      <c r="P78" s="77"/>
      <c r="Q78" s="78"/>
      <c r="R78" s="79"/>
      <c r="S78" s="80"/>
      <c r="T78" s="80"/>
      <c r="U78" s="81"/>
      <c r="V78" s="81"/>
      <c r="W78" s="81"/>
      <c r="X78" s="81"/>
      <c r="Y78" s="81"/>
      <c r="Z78" s="81"/>
      <c r="AA78" s="81"/>
      <c r="AB78" s="82"/>
      <c r="AC78" s="83"/>
      <c r="AD78" s="83"/>
      <c r="AE78" s="84"/>
      <c r="AF78" s="85"/>
      <c r="AG78" s="86"/>
      <c r="AH78" s="87"/>
      <c r="AI78" s="87"/>
      <c r="AJ78" s="88"/>
      <c r="AK78" s="115"/>
      <c r="AL78" s="51"/>
      <c r="AM78" s="116"/>
      <c r="AN78" s="117"/>
      <c r="AO78" s="92"/>
      <c r="AP78" s="118"/>
      <c r="AQ78" s="94"/>
      <c r="AR78" s="95"/>
      <c r="AS78" s="96"/>
      <c r="AT78" s="97"/>
      <c r="AU78" s="97"/>
      <c r="AV78" s="96"/>
      <c r="AW78" s="98"/>
      <c r="AX78" s="92"/>
      <c r="AY78" s="93"/>
      <c r="AZ78" s="99"/>
      <c r="BA78" s="100"/>
      <c r="BB78" s="99"/>
      <c r="BC78" s="100"/>
      <c r="BD78" s="100"/>
      <c r="BE78" s="99"/>
      <c r="BF78" s="98"/>
      <c r="BG78" s="92"/>
      <c r="BH78" s="93"/>
      <c r="BI78" s="99"/>
      <c r="BJ78" s="100"/>
      <c r="BK78" s="99"/>
      <c r="BL78" s="100"/>
      <c r="BM78" s="100"/>
      <c r="BN78" s="99"/>
      <c r="BO78" s="98"/>
      <c r="BP78" s="92"/>
      <c r="BQ78" s="93"/>
      <c r="BR78" s="99"/>
      <c r="BS78" s="100"/>
      <c r="BT78" s="99"/>
      <c r="BU78" s="100"/>
      <c r="BV78" s="100"/>
      <c r="BW78" s="99"/>
      <c r="BX78" s="98"/>
      <c r="BY78" s="92"/>
      <c r="BZ78" s="93"/>
      <c r="CA78" s="99"/>
      <c r="CB78" s="100"/>
      <c r="CC78" s="99"/>
      <c r="CD78" s="100"/>
      <c r="CE78" s="100"/>
      <c r="CF78" s="99"/>
      <c r="CG78" s="98"/>
      <c r="CH78" s="92"/>
      <c r="CI78" s="93"/>
      <c r="CJ78" s="99"/>
      <c r="CK78" s="100"/>
      <c r="CL78" s="99"/>
      <c r="CM78" s="100"/>
      <c r="CN78" s="100"/>
      <c r="CO78" s="99"/>
      <c r="CP78" s="98"/>
      <c r="CQ78" s="152"/>
      <c r="CR78" s="102" t="str">
        <f>IF(Tableau18[[#This Row],[Colonne1]]=0,"",IF(DO78&gt;1,"Nom plusieurs fois dans la liste",IF(DO78=1,"OK","Nom pas dans la liste")))</f>
        <v/>
      </c>
      <c r="CS78" s="134"/>
      <c r="CT78" s="103"/>
      <c r="CU78" s="104"/>
      <c r="CV78" s="104"/>
      <c r="CW78" s="104"/>
      <c r="CX78" s="104"/>
      <c r="CY78" s="103"/>
      <c r="CZ78" s="104"/>
      <c r="DA78" s="104"/>
      <c r="DB78" s="104"/>
      <c r="DC78" s="133"/>
      <c r="DD78" s="133"/>
      <c r="DE78" s="133"/>
      <c r="DF78" s="133"/>
      <c r="DG78" s="105"/>
      <c r="DH78" s="133"/>
      <c r="DI78" s="105"/>
      <c r="DJ78" s="105"/>
      <c r="DK78" s="133"/>
      <c r="DL78" s="105"/>
      <c r="DM78" s="105" t="s">
        <v>129</v>
      </c>
      <c r="DN78" s="105"/>
      <c r="DO78" s="119">
        <f>COUNTIF(B:B,Tableau18[[#This Row],[Colonne1]])</f>
        <v>0</v>
      </c>
      <c r="DQ78" s="107">
        <f>MOD(DX78-DW78,1)</f>
        <v>0</v>
      </c>
      <c r="DS78" s="108">
        <f>Tableau13[[#This Row],[Pause 1]]</f>
        <v>0</v>
      </c>
      <c r="DT78" s="108">
        <f>Tableau13[[#This Row],[Pause 2]]</f>
        <v>0</v>
      </c>
      <c r="DU78" s="81">
        <f>Tableau13[[#This Row],[Debut 1 pause calculé]]</f>
        <v>0</v>
      </c>
      <c r="DV78" s="81">
        <f>Tableau13[[#This Row],[Fin 1 pause calculé]]</f>
        <v>0</v>
      </c>
      <c r="DW78" s="81">
        <f>Tableau13[[#This Row],[Debut 2 pause calculé]]</f>
        <v>0</v>
      </c>
      <c r="DX78" s="81">
        <f>Tableau13[[#This Row],[Fin 2 pause calculé]]</f>
        <v>0</v>
      </c>
      <c r="DY78" s="107">
        <f>Tableau13[[#This Row],[Activité1]]</f>
        <v>0</v>
      </c>
      <c r="DZ78" s="109">
        <f>Tableau13[[#This Row],[Debut1]]</f>
        <v>0</v>
      </c>
      <c r="EA78" s="109">
        <f>Tableau13[[#This Row],[Fin calculé1]]</f>
        <v>0</v>
      </c>
      <c r="EB78" s="109">
        <f>Tableau13[[#This Row],[FP1]]</f>
        <v>0</v>
      </c>
      <c r="EC78" s="110">
        <f>Tableau13[[#This Row],[Temps1]]</f>
        <v>0</v>
      </c>
      <c r="ED78" s="111">
        <f>IF(DZ78=0,0,IF(EA78&gt;0,"F",IF(Tableau13[[#This Row],[X]]="X","FP","EC")))</f>
        <v>0</v>
      </c>
      <c r="EE78" s="112">
        <f>Tableau13[[#This Row],[Pause1]]</f>
        <v>0</v>
      </c>
      <c r="EF78" s="113">
        <f t="shared" si="4"/>
        <v>0</v>
      </c>
      <c r="EG78" s="113">
        <f t="shared" si="3"/>
        <v>0</v>
      </c>
    </row>
    <row r="79" spans="1:137" s="107" customFormat="1" ht="13.95" customHeight="1" x14ac:dyDescent="0.3">
      <c r="A79" s="114">
        <f>Tableau13[[#This Row],[Code]]</f>
        <v>0</v>
      </c>
      <c r="B79" s="72"/>
      <c r="C79" s="72"/>
      <c r="D79" s="73"/>
      <c r="E79" s="74"/>
      <c r="F79" s="75"/>
      <c r="G79" s="76"/>
      <c r="H79" s="72"/>
      <c r="I79" s="76"/>
      <c r="J79" s="76"/>
      <c r="K79" s="76"/>
      <c r="L79" s="76"/>
      <c r="M79" s="76"/>
      <c r="N79" s="76"/>
      <c r="O79" s="76"/>
      <c r="P79" s="77"/>
      <c r="Q79" s="78"/>
      <c r="R79" s="79"/>
      <c r="S79" s="80"/>
      <c r="T79" s="80"/>
      <c r="U79" s="81"/>
      <c r="V79" s="81"/>
      <c r="W79" s="81"/>
      <c r="X79" s="81"/>
      <c r="Y79" s="81"/>
      <c r="Z79" s="81"/>
      <c r="AA79" s="81"/>
      <c r="AB79" s="82"/>
      <c r="AC79" s="83"/>
      <c r="AD79" s="83"/>
      <c r="AE79" s="84"/>
      <c r="AF79" s="85"/>
      <c r="AG79" s="86"/>
      <c r="AH79" s="87"/>
      <c r="AI79" s="87"/>
      <c r="AJ79" s="88"/>
      <c r="AK79" s="115"/>
      <c r="AL79" s="51"/>
      <c r="AM79" s="116"/>
      <c r="AN79" s="117"/>
      <c r="AO79" s="92"/>
      <c r="AP79" s="118"/>
      <c r="AQ79" s="94"/>
      <c r="AR79" s="95"/>
      <c r="AS79" s="96"/>
      <c r="AT79" s="97"/>
      <c r="AU79" s="97"/>
      <c r="AV79" s="96"/>
      <c r="AW79" s="98"/>
      <c r="AX79" s="92"/>
      <c r="AY79" s="93"/>
      <c r="AZ79" s="99"/>
      <c r="BA79" s="100"/>
      <c r="BB79" s="99"/>
      <c r="BC79" s="100"/>
      <c r="BD79" s="100"/>
      <c r="BE79" s="99"/>
      <c r="BF79" s="98"/>
      <c r="BG79" s="92"/>
      <c r="BH79" s="93"/>
      <c r="BI79" s="99"/>
      <c r="BJ79" s="100"/>
      <c r="BK79" s="99"/>
      <c r="BL79" s="100"/>
      <c r="BM79" s="100"/>
      <c r="BN79" s="99"/>
      <c r="BO79" s="98"/>
      <c r="BP79" s="92"/>
      <c r="BQ79" s="93"/>
      <c r="BR79" s="99"/>
      <c r="BS79" s="100"/>
      <c r="BT79" s="99"/>
      <c r="BU79" s="100"/>
      <c r="BV79" s="100"/>
      <c r="BW79" s="99"/>
      <c r="BX79" s="98"/>
      <c r="BY79" s="92"/>
      <c r="BZ79" s="93"/>
      <c r="CA79" s="99"/>
      <c r="CB79" s="100"/>
      <c r="CC79" s="99"/>
      <c r="CD79" s="100"/>
      <c r="CE79" s="100"/>
      <c r="CF79" s="99"/>
      <c r="CG79" s="98"/>
      <c r="CH79" s="92"/>
      <c r="CI79" s="93"/>
      <c r="CJ79" s="99"/>
      <c r="CK79" s="100"/>
      <c r="CL79" s="99"/>
      <c r="CM79" s="100"/>
      <c r="CN79" s="100"/>
      <c r="CO79" s="99"/>
      <c r="CP79" s="98"/>
      <c r="CQ79" s="152"/>
      <c r="CR79" s="102" t="str">
        <f>IF(Tableau18[[#This Row],[Colonne1]]=0,"",IF(DO79&gt;1,"Nom plusieurs fois dans la liste",IF(DO79=1,"OK","Nom pas dans la liste")))</f>
        <v/>
      </c>
      <c r="CS79" s="134"/>
      <c r="CT79" s="103"/>
      <c r="CU79" s="104"/>
      <c r="CV79" s="104"/>
      <c r="CW79" s="104"/>
      <c r="CX79" s="104"/>
      <c r="CY79" s="103"/>
      <c r="CZ79" s="104"/>
      <c r="DA79" s="104"/>
      <c r="DB79" s="104"/>
      <c r="DC79" s="133"/>
      <c r="DD79" s="133"/>
      <c r="DE79" s="133"/>
      <c r="DF79" s="133"/>
      <c r="DG79" s="105"/>
      <c r="DH79" s="133"/>
      <c r="DI79" s="105"/>
      <c r="DJ79" s="105"/>
      <c r="DK79" s="133"/>
      <c r="DL79" s="105"/>
      <c r="DM79" s="105" t="s">
        <v>129</v>
      </c>
      <c r="DN79" s="105"/>
      <c r="DO79" s="119">
        <f>COUNTIF(B:B,Tableau18[[#This Row],[Colonne1]])</f>
        <v>0</v>
      </c>
      <c r="DQ79" s="107">
        <f>MOD(DX79-DW79,1)</f>
        <v>0</v>
      </c>
      <c r="DS79" s="108">
        <f>Tableau13[[#This Row],[Pause 1]]</f>
        <v>0</v>
      </c>
      <c r="DT79" s="108">
        <f>Tableau13[[#This Row],[Pause 2]]</f>
        <v>0</v>
      </c>
      <c r="DU79" s="81">
        <f>Tableau13[[#This Row],[Debut 1 pause calculé]]</f>
        <v>0</v>
      </c>
      <c r="DV79" s="81">
        <f>Tableau13[[#This Row],[Fin 1 pause calculé]]</f>
        <v>0</v>
      </c>
      <c r="DW79" s="81">
        <f>Tableau13[[#This Row],[Debut 2 pause calculé]]</f>
        <v>0</v>
      </c>
      <c r="DX79" s="81">
        <f>Tableau13[[#This Row],[Fin 2 pause calculé]]</f>
        <v>0</v>
      </c>
      <c r="DY79" s="107">
        <f>Tableau13[[#This Row],[Activité1]]</f>
        <v>0</v>
      </c>
      <c r="DZ79" s="109">
        <f>Tableau13[[#This Row],[Debut1]]</f>
        <v>0</v>
      </c>
      <c r="EA79" s="109">
        <f>Tableau13[[#This Row],[Fin calculé1]]</f>
        <v>0</v>
      </c>
      <c r="EB79" s="109">
        <f>Tableau13[[#This Row],[FP1]]</f>
        <v>0</v>
      </c>
      <c r="EC79" s="110">
        <f>Tableau13[[#This Row],[Temps1]]</f>
        <v>0</v>
      </c>
      <c r="ED79" s="111">
        <f>IF(DZ79=0,0,IF(EA79&gt;0,"F",IF(Tableau13[[#This Row],[X]]="X","FP","EC")))</f>
        <v>0</v>
      </c>
      <c r="EE79" s="112">
        <f>Tableau13[[#This Row],[Pause1]]</f>
        <v>0</v>
      </c>
      <c r="EF79" s="113">
        <f t="shared" si="4"/>
        <v>0</v>
      </c>
      <c r="EG79" s="113">
        <f t="shared" si="3"/>
        <v>0</v>
      </c>
    </row>
    <row r="80" spans="1:137" s="107" customFormat="1" ht="13.95" customHeight="1" x14ac:dyDescent="0.3">
      <c r="A80" s="114">
        <f>Tableau13[[#This Row],[Code]]</f>
        <v>0</v>
      </c>
      <c r="B80" s="72"/>
      <c r="C80" s="72"/>
      <c r="D80" s="73"/>
      <c r="E80" s="74"/>
      <c r="F80" s="75"/>
      <c r="G80" s="76"/>
      <c r="H80" s="72"/>
      <c r="I80" s="76"/>
      <c r="J80" s="76"/>
      <c r="K80" s="76"/>
      <c r="L80" s="76"/>
      <c r="M80" s="76"/>
      <c r="N80" s="76"/>
      <c r="O80" s="76"/>
      <c r="P80" s="77"/>
      <c r="Q80" s="78"/>
      <c r="R80" s="79"/>
      <c r="S80" s="80"/>
      <c r="T80" s="80"/>
      <c r="U80" s="81"/>
      <c r="V80" s="81"/>
      <c r="W80" s="81"/>
      <c r="X80" s="81"/>
      <c r="Y80" s="81"/>
      <c r="Z80" s="81"/>
      <c r="AA80" s="81"/>
      <c r="AB80" s="82"/>
      <c r="AC80" s="83"/>
      <c r="AD80" s="83"/>
      <c r="AE80" s="84"/>
      <c r="AF80" s="85"/>
      <c r="AG80" s="86"/>
      <c r="AH80" s="87"/>
      <c r="AI80" s="87"/>
      <c r="AJ80" s="88"/>
      <c r="AK80" s="115"/>
      <c r="AL80" s="51"/>
      <c r="AM80" s="116"/>
      <c r="AN80" s="117"/>
      <c r="AO80" s="92"/>
      <c r="AP80" s="118"/>
      <c r="AQ80" s="94"/>
      <c r="AR80" s="95"/>
      <c r="AS80" s="96"/>
      <c r="AT80" s="97"/>
      <c r="AU80" s="97"/>
      <c r="AV80" s="96"/>
      <c r="AW80" s="98"/>
      <c r="AX80" s="92"/>
      <c r="AY80" s="93"/>
      <c r="AZ80" s="99"/>
      <c r="BA80" s="100"/>
      <c r="BB80" s="99"/>
      <c r="BC80" s="100"/>
      <c r="BD80" s="100"/>
      <c r="BE80" s="99"/>
      <c r="BF80" s="98"/>
      <c r="BG80" s="92"/>
      <c r="BH80" s="93"/>
      <c r="BI80" s="99"/>
      <c r="BJ80" s="100"/>
      <c r="BK80" s="99"/>
      <c r="BL80" s="100"/>
      <c r="BM80" s="100"/>
      <c r="BN80" s="99"/>
      <c r="BO80" s="98"/>
      <c r="BP80" s="92"/>
      <c r="BQ80" s="93"/>
      <c r="BR80" s="99"/>
      <c r="BS80" s="100"/>
      <c r="BT80" s="99"/>
      <c r="BU80" s="100"/>
      <c r="BV80" s="100"/>
      <c r="BW80" s="99"/>
      <c r="BX80" s="98"/>
      <c r="BY80" s="92"/>
      <c r="BZ80" s="93"/>
      <c r="CA80" s="99"/>
      <c r="CB80" s="100"/>
      <c r="CC80" s="99"/>
      <c r="CD80" s="100"/>
      <c r="CE80" s="100"/>
      <c r="CF80" s="99"/>
      <c r="CG80" s="98"/>
      <c r="CH80" s="92"/>
      <c r="CI80" s="93"/>
      <c r="CJ80" s="99"/>
      <c r="CK80" s="100"/>
      <c r="CL80" s="99"/>
      <c r="CM80" s="100"/>
      <c r="CN80" s="100"/>
      <c r="CO80" s="99"/>
      <c r="CP80" s="98"/>
      <c r="CQ80" s="152"/>
      <c r="CR80" s="102" t="str">
        <f>IF(Tableau18[[#This Row],[Colonne1]]=0,"",IF(DO80&gt;1,"Nom plusieurs fois dans la liste",IF(DO80=1,"OK","Nom pas dans la liste")))</f>
        <v/>
      </c>
      <c r="CS80" s="134"/>
      <c r="CT80" s="103"/>
      <c r="CU80" s="104"/>
      <c r="CV80" s="104"/>
      <c r="CW80" s="104"/>
      <c r="CX80" s="104"/>
      <c r="CY80" s="103"/>
      <c r="CZ80" s="104"/>
      <c r="DA80" s="104"/>
      <c r="DB80" s="104"/>
      <c r="DC80" s="133"/>
      <c r="DD80" s="133"/>
      <c r="DE80" s="133"/>
      <c r="DF80" s="133"/>
      <c r="DG80" s="105"/>
      <c r="DH80" s="133"/>
      <c r="DI80" s="105"/>
      <c r="DJ80" s="105"/>
      <c r="DK80" s="133"/>
      <c r="DL80" s="105"/>
      <c r="DM80" s="105" t="s">
        <v>129</v>
      </c>
      <c r="DN80" s="105"/>
      <c r="DO80" s="119">
        <f>COUNTIF(B:B,Tableau18[[#This Row],[Colonne1]])</f>
        <v>0</v>
      </c>
      <c r="DQ80" s="107">
        <f>MOD(DX80-DW80,1)</f>
        <v>0</v>
      </c>
      <c r="DS80" s="108">
        <f>Tableau13[[#This Row],[Pause 1]]</f>
        <v>0</v>
      </c>
      <c r="DT80" s="108">
        <f>Tableau13[[#This Row],[Pause 2]]</f>
        <v>0</v>
      </c>
      <c r="DU80" s="81">
        <f>Tableau13[[#This Row],[Debut 1 pause calculé]]</f>
        <v>0</v>
      </c>
      <c r="DV80" s="81">
        <f>Tableau13[[#This Row],[Fin 1 pause calculé]]</f>
        <v>0</v>
      </c>
      <c r="DW80" s="81">
        <f>Tableau13[[#This Row],[Debut 2 pause calculé]]</f>
        <v>0</v>
      </c>
      <c r="DX80" s="81">
        <f>Tableau13[[#This Row],[Fin 2 pause calculé]]</f>
        <v>0</v>
      </c>
      <c r="DY80" s="107">
        <f>Tableau13[[#This Row],[Activité1]]</f>
        <v>0</v>
      </c>
      <c r="DZ80" s="109">
        <f>Tableau13[[#This Row],[Debut1]]</f>
        <v>0</v>
      </c>
      <c r="EA80" s="109">
        <f>Tableau13[[#This Row],[Fin calculé1]]</f>
        <v>0</v>
      </c>
      <c r="EB80" s="109">
        <f>Tableau13[[#This Row],[FP1]]</f>
        <v>0</v>
      </c>
      <c r="EC80" s="110">
        <f>Tableau13[[#This Row],[Temps1]]</f>
        <v>0</v>
      </c>
      <c r="ED80" s="111">
        <f>IF(DZ80=0,0,IF(EA80&gt;0,"F",IF(Tableau13[[#This Row],[X]]="X","FP","EC")))</f>
        <v>0</v>
      </c>
      <c r="EE80" s="112">
        <f>Tableau13[[#This Row],[Pause1]]</f>
        <v>0</v>
      </c>
      <c r="EF80" s="113">
        <f t="shared" si="4"/>
        <v>0</v>
      </c>
      <c r="EG80" s="113">
        <f t="shared" si="3"/>
        <v>0</v>
      </c>
    </row>
    <row r="81" spans="1:137" s="107" customFormat="1" ht="14.25" customHeight="1" x14ac:dyDescent="0.3">
      <c r="A81" s="114">
        <f>Tableau13[[#This Row],[Code]]</f>
        <v>0</v>
      </c>
      <c r="B81" s="72"/>
      <c r="C81" s="72"/>
      <c r="D81" s="73"/>
      <c r="E81" s="74"/>
      <c r="F81" s="75"/>
      <c r="G81" s="76"/>
      <c r="H81" s="72"/>
      <c r="I81" s="76"/>
      <c r="J81" s="76"/>
      <c r="K81" s="76"/>
      <c r="L81" s="76"/>
      <c r="M81" s="76"/>
      <c r="N81" s="76"/>
      <c r="O81" s="76"/>
      <c r="P81" s="77"/>
      <c r="Q81" s="78"/>
      <c r="R81" s="79"/>
      <c r="S81" s="80"/>
      <c r="T81" s="80"/>
      <c r="U81" s="81"/>
      <c r="V81" s="81"/>
      <c r="W81" s="81"/>
      <c r="X81" s="81"/>
      <c r="Y81" s="81"/>
      <c r="Z81" s="81"/>
      <c r="AA81" s="81"/>
      <c r="AB81" s="82"/>
      <c r="AC81" s="83"/>
      <c r="AD81" s="83"/>
      <c r="AE81" s="84"/>
      <c r="AF81" s="85"/>
      <c r="AG81" s="86"/>
      <c r="AH81" s="87"/>
      <c r="AI81" s="87"/>
      <c r="AJ81" s="88"/>
      <c r="AK81" s="115"/>
      <c r="AL81" s="51"/>
      <c r="AM81" s="116"/>
      <c r="AN81" s="117"/>
      <c r="AO81" s="92"/>
      <c r="AP81" s="118"/>
      <c r="AQ81" s="94"/>
      <c r="AR81" s="95"/>
      <c r="AS81" s="96"/>
      <c r="AT81" s="97"/>
      <c r="AU81" s="97"/>
      <c r="AV81" s="96"/>
      <c r="AW81" s="98"/>
      <c r="AX81" s="92"/>
      <c r="AY81" s="93"/>
      <c r="AZ81" s="99"/>
      <c r="BA81" s="100"/>
      <c r="BB81" s="99"/>
      <c r="BC81" s="100"/>
      <c r="BD81" s="100"/>
      <c r="BE81" s="99"/>
      <c r="BF81" s="98"/>
      <c r="BG81" s="92"/>
      <c r="BH81" s="93"/>
      <c r="BI81" s="99"/>
      <c r="BJ81" s="100"/>
      <c r="BK81" s="99"/>
      <c r="BL81" s="100"/>
      <c r="BM81" s="100"/>
      <c r="BN81" s="99"/>
      <c r="BO81" s="98"/>
      <c r="BP81" s="92"/>
      <c r="BQ81" s="93"/>
      <c r="BR81" s="99"/>
      <c r="BS81" s="100"/>
      <c r="BT81" s="99"/>
      <c r="BU81" s="100"/>
      <c r="BV81" s="100"/>
      <c r="BW81" s="99"/>
      <c r="BX81" s="98"/>
      <c r="BY81" s="92"/>
      <c r="BZ81" s="93"/>
      <c r="CA81" s="99"/>
      <c r="CB81" s="100"/>
      <c r="CC81" s="99"/>
      <c r="CD81" s="100"/>
      <c r="CE81" s="100"/>
      <c r="CF81" s="99"/>
      <c r="CG81" s="98"/>
      <c r="CH81" s="92"/>
      <c r="CI81" s="93"/>
      <c r="CJ81" s="99"/>
      <c r="CK81" s="100"/>
      <c r="CL81" s="99"/>
      <c r="CM81" s="100"/>
      <c r="CN81" s="100"/>
      <c r="CO81" s="99"/>
      <c r="CP81" s="98"/>
      <c r="CQ81" s="152"/>
      <c r="CR81" s="102" t="str">
        <f>IF(Tableau18[[#This Row],[Colonne1]]=0,"",IF(DO81&gt;1,"Nom plusieurs fois dans la liste",IF(DO81=1,"OK","Nom pas dans la liste")))</f>
        <v/>
      </c>
      <c r="CS81" s="134"/>
      <c r="CT81" s="103"/>
      <c r="CU81" s="104"/>
      <c r="CV81" s="104"/>
      <c r="CW81" s="104"/>
      <c r="CX81" s="104"/>
      <c r="CY81" s="103"/>
      <c r="CZ81" s="104"/>
      <c r="DA81" s="104"/>
      <c r="DB81" s="104"/>
      <c r="DC81" s="133"/>
      <c r="DD81" s="133"/>
      <c r="DE81" s="133"/>
      <c r="DF81" s="133"/>
      <c r="DG81" s="105"/>
      <c r="DH81" s="133"/>
      <c r="DI81" s="105"/>
      <c r="DJ81" s="105"/>
      <c r="DK81" s="133"/>
      <c r="DL81" s="105"/>
      <c r="DM81" s="105" t="s">
        <v>129</v>
      </c>
      <c r="DN81" s="105"/>
      <c r="DO81" s="119">
        <f>COUNTIF(B:B,Tableau18[[#This Row],[Colonne1]])</f>
        <v>0</v>
      </c>
      <c r="DQ81" s="107">
        <f>MOD(DX81-DW81,1)</f>
        <v>0</v>
      </c>
      <c r="DS81" s="108">
        <f>Tableau13[[#This Row],[Pause 1]]</f>
        <v>0</v>
      </c>
      <c r="DT81" s="108">
        <f>Tableau13[[#This Row],[Pause 2]]</f>
        <v>0</v>
      </c>
      <c r="DU81" s="81">
        <f>Tableau13[[#This Row],[Debut 1 pause calculé]]</f>
        <v>0</v>
      </c>
      <c r="DV81" s="81">
        <f>Tableau13[[#This Row],[Fin 1 pause calculé]]</f>
        <v>0</v>
      </c>
      <c r="DW81" s="81">
        <f>Tableau13[[#This Row],[Debut 2 pause calculé]]</f>
        <v>0</v>
      </c>
      <c r="DX81" s="81">
        <f>Tableau13[[#This Row],[Fin 2 pause calculé]]</f>
        <v>0</v>
      </c>
      <c r="DY81" s="107">
        <f>Tableau13[[#This Row],[Activité1]]</f>
        <v>0</v>
      </c>
      <c r="DZ81" s="109">
        <f>Tableau13[[#This Row],[Debut1]]</f>
        <v>0</v>
      </c>
      <c r="EA81" s="109">
        <f>Tableau13[[#This Row],[Fin calculé1]]</f>
        <v>0</v>
      </c>
      <c r="EB81" s="109">
        <f>Tableau13[[#This Row],[FP1]]</f>
        <v>0</v>
      </c>
      <c r="EC81" s="110">
        <f>Tableau13[[#This Row],[Temps1]]</f>
        <v>0</v>
      </c>
      <c r="ED81" s="111">
        <f>IF(DZ81=0,0,IF(EA81&gt;0,"F",IF(Tableau13[[#This Row],[X]]="X","FP","EC")))</f>
        <v>0</v>
      </c>
      <c r="EE81" s="112">
        <f>Tableau13[[#This Row],[Pause1]]</f>
        <v>0</v>
      </c>
      <c r="EF81" s="113">
        <f t="shared" si="4"/>
        <v>0</v>
      </c>
      <c r="EG81" s="113">
        <f t="shared" si="3"/>
        <v>0</v>
      </c>
    </row>
    <row r="82" spans="1:137" s="107" customFormat="1" ht="13.95" customHeight="1" x14ac:dyDescent="0.3">
      <c r="A82" s="114">
        <f>Tableau13[[#This Row],[Code]]</f>
        <v>0</v>
      </c>
      <c r="B82" s="72"/>
      <c r="C82" s="72"/>
      <c r="D82" s="73"/>
      <c r="E82" s="74"/>
      <c r="F82" s="75"/>
      <c r="G82" s="76"/>
      <c r="H82" s="72"/>
      <c r="I82" s="76"/>
      <c r="J82" s="76"/>
      <c r="K82" s="76"/>
      <c r="L82" s="76"/>
      <c r="M82" s="76"/>
      <c r="N82" s="76"/>
      <c r="O82" s="76"/>
      <c r="P82" s="77"/>
      <c r="Q82" s="78"/>
      <c r="R82" s="79"/>
      <c r="S82" s="80"/>
      <c r="T82" s="80"/>
      <c r="U82" s="81"/>
      <c r="V82" s="81"/>
      <c r="W82" s="81"/>
      <c r="X82" s="81"/>
      <c r="Y82" s="81"/>
      <c r="Z82" s="81"/>
      <c r="AA82" s="81"/>
      <c r="AB82" s="82"/>
      <c r="AC82" s="83"/>
      <c r="AD82" s="83"/>
      <c r="AE82" s="84"/>
      <c r="AF82" s="85"/>
      <c r="AG82" s="86"/>
      <c r="AH82" s="87"/>
      <c r="AI82" s="87"/>
      <c r="AJ82" s="88"/>
      <c r="AK82" s="115"/>
      <c r="AL82" s="51"/>
      <c r="AM82" s="116"/>
      <c r="AN82" s="117"/>
      <c r="AO82" s="92"/>
      <c r="AP82" s="118"/>
      <c r="AQ82" s="94"/>
      <c r="AR82" s="95"/>
      <c r="AS82" s="96"/>
      <c r="AT82" s="97"/>
      <c r="AU82" s="97"/>
      <c r="AV82" s="96"/>
      <c r="AW82" s="98"/>
      <c r="AX82" s="92"/>
      <c r="AY82" s="93"/>
      <c r="AZ82" s="99"/>
      <c r="BA82" s="100"/>
      <c r="BB82" s="99"/>
      <c r="BC82" s="100"/>
      <c r="BD82" s="100"/>
      <c r="BE82" s="99"/>
      <c r="BF82" s="98"/>
      <c r="BG82" s="92"/>
      <c r="BH82" s="93"/>
      <c r="BI82" s="99"/>
      <c r="BJ82" s="100"/>
      <c r="BK82" s="99"/>
      <c r="BL82" s="100"/>
      <c r="BM82" s="100"/>
      <c r="BN82" s="99"/>
      <c r="BO82" s="98"/>
      <c r="BP82" s="92"/>
      <c r="BQ82" s="93"/>
      <c r="BR82" s="99"/>
      <c r="BS82" s="100"/>
      <c r="BT82" s="99"/>
      <c r="BU82" s="100"/>
      <c r="BV82" s="100"/>
      <c r="BW82" s="99"/>
      <c r="BX82" s="98"/>
      <c r="BY82" s="92"/>
      <c r="BZ82" s="93"/>
      <c r="CA82" s="99"/>
      <c r="CB82" s="100"/>
      <c r="CC82" s="99"/>
      <c r="CD82" s="100"/>
      <c r="CE82" s="100"/>
      <c r="CF82" s="99"/>
      <c r="CG82" s="98"/>
      <c r="CH82" s="92"/>
      <c r="CI82" s="93"/>
      <c r="CJ82" s="99"/>
      <c r="CK82" s="100"/>
      <c r="CL82" s="99"/>
      <c r="CM82" s="100"/>
      <c r="CN82" s="100"/>
      <c r="CO82" s="99"/>
      <c r="CP82" s="98"/>
      <c r="CQ82" s="152"/>
      <c r="CR82" s="102" t="str">
        <f>IF(Tableau18[[#This Row],[Colonne1]]=0,"",IF(DO82&gt;1,"Nom plusieurs fois dans la liste",IF(DO82=1,"OK","Nom pas dans la liste")))</f>
        <v/>
      </c>
      <c r="CS82" s="134"/>
      <c r="CT82" s="103"/>
      <c r="CU82" s="104"/>
      <c r="CV82" s="104"/>
      <c r="CW82" s="104"/>
      <c r="CX82" s="104"/>
      <c r="CY82" s="103"/>
      <c r="CZ82" s="104"/>
      <c r="DA82" s="104"/>
      <c r="DB82" s="104"/>
      <c r="DC82" s="133"/>
      <c r="DD82" s="133"/>
      <c r="DE82" s="133"/>
      <c r="DF82" s="133"/>
      <c r="DG82" s="105"/>
      <c r="DH82" s="133"/>
      <c r="DI82" s="105"/>
      <c r="DJ82" s="105"/>
      <c r="DK82" s="133"/>
      <c r="DL82" s="105"/>
      <c r="DM82" s="105" t="s">
        <v>129</v>
      </c>
      <c r="DN82" s="105"/>
      <c r="DO82" s="119">
        <f>COUNTIF(B:B,Tableau18[[#This Row],[Colonne1]])</f>
        <v>0</v>
      </c>
      <c r="DQ82" s="107">
        <f>MOD(DX82-DW82,1)</f>
        <v>0</v>
      </c>
      <c r="DS82" s="108">
        <f>Tableau13[[#This Row],[Pause 1]]</f>
        <v>0</v>
      </c>
      <c r="DT82" s="108">
        <f>Tableau13[[#This Row],[Pause 2]]</f>
        <v>0</v>
      </c>
      <c r="DU82" s="81">
        <f>Tableau13[[#This Row],[Debut 1 pause calculé]]</f>
        <v>0</v>
      </c>
      <c r="DV82" s="81">
        <f>Tableau13[[#This Row],[Fin 1 pause calculé]]</f>
        <v>0</v>
      </c>
      <c r="DW82" s="81">
        <f>Tableau13[[#This Row],[Debut 2 pause calculé]]</f>
        <v>0</v>
      </c>
      <c r="DX82" s="81">
        <f>Tableau13[[#This Row],[Fin 2 pause calculé]]</f>
        <v>0</v>
      </c>
      <c r="DY82" s="107">
        <f>Tableau13[[#This Row],[Activité1]]</f>
        <v>0</v>
      </c>
      <c r="DZ82" s="109">
        <f>Tableau13[[#This Row],[Debut1]]</f>
        <v>0</v>
      </c>
      <c r="EA82" s="109">
        <f>Tableau13[[#This Row],[Fin calculé1]]</f>
        <v>0</v>
      </c>
      <c r="EB82" s="109">
        <f>Tableau13[[#This Row],[FP1]]</f>
        <v>0</v>
      </c>
      <c r="EC82" s="110">
        <f>Tableau13[[#This Row],[Temps1]]</f>
        <v>0</v>
      </c>
      <c r="ED82" s="111">
        <f>IF(DZ82=0,0,IF(EA82&gt;0,"F",IF(Tableau13[[#This Row],[X]]="X","FP","EC")))</f>
        <v>0</v>
      </c>
      <c r="EE82" s="112">
        <f>Tableau13[[#This Row],[Pause1]]</f>
        <v>0</v>
      </c>
      <c r="EF82" s="113">
        <f t="shared" si="4"/>
        <v>0</v>
      </c>
      <c r="EG82" s="113">
        <f t="shared" si="3"/>
        <v>0</v>
      </c>
    </row>
    <row r="83" spans="1:137" s="107" customFormat="1" ht="13.95" customHeight="1" x14ac:dyDescent="0.3">
      <c r="A83" s="114">
        <f>Tableau13[[#This Row],[Code]]</f>
        <v>0</v>
      </c>
      <c r="B83" s="72"/>
      <c r="C83" s="72"/>
      <c r="D83" s="131"/>
      <c r="E83" s="74"/>
      <c r="F83" s="75"/>
      <c r="G83" s="76"/>
      <c r="H83" s="132"/>
      <c r="I83" s="76"/>
      <c r="J83" s="76"/>
      <c r="K83" s="76"/>
      <c r="L83" s="76"/>
      <c r="M83" s="76"/>
      <c r="N83" s="76"/>
      <c r="O83" s="76"/>
      <c r="P83" s="77"/>
      <c r="Q83" s="78"/>
      <c r="R83" s="79"/>
      <c r="S83" s="80"/>
      <c r="T83" s="80"/>
      <c r="U83" s="81"/>
      <c r="V83" s="81"/>
      <c r="W83" s="81"/>
      <c r="X83" s="81"/>
      <c r="Y83" s="81"/>
      <c r="Z83" s="81"/>
      <c r="AA83" s="81"/>
      <c r="AB83" s="82"/>
      <c r="AC83" s="83"/>
      <c r="AD83" s="83"/>
      <c r="AE83" s="84"/>
      <c r="AF83" s="85"/>
      <c r="AG83" s="86"/>
      <c r="AH83" s="87"/>
      <c r="AI83" s="87"/>
      <c r="AJ83" s="88"/>
      <c r="AK83" s="115"/>
      <c r="AL83" s="51"/>
      <c r="AM83" s="116"/>
      <c r="AN83" s="117"/>
      <c r="AO83" s="92"/>
      <c r="AP83" s="93"/>
      <c r="AQ83" s="94"/>
      <c r="AR83" s="95"/>
      <c r="AS83" s="96"/>
      <c r="AT83" s="97"/>
      <c r="AU83" s="97"/>
      <c r="AV83" s="96"/>
      <c r="AW83" s="98"/>
      <c r="AX83" s="92"/>
      <c r="AY83" s="93"/>
      <c r="AZ83" s="99"/>
      <c r="BA83" s="100"/>
      <c r="BB83" s="99"/>
      <c r="BC83" s="100"/>
      <c r="BD83" s="100"/>
      <c r="BE83" s="99"/>
      <c r="BF83" s="98"/>
      <c r="BG83" s="92"/>
      <c r="BH83" s="93"/>
      <c r="BI83" s="99"/>
      <c r="BJ83" s="100"/>
      <c r="BK83" s="99"/>
      <c r="BL83" s="100"/>
      <c r="BM83" s="100"/>
      <c r="BN83" s="99"/>
      <c r="BO83" s="98"/>
      <c r="BP83" s="92"/>
      <c r="BQ83" s="93"/>
      <c r="BR83" s="99"/>
      <c r="BS83" s="100"/>
      <c r="BT83" s="99"/>
      <c r="BU83" s="100"/>
      <c r="BV83" s="100"/>
      <c r="BW83" s="99"/>
      <c r="BX83" s="98"/>
      <c r="BY83" s="92"/>
      <c r="BZ83" s="93"/>
      <c r="CA83" s="99"/>
      <c r="CB83" s="100"/>
      <c r="CC83" s="99"/>
      <c r="CD83" s="100"/>
      <c r="CE83" s="100"/>
      <c r="CF83" s="99"/>
      <c r="CG83" s="98"/>
      <c r="CH83" s="92"/>
      <c r="CI83" s="93"/>
      <c r="CJ83" s="99"/>
      <c r="CK83" s="100"/>
      <c r="CL83" s="99"/>
      <c r="CM83" s="100"/>
      <c r="CN83" s="100"/>
      <c r="CO83" s="99"/>
      <c r="CP83" s="98"/>
      <c r="CQ83" s="152"/>
      <c r="CR83" s="102" t="str">
        <f>IF(Tableau18[[#This Row],[Colonne1]]=0,"",IF(DO83&gt;1,"Nom plusieurs fois dans la liste",IF(DO83=1,"OK","Nom pas dans la liste")))</f>
        <v/>
      </c>
      <c r="CS83" s="134"/>
      <c r="CT83" s="103"/>
      <c r="CU83" s="104"/>
      <c r="CV83" s="104"/>
      <c r="CW83" s="104"/>
      <c r="CX83" s="104"/>
      <c r="CY83" s="103"/>
      <c r="CZ83" s="104"/>
      <c r="DA83" s="104"/>
      <c r="DB83" s="104"/>
      <c r="DC83" s="133"/>
      <c r="DD83" s="133"/>
      <c r="DE83" s="133"/>
      <c r="DF83" s="133"/>
      <c r="DG83" s="105"/>
      <c r="DH83" s="133"/>
      <c r="DI83" s="105"/>
      <c r="DJ83" s="105"/>
      <c r="DK83" s="133"/>
      <c r="DL83" s="105"/>
      <c r="DM83" s="105" t="s">
        <v>129</v>
      </c>
      <c r="DN83" s="105"/>
      <c r="DO83" s="119">
        <f>COUNTIF(B:B,Tableau18[[#This Row],[Colonne1]])</f>
        <v>0</v>
      </c>
      <c r="DQ83" s="107">
        <f>MOD(DX83-DW83,1)</f>
        <v>0</v>
      </c>
      <c r="DS83" s="108">
        <f>Tableau13[[#This Row],[Pause 1]]</f>
        <v>0</v>
      </c>
      <c r="DT83" s="108">
        <f>Tableau13[[#This Row],[Pause 2]]</f>
        <v>0</v>
      </c>
      <c r="DU83" s="81">
        <f>Tableau13[[#This Row],[Debut 1 pause calculé]]</f>
        <v>0</v>
      </c>
      <c r="DV83" s="81">
        <f>Tableau13[[#This Row],[Fin 1 pause calculé]]</f>
        <v>0</v>
      </c>
      <c r="DW83" s="81">
        <f>Tableau13[[#This Row],[Debut 2 pause calculé]]</f>
        <v>0</v>
      </c>
      <c r="DX83" s="81">
        <f>Tableau13[[#This Row],[Fin 2 pause calculé]]</f>
        <v>0</v>
      </c>
      <c r="DY83" s="107">
        <f>Tableau13[[#This Row],[Activité1]]</f>
        <v>0</v>
      </c>
      <c r="DZ83" s="121">
        <f>Tableau13[[#This Row],[Debut1]]</f>
        <v>0</v>
      </c>
      <c r="EA83" s="121">
        <f>Tableau13[[#This Row],[Fin calculé1]]</f>
        <v>0</v>
      </c>
      <c r="EB83" s="121">
        <f>Tableau13[[#This Row],[FP1]]</f>
        <v>0</v>
      </c>
      <c r="EC83" s="122">
        <f>Tableau13[[#This Row],[Temps1]]</f>
        <v>0</v>
      </c>
      <c r="ED83" s="123">
        <f>IF(DZ83=0,0,IF(EA83&gt;0,"F",IF(Tableau13[[#This Row],[X]]="X","FP","EC")))</f>
        <v>0</v>
      </c>
      <c r="EE83" s="124">
        <f>Tableau13[[#This Row],[Pause1]]</f>
        <v>0</v>
      </c>
      <c r="EF83" s="125">
        <f t="shared" si="4"/>
        <v>0</v>
      </c>
      <c r="EG83" s="125">
        <f t="shared" si="3"/>
        <v>0</v>
      </c>
    </row>
    <row r="84" spans="1:137" s="107" customFormat="1" ht="13.95" customHeight="1" x14ac:dyDescent="0.3">
      <c r="A84" s="114">
        <f>Tableau13[[#This Row],[Code]]</f>
        <v>0</v>
      </c>
      <c r="B84" s="72"/>
      <c r="C84" s="72"/>
      <c r="D84" s="73"/>
      <c r="E84" s="74"/>
      <c r="F84" s="75"/>
      <c r="G84" s="76"/>
      <c r="H84" s="130"/>
      <c r="I84" s="76"/>
      <c r="J84" s="76"/>
      <c r="K84" s="76"/>
      <c r="L84" s="76"/>
      <c r="M84" s="76"/>
      <c r="N84" s="76"/>
      <c r="O84" s="76"/>
      <c r="P84" s="77"/>
      <c r="Q84" s="78"/>
      <c r="R84" s="79"/>
      <c r="S84" s="80"/>
      <c r="T84" s="80"/>
      <c r="U84" s="81"/>
      <c r="V84" s="81"/>
      <c r="W84" s="81"/>
      <c r="X84" s="81"/>
      <c r="Y84" s="81"/>
      <c r="Z84" s="81"/>
      <c r="AA84" s="81"/>
      <c r="AB84" s="82"/>
      <c r="AC84" s="83"/>
      <c r="AD84" s="83"/>
      <c r="AE84" s="84"/>
      <c r="AF84" s="85"/>
      <c r="AG84" s="86"/>
      <c r="AH84" s="87"/>
      <c r="AI84" s="87"/>
      <c r="AJ84" s="88"/>
      <c r="AK84" s="115"/>
      <c r="AL84" s="51"/>
      <c r="AM84" s="116"/>
      <c r="AN84" s="117"/>
      <c r="AO84" s="92"/>
      <c r="AP84" s="118"/>
      <c r="AQ84" s="94"/>
      <c r="AR84" s="95"/>
      <c r="AS84" s="96"/>
      <c r="AT84" s="97"/>
      <c r="AU84" s="97"/>
      <c r="AV84" s="96"/>
      <c r="AW84" s="98"/>
      <c r="AX84" s="92"/>
      <c r="AY84" s="93"/>
      <c r="AZ84" s="99"/>
      <c r="BA84" s="100"/>
      <c r="BB84" s="99"/>
      <c r="BC84" s="100"/>
      <c r="BD84" s="100"/>
      <c r="BE84" s="99"/>
      <c r="BF84" s="98"/>
      <c r="BG84" s="92"/>
      <c r="BH84" s="93"/>
      <c r="BI84" s="99"/>
      <c r="BJ84" s="100"/>
      <c r="BK84" s="99"/>
      <c r="BL84" s="100"/>
      <c r="BM84" s="100"/>
      <c r="BN84" s="99"/>
      <c r="BO84" s="98"/>
      <c r="BP84" s="92"/>
      <c r="BQ84" s="93"/>
      <c r="BR84" s="99"/>
      <c r="BS84" s="100"/>
      <c r="BT84" s="99"/>
      <c r="BU84" s="100"/>
      <c r="BV84" s="100"/>
      <c r="BW84" s="99"/>
      <c r="BX84" s="98"/>
      <c r="BY84" s="92"/>
      <c r="BZ84" s="93"/>
      <c r="CA84" s="99"/>
      <c r="CB84" s="100"/>
      <c r="CC84" s="99"/>
      <c r="CD84" s="100"/>
      <c r="CE84" s="100"/>
      <c r="CF84" s="99"/>
      <c r="CG84" s="98"/>
      <c r="CH84" s="92"/>
      <c r="CI84" s="93"/>
      <c r="CJ84" s="99"/>
      <c r="CK84" s="100"/>
      <c r="CL84" s="99"/>
      <c r="CM84" s="100"/>
      <c r="CN84" s="100"/>
      <c r="CO84" s="99"/>
      <c r="CP84" s="98"/>
      <c r="CQ84" s="152"/>
      <c r="CR84" s="102" t="str">
        <f>IF(Tableau18[[#This Row],[Colonne1]]=0,"",IF(DO84&gt;1,"Nom plusieurs fois dans la liste",IF(DO84=1,"OK","Nom pas dans la liste")))</f>
        <v/>
      </c>
      <c r="CS84" s="134"/>
      <c r="CT84" s="103"/>
      <c r="CU84" s="104"/>
      <c r="CV84" s="104"/>
      <c r="CW84" s="104"/>
      <c r="CX84" s="104"/>
      <c r="CY84" s="103"/>
      <c r="CZ84" s="104"/>
      <c r="DA84" s="104"/>
      <c r="DB84" s="104"/>
      <c r="DC84" s="133"/>
      <c r="DD84" s="133"/>
      <c r="DE84" s="133"/>
      <c r="DF84" s="133"/>
      <c r="DG84" s="105"/>
      <c r="DH84" s="133"/>
      <c r="DI84" s="105"/>
      <c r="DJ84" s="105"/>
      <c r="DK84" s="133"/>
      <c r="DL84" s="105"/>
      <c r="DM84" s="105" t="s">
        <v>129</v>
      </c>
      <c r="DN84" s="105"/>
      <c r="DO84" s="119">
        <f>COUNTIF(B:B,Tableau18[[#This Row],[Colonne1]])</f>
        <v>0</v>
      </c>
      <c r="DQ84" s="107">
        <f>MOD(DX84-DW84,1)</f>
        <v>0</v>
      </c>
      <c r="DS84" s="108">
        <f>Tableau13[[#This Row],[Pause 1]]</f>
        <v>0</v>
      </c>
      <c r="DT84" s="108">
        <f>Tableau13[[#This Row],[Pause 2]]</f>
        <v>0</v>
      </c>
      <c r="DU84" s="81">
        <f>Tableau13[[#This Row],[Debut 1 pause calculé]]</f>
        <v>0</v>
      </c>
      <c r="DV84" s="81">
        <f>Tableau13[[#This Row],[Fin 1 pause calculé]]</f>
        <v>0</v>
      </c>
      <c r="DW84" s="81">
        <f>Tableau13[[#This Row],[Debut 2 pause calculé]]</f>
        <v>0</v>
      </c>
      <c r="DX84" s="81">
        <f>Tableau13[[#This Row],[Fin 2 pause calculé]]</f>
        <v>0</v>
      </c>
      <c r="DY84" s="107">
        <f>Tableau13[[#This Row],[Activité1]]</f>
        <v>0</v>
      </c>
      <c r="DZ84" s="109">
        <f>Tableau13[[#This Row],[Debut1]]</f>
        <v>0</v>
      </c>
      <c r="EA84" s="109">
        <f>Tableau13[[#This Row],[Fin calculé1]]</f>
        <v>0</v>
      </c>
      <c r="EB84" s="109">
        <f>Tableau13[[#This Row],[FP1]]</f>
        <v>0</v>
      </c>
      <c r="EC84" s="110">
        <f>Tableau13[[#This Row],[Temps1]]</f>
        <v>0</v>
      </c>
      <c r="ED84" s="111">
        <f>IF(DZ84=0,0,IF(EA84&gt;0,"F",IF(Tableau13[[#This Row],[X]]="X","FP","EC")))</f>
        <v>0</v>
      </c>
      <c r="EE84" s="112">
        <f>Tableau13[[#This Row],[Pause1]]</f>
        <v>0</v>
      </c>
      <c r="EF84" s="113">
        <f t="shared" si="4"/>
        <v>0</v>
      </c>
      <c r="EG84" s="113">
        <f t="shared" si="3"/>
        <v>0</v>
      </c>
    </row>
    <row r="85" spans="1:137" s="107" customFormat="1" ht="13.95" customHeight="1" x14ac:dyDescent="0.3">
      <c r="A85" s="114">
        <f>Tableau13[[#This Row],[Code]]</f>
        <v>0</v>
      </c>
      <c r="B85" s="72"/>
      <c r="C85" s="72"/>
      <c r="D85" s="73"/>
      <c r="E85" s="74"/>
      <c r="F85" s="75"/>
      <c r="G85" s="76"/>
      <c r="H85" s="72"/>
      <c r="I85" s="76"/>
      <c r="J85" s="76"/>
      <c r="K85" s="76"/>
      <c r="L85" s="76"/>
      <c r="M85" s="76"/>
      <c r="N85" s="76"/>
      <c r="O85" s="76"/>
      <c r="P85" s="77"/>
      <c r="Q85" s="78"/>
      <c r="R85" s="79"/>
      <c r="S85" s="80"/>
      <c r="T85" s="80"/>
      <c r="U85" s="81"/>
      <c r="V85" s="81"/>
      <c r="W85" s="81"/>
      <c r="X85" s="81"/>
      <c r="Y85" s="81"/>
      <c r="Z85" s="81"/>
      <c r="AA85" s="81"/>
      <c r="AB85" s="82"/>
      <c r="AC85" s="83"/>
      <c r="AD85" s="83"/>
      <c r="AE85" s="84"/>
      <c r="AF85" s="85"/>
      <c r="AG85" s="86"/>
      <c r="AH85" s="87"/>
      <c r="AI85" s="87"/>
      <c r="AJ85" s="88"/>
      <c r="AK85" s="115"/>
      <c r="AL85" s="51"/>
      <c r="AM85" s="116"/>
      <c r="AN85" s="117"/>
      <c r="AO85" s="92"/>
      <c r="AP85" s="118"/>
      <c r="AQ85" s="94"/>
      <c r="AR85" s="95"/>
      <c r="AS85" s="96"/>
      <c r="AT85" s="97"/>
      <c r="AU85" s="97"/>
      <c r="AV85" s="96"/>
      <c r="AW85" s="98"/>
      <c r="AX85" s="92"/>
      <c r="AY85" s="93"/>
      <c r="AZ85" s="99"/>
      <c r="BA85" s="100"/>
      <c r="BB85" s="99"/>
      <c r="BC85" s="100"/>
      <c r="BD85" s="100"/>
      <c r="BE85" s="99"/>
      <c r="BF85" s="98"/>
      <c r="BG85" s="92"/>
      <c r="BH85" s="93"/>
      <c r="BI85" s="99"/>
      <c r="BJ85" s="100"/>
      <c r="BK85" s="99"/>
      <c r="BL85" s="100"/>
      <c r="BM85" s="100"/>
      <c r="BN85" s="99"/>
      <c r="BO85" s="98"/>
      <c r="BP85" s="92"/>
      <c r="BQ85" s="93"/>
      <c r="BR85" s="99"/>
      <c r="BS85" s="100"/>
      <c r="BT85" s="99"/>
      <c r="BU85" s="100"/>
      <c r="BV85" s="100"/>
      <c r="BW85" s="99"/>
      <c r="BX85" s="98"/>
      <c r="BY85" s="92"/>
      <c r="BZ85" s="93"/>
      <c r="CA85" s="99"/>
      <c r="CB85" s="100"/>
      <c r="CC85" s="99"/>
      <c r="CD85" s="100"/>
      <c r="CE85" s="100"/>
      <c r="CF85" s="99"/>
      <c r="CG85" s="98"/>
      <c r="CH85" s="92"/>
      <c r="CI85" s="93"/>
      <c r="CJ85" s="99"/>
      <c r="CK85" s="100"/>
      <c r="CL85" s="99"/>
      <c r="CM85" s="100"/>
      <c r="CN85" s="100"/>
      <c r="CO85" s="99"/>
      <c r="CP85" s="98"/>
      <c r="CQ85" s="152"/>
      <c r="CR85" s="102" t="str">
        <f>IF(Tableau18[[#This Row],[Colonne1]]=0,"",IF(DO85&gt;1,"Nom plusieurs fois dans la liste",IF(DO85=1,"OK","Nom pas dans la liste")))</f>
        <v/>
      </c>
      <c r="CS85" s="134"/>
      <c r="CT85" s="103"/>
      <c r="CU85" s="104"/>
      <c r="CV85" s="104"/>
      <c r="CW85" s="104"/>
      <c r="CX85" s="104"/>
      <c r="CY85" s="103"/>
      <c r="CZ85" s="104"/>
      <c r="DA85" s="104"/>
      <c r="DB85" s="104"/>
      <c r="DC85" s="133"/>
      <c r="DD85" s="133"/>
      <c r="DE85" s="133"/>
      <c r="DF85" s="133"/>
      <c r="DG85" s="105"/>
      <c r="DH85" s="133"/>
      <c r="DI85" s="105"/>
      <c r="DJ85" s="105"/>
      <c r="DK85" s="133"/>
      <c r="DL85" s="105"/>
      <c r="DM85" s="105" t="s">
        <v>129</v>
      </c>
      <c r="DN85" s="105"/>
      <c r="DO85" s="119">
        <f>COUNTIF(B:B,Tableau18[[#This Row],[Colonne1]])</f>
        <v>0</v>
      </c>
      <c r="DQ85" s="107">
        <f>MOD(DX85-DW85,1)</f>
        <v>0</v>
      </c>
      <c r="DS85" s="108">
        <f>Tableau13[[#This Row],[Pause 1]]</f>
        <v>0</v>
      </c>
      <c r="DT85" s="108">
        <f>Tableau13[[#This Row],[Pause 2]]</f>
        <v>0</v>
      </c>
      <c r="DU85" s="81">
        <f>Tableau13[[#This Row],[Debut 1 pause calculé]]</f>
        <v>0</v>
      </c>
      <c r="DV85" s="81">
        <f>Tableau13[[#This Row],[Fin 1 pause calculé]]</f>
        <v>0</v>
      </c>
      <c r="DW85" s="81">
        <f>Tableau13[[#This Row],[Debut 2 pause calculé]]</f>
        <v>0</v>
      </c>
      <c r="DX85" s="81">
        <f>Tableau13[[#This Row],[Fin 2 pause calculé]]</f>
        <v>0</v>
      </c>
      <c r="DY85" s="107">
        <f>Tableau13[[#This Row],[Activité1]]</f>
        <v>0</v>
      </c>
      <c r="DZ85" s="121">
        <f>Tableau13[[#This Row],[Debut1]]</f>
        <v>0</v>
      </c>
      <c r="EA85" s="121">
        <f>Tableau13[[#This Row],[Fin calculé1]]</f>
        <v>0</v>
      </c>
      <c r="EB85" s="121">
        <f>Tableau13[[#This Row],[FP1]]</f>
        <v>0</v>
      </c>
      <c r="EC85" s="122">
        <f>Tableau13[[#This Row],[Temps1]]</f>
        <v>0</v>
      </c>
      <c r="ED85" s="123">
        <f>IF(DZ85=0,0,IF(EA85&gt;0,"F",IF(Tableau13[[#This Row],[X]]="X","FP","EC")))</f>
        <v>0</v>
      </c>
      <c r="EE85" s="124">
        <f>Tableau13[[#This Row],[Pause1]]</f>
        <v>0</v>
      </c>
      <c r="EF85" s="125">
        <f t="shared" si="4"/>
        <v>0</v>
      </c>
      <c r="EG85" s="125">
        <f t="shared" si="3"/>
        <v>0</v>
      </c>
    </row>
    <row r="86" spans="1:137" s="107" customFormat="1" ht="13.95" customHeight="1" x14ac:dyDescent="0.3">
      <c r="A86" s="114">
        <f>Tableau13[[#This Row],[Code]]</f>
        <v>0</v>
      </c>
      <c r="B86" s="72"/>
      <c r="C86" s="72"/>
      <c r="D86" s="73"/>
      <c r="E86" s="74"/>
      <c r="F86" s="75"/>
      <c r="G86" s="76"/>
      <c r="H86" s="72"/>
      <c r="I86" s="76"/>
      <c r="J86" s="76"/>
      <c r="K86" s="76"/>
      <c r="L86" s="76"/>
      <c r="M86" s="76"/>
      <c r="N86" s="76"/>
      <c r="O86" s="76"/>
      <c r="P86" s="77"/>
      <c r="Q86" s="78"/>
      <c r="R86" s="79"/>
      <c r="S86" s="80"/>
      <c r="T86" s="80"/>
      <c r="U86" s="81"/>
      <c r="V86" s="81"/>
      <c r="W86" s="81"/>
      <c r="X86" s="81"/>
      <c r="Y86" s="81"/>
      <c r="Z86" s="81"/>
      <c r="AA86" s="81"/>
      <c r="AB86" s="82"/>
      <c r="AC86" s="83"/>
      <c r="AD86" s="83"/>
      <c r="AE86" s="84"/>
      <c r="AF86" s="85"/>
      <c r="AG86" s="86"/>
      <c r="AH86" s="87"/>
      <c r="AI86" s="87"/>
      <c r="AJ86" s="88"/>
      <c r="AK86" s="115"/>
      <c r="AL86" s="51"/>
      <c r="AM86" s="116"/>
      <c r="AN86" s="117"/>
      <c r="AO86" s="92"/>
      <c r="AP86" s="118"/>
      <c r="AQ86" s="94"/>
      <c r="AR86" s="95"/>
      <c r="AS86" s="96"/>
      <c r="AT86" s="97"/>
      <c r="AU86" s="97"/>
      <c r="AV86" s="96"/>
      <c r="AW86" s="98"/>
      <c r="AX86" s="92"/>
      <c r="AY86" s="93"/>
      <c r="AZ86" s="99"/>
      <c r="BA86" s="100"/>
      <c r="BB86" s="99"/>
      <c r="BC86" s="100"/>
      <c r="BD86" s="100"/>
      <c r="BE86" s="99"/>
      <c r="BF86" s="98"/>
      <c r="BG86" s="92"/>
      <c r="BH86" s="93"/>
      <c r="BI86" s="99"/>
      <c r="BJ86" s="100"/>
      <c r="BK86" s="99"/>
      <c r="BL86" s="100"/>
      <c r="BM86" s="100"/>
      <c r="BN86" s="99"/>
      <c r="BO86" s="98"/>
      <c r="BP86" s="92"/>
      <c r="BQ86" s="93"/>
      <c r="BR86" s="99"/>
      <c r="BS86" s="100"/>
      <c r="BT86" s="99"/>
      <c r="BU86" s="100"/>
      <c r="BV86" s="100"/>
      <c r="BW86" s="99"/>
      <c r="BX86" s="98"/>
      <c r="BY86" s="92"/>
      <c r="BZ86" s="93"/>
      <c r="CA86" s="99"/>
      <c r="CB86" s="100"/>
      <c r="CC86" s="99"/>
      <c r="CD86" s="100"/>
      <c r="CE86" s="100"/>
      <c r="CF86" s="99"/>
      <c r="CG86" s="98"/>
      <c r="CH86" s="92"/>
      <c r="CI86" s="93"/>
      <c r="CJ86" s="99"/>
      <c r="CK86" s="100"/>
      <c r="CL86" s="99"/>
      <c r="CM86" s="100"/>
      <c r="CN86" s="100"/>
      <c r="CO86" s="99"/>
      <c r="CP86" s="98"/>
      <c r="CQ86" s="152"/>
      <c r="CR86" s="102" t="str">
        <f>IF(Tableau18[[#This Row],[Colonne1]]=0,"",IF(DO86&gt;1,"Nom plusieurs fois dans la liste",IF(DO86=1,"OK","Nom pas dans la liste")))</f>
        <v/>
      </c>
      <c r="CS86" s="134"/>
      <c r="CT86" s="103"/>
      <c r="CU86" s="104"/>
      <c r="CV86" s="104"/>
      <c r="CW86" s="104"/>
      <c r="CX86" s="104"/>
      <c r="CY86" s="103"/>
      <c r="CZ86" s="104"/>
      <c r="DA86" s="104"/>
      <c r="DB86" s="104"/>
      <c r="DC86" s="133"/>
      <c r="DD86" s="133"/>
      <c r="DE86" s="133"/>
      <c r="DF86" s="133"/>
      <c r="DG86" s="105"/>
      <c r="DH86" s="133"/>
      <c r="DI86" s="105"/>
      <c r="DJ86" s="105"/>
      <c r="DK86" s="133"/>
      <c r="DL86" s="105"/>
      <c r="DM86" s="105" t="s">
        <v>129</v>
      </c>
      <c r="DN86" s="105"/>
      <c r="DO86" s="119">
        <f>COUNTIF(B:B,Tableau18[[#This Row],[Colonne1]])</f>
        <v>0</v>
      </c>
      <c r="DQ86" s="107">
        <f>MOD(DX86-DW86,1)</f>
        <v>0</v>
      </c>
      <c r="DS86" s="108">
        <f>Tableau13[[#This Row],[Pause 1]]</f>
        <v>0</v>
      </c>
      <c r="DT86" s="108">
        <f>Tableau13[[#This Row],[Pause 2]]</f>
        <v>0</v>
      </c>
      <c r="DU86" s="81">
        <f>Tableau13[[#This Row],[Debut 1 pause calculé]]</f>
        <v>0</v>
      </c>
      <c r="DV86" s="81">
        <f>Tableau13[[#This Row],[Fin 1 pause calculé]]</f>
        <v>0</v>
      </c>
      <c r="DW86" s="81">
        <f>Tableau13[[#This Row],[Debut 2 pause calculé]]</f>
        <v>0</v>
      </c>
      <c r="DX86" s="81">
        <f>Tableau13[[#This Row],[Fin 2 pause calculé]]</f>
        <v>0</v>
      </c>
      <c r="DY86" s="107">
        <f>Tableau13[[#This Row],[Activité1]]</f>
        <v>0</v>
      </c>
      <c r="DZ86" s="109">
        <f>Tableau13[[#This Row],[Debut1]]</f>
        <v>0</v>
      </c>
      <c r="EA86" s="109">
        <f>Tableau13[[#This Row],[Fin calculé1]]</f>
        <v>0</v>
      </c>
      <c r="EB86" s="109">
        <f>Tableau13[[#This Row],[FP1]]</f>
        <v>0</v>
      </c>
      <c r="EC86" s="110">
        <f>Tableau13[[#This Row],[Temps1]]</f>
        <v>0</v>
      </c>
      <c r="ED86" s="111">
        <f>IF(DZ86=0,0,IF(EA86&gt;0,"F",IF(Tableau13[[#This Row],[X]]="X","FP","EC")))</f>
        <v>0</v>
      </c>
      <c r="EE86" s="112">
        <f>Tableau13[[#This Row],[Pause1]]</f>
        <v>0</v>
      </c>
      <c r="EF86" s="113">
        <f t="shared" si="4"/>
        <v>0</v>
      </c>
      <c r="EG86" s="113">
        <f t="shared" si="3"/>
        <v>0</v>
      </c>
    </row>
    <row r="87" spans="1:137" s="107" customFormat="1" ht="13.95" customHeight="1" x14ac:dyDescent="0.3">
      <c r="A87" s="114">
        <f>Tableau13[[#This Row],[Code]]</f>
        <v>0</v>
      </c>
      <c r="B87" s="72"/>
      <c r="C87" s="72"/>
      <c r="D87" s="73"/>
      <c r="E87" s="74"/>
      <c r="F87" s="75"/>
      <c r="G87" s="76"/>
      <c r="H87" s="72"/>
      <c r="I87" s="76"/>
      <c r="J87" s="76"/>
      <c r="K87" s="76"/>
      <c r="L87" s="76"/>
      <c r="M87" s="76"/>
      <c r="N87" s="76"/>
      <c r="O87" s="76"/>
      <c r="P87" s="77"/>
      <c r="Q87" s="78"/>
      <c r="R87" s="79"/>
      <c r="S87" s="80"/>
      <c r="T87" s="80"/>
      <c r="U87" s="81"/>
      <c r="V87" s="81"/>
      <c r="W87" s="81"/>
      <c r="X87" s="81"/>
      <c r="Y87" s="81"/>
      <c r="Z87" s="81"/>
      <c r="AA87" s="81"/>
      <c r="AB87" s="82"/>
      <c r="AC87" s="83"/>
      <c r="AD87" s="83"/>
      <c r="AE87" s="84"/>
      <c r="AF87" s="85"/>
      <c r="AG87" s="86"/>
      <c r="AH87" s="87"/>
      <c r="AI87" s="87"/>
      <c r="AJ87" s="88"/>
      <c r="AK87" s="115"/>
      <c r="AL87" s="51"/>
      <c r="AM87" s="116"/>
      <c r="AN87" s="117"/>
      <c r="AO87" s="92"/>
      <c r="AP87" s="118"/>
      <c r="AQ87" s="94"/>
      <c r="AR87" s="95"/>
      <c r="AS87" s="96"/>
      <c r="AT87" s="97"/>
      <c r="AU87" s="97"/>
      <c r="AV87" s="96"/>
      <c r="AW87" s="98"/>
      <c r="AX87" s="92"/>
      <c r="AY87" s="93"/>
      <c r="AZ87" s="99"/>
      <c r="BA87" s="100"/>
      <c r="BB87" s="99"/>
      <c r="BC87" s="100"/>
      <c r="BD87" s="100"/>
      <c r="BE87" s="99"/>
      <c r="BF87" s="98"/>
      <c r="BG87" s="92"/>
      <c r="BH87" s="93"/>
      <c r="BI87" s="99"/>
      <c r="BJ87" s="100"/>
      <c r="BK87" s="99"/>
      <c r="BL87" s="100"/>
      <c r="BM87" s="100"/>
      <c r="BN87" s="99"/>
      <c r="BO87" s="98"/>
      <c r="BP87" s="92"/>
      <c r="BQ87" s="93"/>
      <c r="BR87" s="99"/>
      <c r="BS87" s="100"/>
      <c r="BT87" s="99"/>
      <c r="BU87" s="100"/>
      <c r="BV87" s="100"/>
      <c r="BW87" s="99"/>
      <c r="BX87" s="98"/>
      <c r="BY87" s="92"/>
      <c r="BZ87" s="93"/>
      <c r="CA87" s="99"/>
      <c r="CB87" s="100"/>
      <c r="CC87" s="99"/>
      <c r="CD87" s="100"/>
      <c r="CE87" s="100"/>
      <c r="CF87" s="99"/>
      <c r="CG87" s="98"/>
      <c r="CH87" s="92"/>
      <c r="CI87" s="93"/>
      <c r="CJ87" s="99"/>
      <c r="CK87" s="100"/>
      <c r="CL87" s="99"/>
      <c r="CM87" s="100"/>
      <c r="CN87" s="100"/>
      <c r="CO87" s="99"/>
      <c r="CP87" s="98"/>
      <c r="CQ87" s="152"/>
      <c r="CR87" s="102" t="str">
        <f>IF(Tableau18[[#This Row],[Colonne1]]=0,"",IF(DO87&gt;1,"Nom plusieurs fois dans la liste",IF(DO87=1,"OK","Nom pas dans la liste")))</f>
        <v/>
      </c>
      <c r="CS87" s="134"/>
      <c r="CT87" s="103"/>
      <c r="CU87" s="104"/>
      <c r="CV87" s="104"/>
      <c r="CW87" s="104"/>
      <c r="CX87" s="104"/>
      <c r="CY87" s="103"/>
      <c r="CZ87" s="104"/>
      <c r="DA87" s="104"/>
      <c r="DB87" s="104"/>
      <c r="DC87" s="133"/>
      <c r="DD87" s="133"/>
      <c r="DE87" s="133"/>
      <c r="DF87" s="133"/>
      <c r="DG87" s="105"/>
      <c r="DH87" s="133"/>
      <c r="DI87" s="105"/>
      <c r="DJ87" s="105"/>
      <c r="DK87" s="133"/>
      <c r="DL87" s="105"/>
      <c r="DM87" s="105" t="s">
        <v>129</v>
      </c>
      <c r="DN87" s="105"/>
      <c r="DO87" s="119">
        <f>COUNTIF(B:B,Tableau18[[#This Row],[Colonne1]])</f>
        <v>0</v>
      </c>
      <c r="DQ87" s="107">
        <f>MOD(DX87-DW87,1)</f>
        <v>0</v>
      </c>
      <c r="DS87" s="108">
        <f>Tableau13[[#This Row],[Pause 1]]</f>
        <v>0</v>
      </c>
      <c r="DT87" s="108">
        <f>Tableau13[[#This Row],[Pause 2]]</f>
        <v>0</v>
      </c>
      <c r="DU87" s="81">
        <f>Tableau13[[#This Row],[Debut 1 pause calculé]]</f>
        <v>0</v>
      </c>
      <c r="DV87" s="81">
        <f>Tableau13[[#This Row],[Fin 1 pause calculé]]</f>
        <v>0</v>
      </c>
      <c r="DW87" s="81">
        <f>Tableau13[[#This Row],[Debut 2 pause calculé]]</f>
        <v>0</v>
      </c>
      <c r="DX87" s="81">
        <f>Tableau13[[#This Row],[Fin 2 pause calculé]]</f>
        <v>0</v>
      </c>
      <c r="DY87" s="107">
        <f>Tableau13[[#This Row],[Activité1]]</f>
        <v>0</v>
      </c>
      <c r="DZ87" s="121">
        <f>Tableau13[[#This Row],[Debut1]]</f>
        <v>0</v>
      </c>
      <c r="EA87" s="121">
        <f>Tableau13[[#This Row],[Fin calculé1]]</f>
        <v>0</v>
      </c>
      <c r="EB87" s="121">
        <f>Tableau13[[#This Row],[FP1]]</f>
        <v>0</v>
      </c>
      <c r="EC87" s="122">
        <f>Tableau13[[#This Row],[Temps1]]</f>
        <v>0</v>
      </c>
      <c r="ED87" s="123">
        <f>IF(DZ87=0,0,IF(EA87&gt;0,"F",IF(Tableau13[[#This Row],[X]]="X","FP","EC")))</f>
        <v>0</v>
      </c>
      <c r="EE87" s="124">
        <f>Tableau13[[#This Row],[Pause1]]</f>
        <v>0</v>
      </c>
      <c r="EF87" s="125">
        <f t="shared" si="4"/>
        <v>0</v>
      </c>
      <c r="EG87" s="125">
        <f t="shared" si="3"/>
        <v>0</v>
      </c>
    </row>
    <row r="88" spans="1:137" s="107" customFormat="1" ht="13.95" customHeight="1" x14ac:dyDescent="0.3">
      <c r="A88" s="114">
        <f>Tableau13[[#This Row],[Code]]</f>
        <v>0</v>
      </c>
      <c r="B88" s="153"/>
      <c r="C88" s="72"/>
      <c r="D88" s="73"/>
      <c r="E88" s="74"/>
      <c r="F88" s="75"/>
      <c r="G88" s="76"/>
      <c r="H88" s="72"/>
      <c r="I88" s="76"/>
      <c r="J88" s="76"/>
      <c r="K88" s="76"/>
      <c r="L88" s="76"/>
      <c r="M88" s="76"/>
      <c r="N88" s="76"/>
      <c r="O88" s="76"/>
      <c r="P88" s="77"/>
      <c r="Q88" s="78"/>
      <c r="R88" s="79"/>
      <c r="S88" s="80"/>
      <c r="T88" s="80"/>
      <c r="U88" s="81"/>
      <c r="V88" s="81"/>
      <c r="W88" s="81"/>
      <c r="X88" s="81"/>
      <c r="Y88" s="81"/>
      <c r="Z88" s="81"/>
      <c r="AA88" s="81"/>
      <c r="AB88" s="82"/>
      <c r="AC88" s="83"/>
      <c r="AD88" s="83"/>
      <c r="AE88" s="84"/>
      <c r="AF88" s="85"/>
      <c r="AG88" s="86"/>
      <c r="AH88" s="87"/>
      <c r="AI88" s="87"/>
      <c r="AJ88" s="88"/>
      <c r="AK88" s="115"/>
      <c r="AL88" s="51"/>
      <c r="AM88" s="116"/>
      <c r="AN88" s="117"/>
      <c r="AO88" s="92"/>
      <c r="AP88" s="118"/>
      <c r="AQ88" s="94"/>
      <c r="AR88" s="95"/>
      <c r="AS88" s="96"/>
      <c r="AT88" s="97"/>
      <c r="AU88" s="97"/>
      <c r="AV88" s="96"/>
      <c r="AW88" s="98"/>
      <c r="AX88" s="92"/>
      <c r="AY88" s="93"/>
      <c r="AZ88" s="99"/>
      <c r="BA88" s="100"/>
      <c r="BB88" s="99"/>
      <c r="BC88" s="100"/>
      <c r="BD88" s="100"/>
      <c r="BE88" s="99"/>
      <c r="BF88" s="98"/>
      <c r="BG88" s="92"/>
      <c r="BH88" s="93"/>
      <c r="BI88" s="99"/>
      <c r="BJ88" s="100"/>
      <c r="BK88" s="99"/>
      <c r="BL88" s="100"/>
      <c r="BM88" s="100"/>
      <c r="BN88" s="99"/>
      <c r="BO88" s="98"/>
      <c r="BP88" s="92"/>
      <c r="BQ88" s="93"/>
      <c r="BR88" s="99"/>
      <c r="BS88" s="100"/>
      <c r="BT88" s="99"/>
      <c r="BU88" s="100"/>
      <c r="BV88" s="100"/>
      <c r="BW88" s="99"/>
      <c r="BX88" s="98"/>
      <c r="BY88" s="92"/>
      <c r="BZ88" s="93"/>
      <c r="CA88" s="99"/>
      <c r="CB88" s="100"/>
      <c r="CC88" s="99"/>
      <c r="CD88" s="100"/>
      <c r="CE88" s="100"/>
      <c r="CF88" s="99"/>
      <c r="CG88" s="98"/>
      <c r="CH88" s="92"/>
      <c r="CI88" s="93"/>
      <c r="CJ88" s="99"/>
      <c r="CK88" s="100"/>
      <c r="CL88" s="99"/>
      <c r="CM88" s="100"/>
      <c r="CN88" s="100"/>
      <c r="CO88" s="99"/>
      <c r="CP88" s="98"/>
      <c r="CQ88" s="152"/>
      <c r="CR88" s="102" t="str">
        <f>IF(Tableau18[[#This Row],[Colonne1]]=0,"",IF(DO88&gt;1,"Nom plusieurs fois dans la liste",IF(DO88=1,"OK","Nom pas dans la liste")))</f>
        <v/>
      </c>
      <c r="CS88" s="134"/>
      <c r="CT88" s="103"/>
      <c r="CU88" s="104"/>
      <c r="CV88" s="104"/>
      <c r="CW88" s="104"/>
      <c r="CX88" s="104"/>
      <c r="CY88" s="103"/>
      <c r="CZ88" s="104"/>
      <c r="DA88" s="104"/>
      <c r="DB88" s="104"/>
      <c r="DC88" s="133"/>
      <c r="DD88" s="133"/>
      <c r="DE88" s="133"/>
      <c r="DF88" s="133"/>
      <c r="DG88" s="105"/>
      <c r="DH88" s="133"/>
      <c r="DI88" s="105"/>
      <c r="DJ88" s="105"/>
      <c r="DK88" s="133"/>
      <c r="DL88" s="105"/>
      <c r="DM88" s="105" t="s">
        <v>129</v>
      </c>
      <c r="DN88" s="105"/>
      <c r="DO88" s="119">
        <f>COUNTIF(B:B,Tableau18[[#This Row],[Colonne1]])</f>
        <v>0</v>
      </c>
      <c r="DQ88" s="107">
        <f>MOD(DX88-DW88,1)</f>
        <v>0</v>
      </c>
      <c r="DS88" s="108">
        <f>Tableau13[[#This Row],[Pause 1]]</f>
        <v>0</v>
      </c>
      <c r="DT88" s="108">
        <f>Tableau13[[#This Row],[Pause 2]]</f>
        <v>0</v>
      </c>
      <c r="DU88" s="81">
        <f>Tableau13[[#This Row],[Debut 1 pause calculé]]</f>
        <v>0</v>
      </c>
      <c r="DV88" s="81">
        <f>Tableau13[[#This Row],[Fin 1 pause calculé]]</f>
        <v>0</v>
      </c>
      <c r="DW88" s="81">
        <f>Tableau13[[#This Row],[Debut 2 pause calculé]]</f>
        <v>0</v>
      </c>
      <c r="DX88" s="81">
        <f>Tableau13[[#This Row],[Fin 2 pause calculé]]</f>
        <v>0</v>
      </c>
      <c r="DY88" s="107">
        <f>Tableau13[[#This Row],[Activité1]]</f>
        <v>0</v>
      </c>
      <c r="DZ88" s="109">
        <f>Tableau13[[#This Row],[Debut1]]</f>
        <v>0</v>
      </c>
      <c r="EA88" s="109">
        <f>Tableau13[[#This Row],[Fin calculé1]]</f>
        <v>0</v>
      </c>
      <c r="EB88" s="109">
        <f>Tableau13[[#This Row],[FP1]]</f>
        <v>0</v>
      </c>
      <c r="EC88" s="110">
        <f>Tableau13[[#This Row],[Temps1]]</f>
        <v>0</v>
      </c>
      <c r="ED88" s="111">
        <f>IF(DZ88=0,0,IF(EA88&gt;0,"F",IF(Tableau13[[#This Row],[X]]="X","FP","EC")))</f>
        <v>0</v>
      </c>
      <c r="EE88" s="112">
        <f>Tableau13[[#This Row],[Pause1]]</f>
        <v>0</v>
      </c>
      <c r="EF88" s="113">
        <f t="shared" si="4"/>
        <v>0</v>
      </c>
      <c r="EG88" s="113">
        <f t="shared" si="3"/>
        <v>0</v>
      </c>
    </row>
    <row r="89" spans="1:137" s="107" customFormat="1" ht="13.95" customHeight="1" x14ac:dyDescent="0.3">
      <c r="A89" s="114">
        <f>Tableau13[[#This Row],[Code]]</f>
        <v>0</v>
      </c>
      <c r="B89" s="72"/>
      <c r="C89" s="72"/>
      <c r="D89" s="73"/>
      <c r="E89" s="74"/>
      <c r="F89" s="75"/>
      <c r="G89" s="76"/>
      <c r="H89" s="72"/>
      <c r="I89" s="76"/>
      <c r="J89" s="76"/>
      <c r="K89" s="76"/>
      <c r="L89" s="76"/>
      <c r="M89" s="76"/>
      <c r="N89" s="76"/>
      <c r="O89" s="76"/>
      <c r="P89" s="77"/>
      <c r="Q89" s="78"/>
      <c r="R89" s="79"/>
      <c r="S89" s="80"/>
      <c r="T89" s="80"/>
      <c r="U89" s="81"/>
      <c r="V89" s="81"/>
      <c r="W89" s="81"/>
      <c r="X89" s="81"/>
      <c r="Y89" s="81"/>
      <c r="Z89" s="81"/>
      <c r="AA89" s="81"/>
      <c r="AB89" s="82"/>
      <c r="AC89" s="83"/>
      <c r="AD89" s="83"/>
      <c r="AE89" s="84"/>
      <c r="AF89" s="85"/>
      <c r="AG89" s="86"/>
      <c r="AH89" s="87"/>
      <c r="AI89" s="87"/>
      <c r="AJ89" s="88"/>
      <c r="AK89" s="115"/>
      <c r="AL89" s="51"/>
      <c r="AM89" s="116"/>
      <c r="AN89" s="117"/>
      <c r="AO89" s="92"/>
      <c r="AP89" s="118"/>
      <c r="AQ89" s="94"/>
      <c r="AR89" s="95"/>
      <c r="AS89" s="96"/>
      <c r="AT89" s="97"/>
      <c r="AU89" s="97"/>
      <c r="AV89" s="96"/>
      <c r="AW89" s="98"/>
      <c r="AX89" s="92"/>
      <c r="AY89" s="93"/>
      <c r="AZ89" s="99"/>
      <c r="BA89" s="100"/>
      <c r="BB89" s="99"/>
      <c r="BC89" s="100"/>
      <c r="BD89" s="100"/>
      <c r="BE89" s="99"/>
      <c r="BF89" s="98"/>
      <c r="BG89" s="92"/>
      <c r="BH89" s="93"/>
      <c r="BI89" s="99"/>
      <c r="BJ89" s="100"/>
      <c r="BK89" s="99"/>
      <c r="BL89" s="100"/>
      <c r="BM89" s="100"/>
      <c r="BN89" s="99"/>
      <c r="BO89" s="98"/>
      <c r="BP89" s="92"/>
      <c r="BQ89" s="93"/>
      <c r="BR89" s="99"/>
      <c r="BS89" s="100"/>
      <c r="BT89" s="99"/>
      <c r="BU89" s="100"/>
      <c r="BV89" s="100"/>
      <c r="BW89" s="99"/>
      <c r="BX89" s="98"/>
      <c r="BY89" s="92"/>
      <c r="BZ89" s="93"/>
      <c r="CA89" s="99"/>
      <c r="CB89" s="100"/>
      <c r="CC89" s="99"/>
      <c r="CD89" s="100"/>
      <c r="CE89" s="100"/>
      <c r="CF89" s="99"/>
      <c r="CG89" s="98"/>
      <c r="CH89" s="92"/>
      <c r="CI89" s="93"/>
      <c r="CJ89" s="99"/>
      <c r="CK89" s="100"/>
      <c r="CL89" s="99"/>
      <c r="CM89" s="100"/>
      <c r="CN89" s="100"/>
      <c r="CO89" s="99"/>
      <c r="CP89" s="98"/>
      <c r="CQ89" s="152"/>
      <c r="CR89" s="102" t="str">
        <f>IF(Tableau18[[#This Row],[Colonne1]]=0,"",IF(DO89&gt;1,"Nom plusieurs fois dans la liste",IF(DO89=1,"OK","Nom pas dans la liste")))</f>
        <v/>
      </c>
      <c r="CS89" s="134"/>
      <c r="CT89" s="103"/>
      <c r="CU89" s="104"/>
      <c r="CV89" s="104"/>
      <c r="CW89" s="104"/>
      <c r="CX89" s="104"/>
      <c r="CY89" s="103"/>
      <c r="CZ89" s="104"/>
      <c r="DA89" s="104"/>
      <c r="DB89" s="104"/>
      <c r="DC89" s="133"/>
      <c r="DD89" s="133"/>
      <c r="DE89" s="133"/>
      <c r="DF89" s="133"/>
      <c r="DG89" s="105"/>
      <c r="DH89" s="133"/>
      <c r="DI89" s="105"/>
      <c r="DJ89" s="105"/>
      <c r="DK89" s="133"/>
      <c r="DL89" s="105"/>
      <c r="DM89" s="105" t="s">
        <v>129</v>
      </c>
      <c r="DN89" s="105"/>
      <c r="DO89" s="119">
        <f>COUNTIF(B:B,Tableau18[[#This Row],[Colonne1]])</f>
        <v>0</v>
      </c>
      <c r="DQ89" s="107">
        <f>MOD(DX89-DW89,1)</f>
        <v>0</v>
      </c>
      <c r="DS89" s="108">
        <f>Tableau13[[#This Row],[Pause 1]]</f>
        <v>0</v>
      </c>
      <c r="DT89" s="108">
        <f>Tableau13[[#This Row],[Pause 2]]</f>
        <v>0</v>
      </c>
      <c r="DU89" s="81">
        <f>Tableau13[[#This Row],[Debut 1 pause calculé]]</f>
        <v>0</v>
      </c>
      <c r="DV89" s="81">
        <f>Tableau13[[#This Row],[Fin 1 pause calculé]]</f>
        <v>0</v>
      </c>
      <c r="DW89" s="81">
        <f>Tableau13[[#This Row],[Debut 2 pause calculé]]</f>
        <v>0</v>
      </c>
      <c r="DX89" s="81">
        <f>Tableau13[[#This Row],[Fin 2 pause calculé]]</f>
        <v>0</v>
      </c>
      <c r="DY89" s="107">
        <f>Tableau13[[#This Row],[Activité1]]</f>
        <v>0</v>
      </c>
      <c r="DZ89" s="121">
        <f>Tableau13[[#This Row],[Debut1]]</f>
        <v>0</v>
      </c>
      <c r="EA89" s="121">
        <f>Tableau13[[#This Row],[Fin calculé1]]</f>
        <v>0</v>
      </c>
      <c r="EB89" s="121">
        <f>Tableau13[[#This Row],[FP1]]</f>
        <v>0</v>
      </c>
      <c r="EC89" s="122">
        <f>Tableau13[[#This Row],[Temps1]]</f>
        <v>0</v>
      </c>
      <c r="ED89" s="123">
        <f>IF(DZ89=0,0,IF(EA89&gt;0,"F",IF(Tableau13[[#This Row],[X]]="X","FP","EC")))</f>
        <v>0</v>
      </c>
      <c r="EE89" s="124">
        <f>Tableau13[[#This Row],[Pause1]]</f>
        <v>0</v>
      </c>
      <c r="EF89" s="125">
        <f t="shared" si="4"/>
        <v>0</v>
      </c>
      <c r="EG89" s="125">
        <f t="shared" si="3"/>
        <v>0</v>
      </c>
    </row>
    <row r="90" spans="1:137" s="107" customFormat="1" ht="13.95" customHeight="1" x14ac:dyDescent="0.3">
      <c r="A90" s="114">
        <f>Tableau13[[#This Row],[Code]]</f>
        <v>0</v>
      </c>
      <c r="B90" s="72"/>
      <c r="C90" s="72"/>
      <c r="D90" s="73"/>
      <c r="E90" s="74"/>
      <c r="F90" s="75"/>
      <c r="G90" s="76"/>
      <c r="H90" s="72"/>
      <c r="I90" s="76"/>
      <c r="J90" s="76"/>
      <c r="K90" s="76"/>
      <c r="L90" s="76"/>
      <c r="M90" s="76"/>
      <c r="N90" s="76"/>
      <c r="O90" s="76"/>
      <c r="P90" s="77"/>
      <c r="Q90" s="78"/>
      <c r="R90" s="79"/>
      <c r="S90" s="80"/>
      <c r="T90" s="80"/>
      <c r="U90" s="81"/>
      <c r="V90" s="81"/>
      <c r="W90" s="81"/>
      <c r="X90" s="81"/>
      <c r="Y90" s="81"/>
      <c r="Z90" s="81"/>
      <c r="AA90" s="81"/>
      <c r="AB90" s="82"/>
      <c r="AC90" s="83"/>
      <c r="AD90" s="83"/>
      <c r="AE90" s="84"/>
      <c r="AF90" s="85"/>
      <c r="AG90" s="86"/>
      <c r="AH90" s="87"/>
      <c r="AI90" s="87"/>
      <c r="AJ90" s="88"/>
      <c r="AK90" s="115"/>
      <c r="AL90" s="51"/>
      <c r="AM90" s="116"/>
      <c r="AN90" s="117"/>
      <c r="AO90" s="92"/>
      <c r="AP90" s="118"/>
      <c r="AQ90" s="94"/>
      <c r="AR90" s="95"/>
      <c r="AS90" s="96"/>
      <c r="AT90" s="97"/>
      <c r="AU90" s="97"/>
      <c r="AV90" s="96"/>
      <c r="AW90" s="98"/>
      <c r="AX90" s="92"/>
      <c r="AY90" s="93"/>
      <c r="AZ90" s="99"/>
      <c r="BA90" s="100"/>
      <c r="BB90" s="99"/>
      <c r="BC90" s="100"/>
      <c r="BD90" s="100"/>
      <c r="BE90" s="99"/>
      <c r="BF90" s="98"/>
      <c r="BG90" s="92"/>
      <c r="BH90" s="93"/>
      <c r="BI90" s="99"/>
      <c r="BJ90" s="100"/>
      <c r="BK90" s="99"/>
      <c r="BL90" s="100"/>
      <c r="BM90" s="100"/>
      <c r="BN90" s="99"/>
      <c r="BO90" s="98"/>
      <c r="BP90" s="92"/>
      <c r="BQ90" s="93"/>
      <c r="BR90" s="99"/>
      <c r="BS90" s="100"/>
      <c r="BT90" s="99"/>
      <c r="BU90" s="100"/>
      <c r="BV90" s="100"/>
      <c r="BW90" s="99"/>
      <c r="BX90" s="98"/>
      <c r="BY90" s="92"/>
      <c r="BZ90" s="93"/>
      <c r="CA90" s="99"/>
      <c r="CB90" s="100"/>
      <c r="CC90" s="99"/>
      <c r="CD90" s="100"/>
      <c r="CE90" s="100"/>
      <c r="CF90" s="99"/>
      <c r="CG90" s="98"/>
      <c r="CH90" s="92"/>
      <c r="CI90" s="93"/>
      <c r="CJ90" s="99"/>
      <c r="CK90" s="100"/>
      <c r="CL90" s="99"/>
      <c r="CM90" s="100"/>
      <c r="CN90" s="100"/>
      <c r="CO90" s="99"/>
      <c r="CP90" s="98"/>
      <c r="CQ90" s="152"/>
      <c r="CR90" s="102" t="str">
        <f>IF(Tableau18[[#This Row],[Colonne1]]=0,"",IF(DO90&gt;1,"Nom plusieurs fois dans la liste",IF(DO90=1,"OK","Nom pas dans la liste")))</f>
        <v/>
      </c>
      <c r="CS90" s="134"/>
      <c r="CT90" s="103"/>
      <c r="CU90" s="104"/>
      <c r="CV90" s="104"/>
      <c r="CW90" s="104"/>
      <c r="CX90" s="104"/>
      <c r="CY90" s="103"/>
      <c r="CZ90" s="133"/>
      <c r="DA90" s="133"/>
      <c r="DB90" s="133"/>
      <c r="DC90" s="133"/>
      <c r="DD90" s="133"/>
      <c r="DE90" s="133"/>
      <c r="DF90" s="133"/>
      <c r="DG90" s="105"/>
      <c r="DH90" s="133"/>
      <c r="DI90" s="105"/>
      <c r="DJ90" s="105"/>
      <c r="DK90" s="133"/>
      <c r="DL90" s="105"/>
      <c r="DM90" s="105" t="s">
        <v>129</v>
      </c>
      <c r="DN90" s="105"/>
      <c r="DO90" s="119">
        <f>COUNTIF(B:B,Tableau18[[#This Row],[Colonne1]])</f>
        <v>0</v>
      </c>
      <c r="DQ90" s="107">
        <f>MOD(DX90-DW90,1)</f>
        <v>0</v>
      </c>
      <c r="DS90" s="108">
        <f>Tableau13[[#This Row],[Pause 1]]</f>
        <v>0</v>
      </c>
      <c r="DT90" s="108">
        <f>Tableau13[[#This Row],[Pause 2]]</f>
        <v>0</v>
      </c>
      <c r="DU90" s="81">
        <f>Tableau13[[#This Row],[Debut 1 pause calculé]]</f>
        <v>0</v>
      </c>
      <c r="DV90" s="81">
        <f>Tableau13[[#This Row],[Fin 1 pause calculé]]</f>
        <v>0</v>
      </c>
      <c r="DW90" s="81">
        <f>Tableau13[[#This Row],[Debut 2 pause calculé]]</f>
        <v>0</v>
      </c>
      <c r="DX90" s="81">
        <f>Tableau13[[#This Row],[Fin 2 pause calculé]]</f>
        <v>0</v>
      </c>
      <c r="DY90" s="107">
        <f>Tableau13[[#This Row],[Activité1]]</f>
        <v>0</v>
      </c>
      <c r="DZ90" s="109">
        <f>Tableau13[[#This Row],[Debut1]]</f>
        <v>0</v>
      </c>
      <c r="EA90" s="109">
        <f>Tableau13[[#This Row],[Fin calculé1]]</f>
        <v>0</v>
      </c>
      <c r="EB90" s="109">
        <f>Tableau13[[#This Row],[FP1]]</f>
        <v>0</v>
      </c>
      <c r="EC90" s="110">
        <f>Tableau13[[#This Row],[Temps1]]</f>
        <v>0</v>
      </c>
      <c r="ED90" s="111">
        <f>IF(DZ90=0,0,IF(EA90&gt;0,"F",IF(Tableau13[[#This Row],[X]]="X","FP","EC")))</f>
        <v>0</v>
      </c>
      <c r="EE90" s="112">
        <f>Tableau13[[#This Row],[Pause1]]</f>
        <v>0</v>
      </c>
      <c r="EF90" s="113">
        <f t="shared" si="4"/>
        <v>0</v>
      </c>
      <c r="EG90" s="113">
        <f t="shared" si="3"/>
        <v>0</v>
      </c>
    </row>
    <row r="91" spans="1:137" s="107" customFormat="1" ht="13.95" customHeight="1" x14ac:dyDescent="0.3">
      <c r="A91" s="114">
        <f>Tableau13[[#This Row],[Code]]</f>
        <v>0</v>
      </c>
      <c r="B91" s="104"/>
      <c r="C91" s="72"/>
      <c r="D91" s="73"/>
      <c r="E91" s="74"/>
      <c r="F91" s="75"/>
      <c r="G91" s="76"/>
      <c r="H91" s="72"/>
      <c r="I91" s="76"/>
      <c r="J91" s="76"/>
      <c r="K91" s="76"/>
      <c r="L91" s="76"/>
      <c r="M91" s="76"/>
      <c r="N91" s="76"/>
      <c r="O91" s="76"/>
      <c r="P91" s="77"/>
      <c r="Q91" s="78"/>
      <c r="R91" s="79"/>
      <c r="S91" s="80"/>
      <c r="T91" s="80"/>
      <c r="U91" s="81"/>
      <c r="V91" s="81"/>
      <c r="W91" s="81"/>
      <c r="X91" s="81"/>
      <c r="Y91" s="81"/>
      <c r="Z91" s="81"/>
      <c r="AA91" s="81"/>
      <c r="AB91" s="82"/>
      <c r="AC91" s="83"/>
      <c r="AD91" s="83"/>
      <c r="AE91" s="84"/>
      <c r="AF91" s="85"/>
      <c r="AG91" s="86"/>
      <c r="AH91" s="87"/>
      <c r="AI91" s="87"/>
      <c r="AJ91" s="88"/>
      <c r="AK91" s="115"/>
      <c r="AL91" s="51"/>
      <c r="AM91" s="116"/>
      <c r="AN91" s="117"/>
      <c r="AO91" s="92"/>
      <c r="AP91" s="118"/>
      <c r="AQ91" s="94"/>
      <c r="AR91" s="95"/>
      <c r="AS91" s="96"/>
      <c r="AT91" s="97"/>
      <c r="AU91" s="97"/>
      <c r="AV91" s="96"/>
      <c r="AW91" s="98"/>
      <c r="AX91" s="92"/>
      <c r="AY91" s="93"/>
      <c r="AZ91" s="99"/>
      <c r="BA91" s="100"/>
      <c r="BB91" s="99"/>
      <c r="BC91" s="100"/>
      <c r="BD91" s="100"/>
      <c r="BE91" s="99"/>
      <c r="BF91" s="98"/>
      <c r="BG91" s="92"/>
      <c r="BH91" s="93"/>
      <c r="BI91" s="99"/>
      <c r="BJ91" s="100"/>
      <c r="BK91" s="99"/>
      <c r="BL91" s="100"/>
      <c r="BM91" s="100"/>
      <c r="BN91" s="99"/>
      <c r="BO91" s="98"/>
      <c r="BP91" s="92"/>
      <c r="BQ91" s="93"/>
      <c r="BR91" s="99"/>
      <c r="BS91" s="100"/>
      <c r="BT91" s="99"/>
      <c r="BU91" s="100"/>
      <c r="BV91" s="100"/>
      <c r="BW91" s="99"/>
      <c r="BX91" s="98"/>
      <c r="BY91" s="92"/>
      <c r="BZ91" s="93"/>
      <c r="CA91" s="99"/>
      <c r="CB91" s="100"/>
      <c r="CC91" s="99"/>
      <c r="CD91" s="100"/>
      <c r="CE91" s="100"/>
      <c r="CF91" s="99"/>
      <c r="CG91" s="98"/>
      <c r="CH91" s="92"/>
      <c r="CI91" s="93"/>
      <c r="CJ91" s="99"/>
      <c r="CK91" s="100"/>
      <c r="CL91" s="99"/>
      <c r="CM91" s="100"/>
      <c r="CN91" s="100"/>
      <c r="CO91" s="99"/>
      <c r="CP91" s="98"/>
      <c r="CQ91" s="152"/>
      <c r="CR91" s="102" t="str">
        <f>IF(Tableau18[[#This Row],[Colonne1]]=0,"",IF(DO91&gt;1,"Nom plusieurs fois dans la liste",IF(DO91=1,"OK","Nom pas dans la liste")))</f>
        <v/>
      </c>
      <c r="CS91" s="134"/>
      <c r="CT91" s="103"/>
      <c r="CU91" s="104"/>
      <c r="CV91" s="104"/>
      <c r="CW91" s="104"/>
      <c r="CX91" s="104"/>
      <c r="CY91" s="103"/>
      <c r="CZ91" s="104"/>
      <c r="DA91" s="104"/>
      <c r="DB91" s="104"/>
      <c r="DC91" s="133"/>
      <c r="DD91" s="133"/>
      <c r="DE91" s="133"/>
      <c r="DF91" s="133"/>
      <c r="DG91" s="105"/>
      <c r="DH91" s="133"/>
      <c r="DI91" s="105"/>
      <c r="DJ91" s="105"/>
      <c r="DK91" s="133"/>
      <c r="DL91" s="105"/>
      <c r="DM91" s="105" t="s">
        <v>129</v>
      </c>
      <c r="DN91" s="105"/>
      <c r="DO91" s="119">
        <f>COUNTIF(B:B,Tableau18[[#This Row],[Colonne1]])</f>
        <v>0</v>
      </c>
      <c r="DQ91" s="107">
        <f>MOD(DX91-DW91,1)</f>
        <v>0</v>
      </c>
      <c r="DS91" s="108">
        <f>Tableau13[[#This Row],[Pause 1]]</f>
        <v>0</v>
      </c>
      <c r="DT91" s="108">
        <f>Tableau13[[#This Row],[Pause 2]]</f>
        <v>0</v>
      </c>
      <c r="DU91" s="81">
        <f>Tableau13[[#This Row],[Debut 1 pause calculé]]</f>
        <v>0</v>
      </c>
      <c r="DV91" s="81">
        <f>Tableau13[[#This Row],[Fin 1 pause calculé]]</f>
        <v>0</v>
      </c>
      <c r="DW91" s="81">
        <f>Tableau13[[#This Row],[Debut 2 pause calculé]]</f>
        <v>0</v>
      </c>
      <c r="DX91" s="81">
        <f>Tableau13[[#This Row],[Fin 2 pause calculé]]</f>
        <v>0</v>
      </c>
      <c r="DY91" s="107">
        <f>Tableau13[[#This Row],[Activité1]]</f>
        <v>0</v>
      </c>
      <c r="DZ91" s="121">
        <f>Tableau13[[#This Row],[Debut1]]</f>
        <v>0</v>
      </c>
      <c r="EA91" s="121">
        <f>Tableau13[[#This Row],[Fin calculé1]]</f>
        <v>0</v>
      </c>
      <c r="EB91" s="121">
        <f>Tableau13[[#This Row],[FP1]]</f>
        <v>0</v>
      </c>
      <c r="EC91" s="122">
        <f>Tableau13[[#This Row],[Temps1]]</f>
        <v>0</v>
      </c>
      <c r="ED91" s="123">
        <f>IF(DZ91=0,0,IF(EA91&gt;0,"F",IF(Tableau13[[#This Row],[X]]="X","FP","EC")))</f>
        <v>0</v>
      </c>
      <c r="EE91" s="124">
        <f>Tableau13[[#This Row],[Pause1]]</f>
        <v>0</v>
      </c>
      <c r="EF91" s="125">
        <f t="shared" si="4"/>
        <v>0</v>
      </c>
      <c r="EG91" s="125">
        <f t="shared" si="3"/>
        <v>0</v>
      </c>
    </row>
    <row r="92" spans="1:137" s="107" customFormat="1" ht="13.95" customHeight="1" x14ac:dyDescent="0.3">
      <c r="A92" s="114">
        <f>Tableau13[[#This Row],[Code]]</f>
        <v>0</v>
      </c>
      <c r="B92" s="72"/>
      <c r="C92" s="72"/>
      <c r="D92" s="73"/>
      <c r="E92" s="74"/>
      <c r="F92" s="75"/>
      <c r="G92" s="76"/>
      <c r="H92" s="72"/>
      <c r="I92" s="76"/>
      <c r="J92" s="76"/>
      <c r="K92" s="76"/>
      <c r="L92" s="76"/>
      <c r="M92" s="76"/>
      <c r="N92" s="76"/>
      <c r="O92" s="76"/>
      <c r="P92" s="77"/>
      <c r="Q92" s="78"/>
      <c r="R92" s="79"/>
      <c r="S92" s="80"/>
      <c r="T92" s="80"/>
      <c r="U92" s="81"/>
      <c r="V92" s="81"/>
      <c r="W92" s="81"/>
      <c r="X92" s="81"/>
      <c r="Y92" s="81"/>
      <c r="Z92" s="81"/>
      <c r="AA92" s="81"/>
      <c r="AB92" s="82"/>
      <c r="AC92" s="83"/>
      <c r="AD92" s="83"/>
      <c r="AE92" s="84"/>
      <c r="AF92" s="85"/>
      <c r="AG92" s="86"/>
      <c r="AH92" s="87"/>
      <c r="AI92" s="87"/>
      <c r="AJ92" s="88"/>
      <c r="AK92" s="115"/>
      <c r="AL92" s="51"/>
      <c r="AM92" s="116"/>
      <c r="AN92" s="117"/>
      <c r="AO92" s="92"/>
      <c r="AP92" s="118"/>
      <c r="AQ92" s="94"/>
      <c r="AR92" s="95"/>
      <c r="AS92" s="96"/>
      <c r="AT92" s="97"/>
      <c r="AU92" s="97"/>
      <c r="AV92" s="96"/>
      <c r="AW92" s="98"/>
      <c r="AX92" s="92"/>
      <c r="AY92" s="93"/>
      <c r="AZ92" s="99"/>
      <c r="BA92" s="100"/>
      <c r="BB92" s="99"/>
      <c r="BC92" s="100"/>
      <c r="BD92" s="100"/>
      <c r="BE92" s="99"/>
      <c r="BF92" s="98"/>
      <c r="BG92" s="92"/>
      <c r="BH92" s="93"/>
      <c r="BI92" s="99"/>
      <c r="BJ92" s="100"/>
      <c r="BK92" s="99"/>
      <c r="BL92" s="100"/>
      <c r="BM92" s="100"/>
      <c r="BN92" s="99"/>
      <c r="BO92" s="98"/>
      <c r="BP92" s="92"/>
      <c r="BQ92" s="93"/>
      <c r="BR92" s="99"/>
      <c r="BS92" s="100"/>
      <c r="BT92" s="99"/>
      <c r="BU92" s="100"/>
      <c r="BV92" s="100"/>
      <c r="BW92" s="99"/>
      <c r="BX92" s="98"/>
      <c r="BY92" s="92"/>
      <c r="BZ92" s="93"/>
      <c r="CA92" s="99"/>
      <c r="CB92" s="100"/>
      <c r="CC92" s="99"/>
      <c r="CD92" s="100"/>
      <c r="CE92" s="100"/>
      <c r="CF92" s="99"/>
      <c r="CG92" s="98"/>
      <c r="CH92" s="92"/>
      <c r="CI92" s="93"/>
      <c r="CJ92" s="99"/>
      <c r="CK92" s="100"/>
      <c r="CL92" s="99"/>
      <c r="CM92" s="100"/>
      <c r="CN92" s="100"/>
      <c r="CO92" s="99"/>
      <c r="CP92" s="98"/>
      <c r="CQ92" s="152"/>
      <c r="CR92" s="102" t="str">
        <f>IF(Tableau18[[#This Row],[Colonne1]]=0,"",IF(DO92&gt;1,"Nom plusieurs fois dans la liste",IF(DO92=1,"OK","Nom pas dans la liste")))</f>
        <v/>
      </c>
      <c r="CS92" s="134"/>
      <c r="CT92" s="103"/>
      <c r="CU92" s="104"/>
      <c r="CV92" s="104"/>
      <c r="CW92" s="104"/>
      <c r="CX92" s="104"/>
      <c r="CY92" s="103"/>
      <c r="CZ92" s="104"/>
      <c r="DA92" s="104"/>
      <c r="DB92" s="104"/>
      <c r="DC92" s="133"/>
      <c r="DD92" s="133"/>
      <c r="DE92" s="133"/>
      <c r="DF92" s="133"/>
      <c r="DG92" s="105"/>
      <c r="DH92" s="133"/>
      <c r="DI92" s="105"/>
      <c r="DJ92" s="105"/>
      <c r="DK92" s="133"/>
      <c r="DL92" s="105"/>
      <c r="DM92" s="105" t="s">
        <v>129</v>
      </c>
      <c r="DN92" s="105"/>
      <c r="DO92" s="119">
        <f>COUNTIF(B:B,Tableau18[[#This Row],[Colonne1]])</f>
        <v>0</v>
      </c>
      <c r="DQ92" s="107">
        <f>MOD(DX92-DW92,1)</f>
        <v>0</v>
      </c>
      <c r="DS92" s="108">
        <f>Tableau13[[#This Row],[Pause 1]]</f>
        <v>0</v>
      </c>
      <c r="DT92" s="108">
        <f>Tableau13[[#This Row],[Pause 2]]</f>
        <v>0</v>
      </c>
      <c r="DU92" s="81">
        <f>Tableau13[[#This Row],[Debut 1 pause calculé]]</f>
        <v>0</v>
      </c>
      <c r="DV92" s="81">
        <f>Tableau13[[#This Row],[Fin 1 pause calculé]]</f>
        <v>0</v>
      </c>
      <c r="DW92" s="81">
        <f>Tableau13[[#This Row],[Debut 2 pause calculé]]</f>
        <v>0</v>
      </c>
      <c r="DX92" s="81">
        <f>Tableau13[[#This Row],[Fin 2 pause calculé]]</f>
        <v>0</v>
      </c>
      <c r="DY92" s="107">
        <f>Tableau13[[#This Row],[Activité1]]</f>
        <v>0</v>
      </c>
      <c r="DZ92" s="109">
        <f>Tableau13[[#This Row],[Debut1]]</f>
        <v>0</v>
      </c>
      <c r="EA92" s="109">
        <f>Tableau13[[#This Row],[Fin calculé1]]</f>
        <v>0</v>
      </c>
      <c r="EB92" s="109">
        <f>Tableau13[[#This Row],[FP1]]</f>
        <v>0</v>
      </c>
      <c r="EC92" s="110">
        <f>Tableau13[[#This Row],[Temps1]]</f>
        <v>0</v>
      </c>
      <c r="ED92" s="111">
        <f>IF(DZ92=0,0,IF(EA92&gt;0,"F",IF(Tableau13[[#This Row],[X]]="X","FP","EC")))</f>
        <v>0</v>
      </c>
      <c r="EE92" s="112">
        <f>Tableau13[[#This Row],[Pause1]]</f>
        <v>0</v>
      </c>
      <c r="EF92" s="113">
        <f t="shared" si="4"/>
        <v>0</v>
      </c>
      <c r="EG92" s="113">
        <f t="shared" si="3"/>
        <v>0</v>
      </c>
    </row>
    <row r="93" spans="1:137" s="107" customFormat="1" ht="13.95" customHeight="1" x14ac:dyDescent="0.3">
      <c r="A93" s="114">
        <f>Tableau13[[#This Row],[Code]]</f>
        <v>0</v>
      </c>
      <c r="B93" s="72"/>
      <c r="C93" s="72"/>
      <c r="D93" s="73"/>
      <c r="E93" s="74"/>
      <c r="F93" s="75"/>
      <c r="G93" s="76"/>
      <c r="H93" s="72"/>
      <c r="I93" s="76"/>
      <c r="J93" s="76"/>
      <c r="K93" s="76"/>
      <c r="L93" s="76"/>
      <c r="M93" s="76"/>
      <c r="N93" s="76"/>
      <c r="O93" s="76"/>
      <c r="P93" s="77"/>
      <c r="Q93" s="78"/>
      <c r="R93" s="79"/>
      <c r="S93" s="80"/>
      <c r="T93" s="80"/>
      <c r="U93" s="81"/>
      <c r="V93" s="81"/>
      <c r="W93" s="81"/>
      <c r="X93" s="81"/>
      <c r="Y93" s="81"/>
      <c r="Z93" s="81"/>
      <c r="AA93" s="81"/>
      <c r="AB93" s="82"/>
      <c r="AC93" s="83"/>
      <c r="AD93" s="83"/>
      <c r="AE93" s="84"/>
      <c r="AF93" s="85"/>
      <c r="AG93" s="86"/>
      <c r="AH93" s="87"/>
      <c r="AI93" s="87"/>
      <c r="AJ93" s="88"/>
      <c r="AK93" s="115"/>
      <c r="AL93" s="51"/>
      <c r="AM93" s="116"/>
      <c r="AN93" s="117"/>
      <c r="AO93" s="92"/>
      <c r="AP93" s="118"/>
      <c r="AQ93" s="94"/>
      <c r="AR93" s="95"/>
      <c r="AS93" s="96"/>
      <c r="AT93" s="97"/>
      <c r="AU93" s="97"/>
      <c r="AV93" s="96"/>
      <c r="AW93" s="98"/>
      <c r="AX93" s="92"/>
      <c r="AY93" s="93"/>
      <c r="AZ93" s="99"/>
      <c r="BA93" s="100"/>
      <c r="BB93" s="99"/>
      <c r="BC93" s="100"/>
      <c r="BD93" s="100"/>
      <c r="BE93" s="99"/>
      <c r="BF93" s="98"/>
      <c r="BG93" s="92"/>
      <c r="BH93" s="93"/>
      <c r="BI93" s="99"/>
      <c r="BJ93" s="100"/>
      <c r="BK93" s="99"/>
      <c r="BL93" s="100"/>
      <c r="BM93" s="100"/>
      <c r="BN93" s="99"/>
      <c r="BO93" s="98"/>
      <c r="BP93" s="92"/>
      <c r="BQ93" s="93"/>
      <c r="BR93" s="99"/>
      <c r="BS93" s="100"/>
      <c r="BT93" s="99"/>
      <c r="BU93" s="100"/>
      <c r="BV93" s="100"/>
      <c r="BW93" s="99"/>
      <c r="BX93" s="98"/>
      <c r="BY93" s="92"/>
      <c r="BZ93" s="93"/>
      <c r="CA93" s="99"/>
      <c r="CB93" s="100"/>
      <c r="CC93" s="99"/>
      <c r="CD93" s="100"/>
      <c r="CE93" s="100"/>
      <c r="CF93" s="99"/>
      <c r="CG93" s="98"/>
      <c r="CH93" s="92"/>
      <c r="CI93" s="93"/>
      <c r="CJ93" s="99"/>
      <c r="CK93" s="100"/>
      <c r="CL93" s="99"/>
      <c r="CM93" s="100"/>
      <c r="CN93" s="100"/>
      <c r="CO93" s="99"/>
      <c r="CP93" s="98"/>
      <c r="CQ93" s="152"/>
      <c r="CR93" s="102" t="str">
        <f>IF(Tableau18[[#This Row],[Colonne1]]=0,"",IF(DO93&gt;1,"Nom plusieurs fois dans la liste",IF(DO93=1,"OK","Nom pas dans la liste")))</f>
        <v/>
      </c>
      <c r="CS93" s="134"/>
      <c r="CT93" s="103"/>
      <c r="CU93" s="104"/>
      <c r="CV93" s="104"/>
      <c r="CW93" s="104"/>
      <c r="CX93" s="104"/>
      <c r="CY93" s="103"/>
      <c r="CZ93" s="104"/>
      <c r="DA93" s="104"/>
      <c r="DB93" s="104"/>
      <c r="DC93" s="133"/>
      <c r="DD93" s="133"/>
      <c r="DE93" s="133"/>
      <c r="DF93" s="133"/>
      <c r="DG93" s="105"/>
      <c r="DH93" s="133"/>
      <c r="DI93" s="105"/>
      <c r="DJ93" s="105"/>
      <c r="DK93" s="133"/>
      <c r="DL93" s="105"/>
      <c r="DM93" s="105" t="s">
        <v>129</v>
      </c>
      <c r="DN93" s="105"/>
      <c r="DO93" s="119">
        <f>COUNTIF(B:B,Tableau18[[#This Row],[Colonne1]])</f>
        <v>0</v>
      </c>
      <c r="DQ93" s="107">
        <f>MOD(DX93-DW93,1)</f>
        <v>0</v>
      </c>
      <c r="DS93" s="108">
        <f>Tableau13[[#This Row],[Pause 1]]</f>
        <v>0</v>
      </c>
      <c r="DT93" s="108">
        <f>Tableau13[[#This Row],[Pause 2]]</f>
        <v>0</v>
      </c>
      <c r="DU93" s="81">
        <f>Tableau13[[#This Row],[Debut 1 pause calculé]]</f>
        <v>0</v>
      </c>
      <c r="DV93" s="81">
        <f>Tableau13[[#This Row],[Fin 1 pause calculé]]</f>
        <v>0</v>
      </c>
      <c r="DW93" s="81">
        <f>Tableau13[[#This Row],[Debut 2 pause calculé]]</f>
        <v>0</v>
      </c>
      <c r="DX93" s="81">
        <f>Tableau13[[#This Row],[Fin 2 pause calculé]]</f>
        <v>0</v>
      </c>
      <c r="DY93" s="107">
        <f>Tableau13[[#This Row],[Activité1]]</f>
        <v>0</v>
      </c>
      <c r="DZ93" s="121">
        <f>Tableau13[[#This Row],[Debut1]]</f>
        <v>0</v>
      </c>
      <c r="EA93" s="121">
        <f>Tableau13[[#This Row],[Fin calculé1]]</f>
        <v>0</v>
      </c>
      <c r="EB93" s="121">
        <f>Tableau13[[#This Row],[FP1]]</f>
        <v>0</v>
      </c>
      <c r="EC93" s="122">
        <f>Tableau13[[#This Row],[Temps1]]</f>
        <v>0</v>
      </c>
      <c r="ED93" s="123">
        <f>IF(DZ93=0,0,IF(EA93&gt;0,"F",IF(Tableau13[[#This Row],[X]]="X","FP","EC")))</f>
        <v>0</v>
      </c>
      <c r="EE93" s="124">
        <f>Tableau13[[#This Row],[Pause1]]</f>
        <v>0</v>
      </c>
      <c r="EF93" s="125">
        <f t="shared" si="4"/>
        <v>0</v>
      </c>
      <c r="EG93" s="125">
        <f t="shared" si="3"/>
        <v>0</v>
      </c>
    </row>
    <row r="94" spans="1:137" s="107" customFormat="1" ht="13.95" customHeight="1" x14ac:dyDescent="0.3">
      <c r="A94" s="114">
        <f>Tableau13[[#This Row],[Code]]</f>
        <v>0</v>
      </c>
      <c r="B94" s="72"/>
      <c r="C94" s="72"/>
      <c r="D94" s="73"/>
      <c r="E94" s="74"/>
      <c r="F94" s="75"/>
      <c r="G94" s="76"/>
      <c r="H94" s="72"/>
      <c r="I94" s="76"/>
      <c r="J94" s="76"/>
      <c r="K94" s="76"/>
      <c r="L94" s="76"/>
      <c r="M94" s="76"/>
      <c r="N94" s="76"/>
      <c r="O94" s="76"/>
      <c r="P94" s="77"/>
      <c r="Q94" s="78"/>
      <c r="R94" s="79"/>
      <c r="S94" s="80"/>
      <c r="T94" s="80"/>
      <c r="U94" s="81"/>
      <c r="V94" s="81"/>
      <c r="W94" s="81"/>
      <c r="X94" s="81"/>
      <c r="Y94" s="81"/>
      <c r="Z94" s="81"/>
      <c r="AA94" s="81"/>
      <c r="AB94" s="82"/>
      <c r="AC94" s="83"/>
      <c r="AD94" s="83"/>
      <c r="AE94" s="84"/>
      <c r="AF94" s="85"/>
      <c r="AG94" s="86"/>
      <c r="AH94" s="87"/>
      <c r="AI94" s="87"/>
      <c r="AJ94" s="88"/>
      <c r="AK94" s="115"/>
      <c r="AL94" s="51"/>
      <c r="AM94" s="116"/>
      <c r="AN94" s="117"/>
      <c r="AO94" s="92"/>
      <c r="AP94" s="118"/>
      <c r="AQ94" s="94"/>
      <c r="AR94" s="95"/>
      <c r="AS94" s="96"/>
      <c r="AT94" s="97"/>
      <c r="AU94" s="97"/>
      <c r="AV94" s="96"/>
      <c r="AW94" s="98"/>
      <c r="AX94" s="92"/>
      <c r="AY94" s="93"/>
      <c r="AZ94" s="99"/>
      <c r="BA94" s="100"/>
      <c r="BB94" s="139"/>
      <c r="BC94" s="100"/>
      <c r="BD94" s="100"/>
      <c r="BE94" s="99"/>
      <c r="BF94" s="98"/>
      <c r="BG94" s="92"/>
      <c r="BH94" s="93"/>
      <c r="BI94" s="140"/>
      <c r="BJ94" s="100"/>
      <c r="BK94" s="99"/>
      <c r="BL94" s="100"/>
      <c r="BM94" s="100"/>
      <c r="BN94" s="99"/>
      <c r="BO94" s="98"/>
      <c r="BP94" s="92"/>
      <c r="BQ94" s="93"/>
      <c r="BR94" s="140"/>
      <c r="BS94" s="100"/>
      <c r="BT94" s="99"/>
      <c r="BU94" s="100"/>
      <c r="BV94" s="100"/>
      <c r="BW94" s="99"/>
      <c r="BX94" s="98"/>
      <c r="BY94" s="92"/>
      <c r="BZ94" s="93"/>
      <c r="CA94" s="140"/>
      <c r="CB94" s="100"/>
      <c r="CC94" s="99"/>
      <c r="CD94" s="141"/>
      <c r="CE94" s="141"/>
      <c r="CF94" s="99"/>
      <c r="CG94" s="98"/>
      <c r="CH94" s="92"/>
      <c r="CI94" s="93"/>
      <c r="CJ94" s="140"/>
      <c r="CK94" s="142"/>
      <c r="CL94" s="99"/>
      <c r="CM94" s="100"/>
      <c r="CN94" s="100"/>
      <c r="CO94" s="99"/>
      <c r="CP94" s="98"/>
      <c r="CQ94" s="152"/>
      <c r="CR94" s="102" t="str">
        <f>IF(Tableau18[[#This Row],[Colonne1]]=0,"",IF(DO94&gt;1,"Nom plusieurs fois dans la liste",IF(DO94=1,"OK","Nom pas dans la liste")))</f>
        <v/>
      </c>
      <c r="CS94" s="134"/>
      <c r="CT94" s="103"/>
      <c r="CU94" s="104"/>
      <c r="CV94" s="104"/>
      <c r="CW94" s="104"/>
      <c r="CX94" s="104"/>
      <c r="CY94" s="103"/>
      <c r="CZ94" s="104"/>
      <c r="DA94" s="104"/>
      <c r="DB94" s="104"/>
      <c r="DC94" s="133"/>
      <c r="DD94" s="133"/>
      <c r="DE94" s="133"/>
      <c r="DF94" s="133"/>
      <c r="DG94" s="105"/>
      <c r="DH94" s="133"/>
      <c r="DI94" s="105"/>
      <c r="DJ94" s="105"/>
      <c r="DK94" s="133"/>
      <c r="DL94" s="105"/>
      <c r="DM94" s="105" t="s">
        <v>129</v>
      </c>
      <c r="DN94" s="105"/>
      <c r="DO94" s="119">
        <f>COUNTIF(B:B,Tableau18[[#This Row],[Colonne1]])</f>
        <v>0</v>
      </c>
      <c r="DQ94" s="107">
        <f>MOD(DX94-DW94,1)</f>
        <v>0</v>
      </c>
      <c r="DS94" s="108">
        <f>Tableau13[[#This Row],[Pause 1]]</f>
        <v>0</v>
      </c>
      <c r="DT94" s="108">
        <f>Tableau13[[#This Row],[Pause 2]]</f>
        <v>0</v>
      </c>
      <c r="DU94" s="81">
        <f>Tableau13[[#This Row],[Debut 1 pause calculé]]</f>
        <v>0</v>
      </c>
      <c r="DV94" s="81">
        <f>Tableau13[[#This Row],[Fin 1 pause calculé]]</f>
        <v>0</v>
      </c>
      <c r="DW94" s="81">
        <f>Tableau13[[#This Row],[Debut 2 pause calculé]]</f>
        <v>0</v>
      </c>
      <c r="DX94" s="81">
        <f>Tableau13[[#This Row],[Fin 2 pause calculé]]</f>
        <v>0</v>
      </c>
      <c r="DY94" s="107">
        <f>Tableau13[[#This Row],[Activité1]]</f>
        <v>0</v>
      </c>
      <c r="DZ94" s="109">
        <f>Tableau13[[#This Row],[Debut1]]</f>
        <v>0</v>
      </c>
      <c r="EA94" s="109">
        <f>Tableau13[[#This Row],[Fin calculé1]]</f>
        <v>0</v>
      </c>
      <c r="EB94" s="109">
        <f>Tableau13[[#This Row],[FP1]]</f>
        <v>0</v>
      </c>
      <c r="EC94" s="110">
        <f>Tableau13[[#This Row],[Temps1]]</f>
        <v>0</v>
      </c>
      <c r="ED94" s="111">
        <f>IF(DZ94=0,0,IF(EA94&gt;0,"F",IF(Tableau13[[#This Row],[X]]="X","FP","EC")))</f>
        <v>0</v>
      </c>
      <c r="EE94" s="112">
        <f>Tableau13[[#This Row],[Pause1]]</f>
        <v>0</v>
      </c>
      <c r="EF94" s="113">
        <f t="shared" si="4"/>
        <v>0</v>
      </c>
      <c r="EG94" s="113">
        <f t="shared" si="3"/>
        <v>0</v>
      </c>
    </row>
    <row r="95" spans="1:137" s="107" customFormat="1" ht="13.95" customHeight="1" x14ac:dyDescent="0.3">
      <c r="A95" s="114">
        <f>Tableau13[[#This Row],[Code]]</f>
        <v>0</v>
      </c>
      <c r="B95" s="73"/>
      <c r="C95" s="72"/>
      <c r="D95" s="73"/>
      <c r="E95" s="74"/>
      <c r="F95" s="75"/>
      <c r="G95" s="76"/>
      <c r="H95" s="72"/>
      <c r="I95" s="76"/>
      <c r="J95" s="76"/>
      <c r="K95" s="76"/>
      <c r="L95" s="76"/>
      <c r="M95" s="76"/>
      <c r="N95" s="76"/>
      <c r="O95" s="76"/>
      <c r="P95" s="77"/>
      <c r="Q95" s="78"/>
      <c r="R95" s="79"/>
      <c r="S95" s="80"/>
      <c r="T95" s="80"/>
      <c r="U95" s="81"/>
      <c r="V95" s="81"/>
      <c r="W95" s="81"/>
      <c r="X95" s="81"/>
      <c r="Y95" s="81"/>
      <c r="Z95" s="81"/>
      <c r="AA95" s="81"/>
      <c r="AB95" s="82"/>
      <c r="AC95" s="83"/>
      <c r="AD95" s="83"/>
      <c r="AE95" s="84"/>
      <c r="AF95" s="85"/>
      <c r="AG95" s="86"/>
      <c r="AH95" s="87"/>
      <c r="AI95" s="87"/>
      <c r="AJ95" s="88"/>
      <c r="AK95" s="115"/>
      <c r="AL95" s="51"/>
      <c r="AM95" s="116"/>
      <c r="AN95" s="117"/>
      <c r="AO95" s="92"/>
      <c r="AP95" s="93"/>
      <c r="AQ95" s="94"/>
      <c r="AR95" s="95"/>
      <c r="AS95" s="96"/>
      <c r="AT95" s="97"/>
      <c r="AU95" s="97"/>
      <c r="AV95" s="96"/>
      <c r="AW95" s="98"/>
      <c r="AX95" s="92"/>
      <c r="AY95" s="93"/>
      <c r="AZ95" s="99"/>
      <c r="BA95" s="100"/>
      <c r="BB95" s="99"/>
      <c r="BC95" s="100"/>
      <c r="BD95" s="100"/>
      <c r="BE95" s="99"/>
      <c r="BF95" s="98"/>
      <c r="BG95" s="92"/>
      <c r="BH95" s="93"/>
      <c r="BI95" s="99"/>
      <c r="BJ95" s="100"/>
      <c r="BK95" s="99"/>
      <c r="BL95" s="100"/>
      <c r="BM95" s="100"/>
      <c r="BN95" s="99"/>
      <c r="BO95" s="98"/>
      <c r="BP95" s="92"/>
      <c r="BQ95" s="93"/>
      <c r="BR95" s="99"/>
      <c r="BS95" s="100"/>
      <c r="BT95" s="99"/>
      <c r="BU95" s="100"/>
      <c r="BV95" s="100"/>
      <c r="BW95" s="99"/>
      <c r="BX95" s="98"/>
      <c r="BY95" s="92"/>
      <c r="BZ95" s="93"/>
      <c r="CA95" s="99"/>
      <c r="CB95" s="100"/>
      <c r="CC95" s="99"/>
      <c r="CD95" s="100"/>
      <c r="CE95" s="100"/>
      <c r="CF95" s="99"/>
      <c r="CG95" s="98"/>
      <c r="CH95" s="92"/>
      <c r="CI95" s="93"/>
      <c r="CJ95" s="99"/>
      <c r="CK95" s="100"/>
      <c r="CL95" s="99"/>
      <c r="CM95" s="100"/>
      <c r="CN95" s="100"/>
      <c r="CO95" s="99"/>
      <c r="CP95" s="98"/>
      <c r="CQ95" s="152"/>
      <c r="CR95" s="102" t="str">
        <f>IF(Tableau18[[#This Row],[Colonne1]]=0,"",IF(DO95&gt;1,"Nom plusieurs fois dans la liste",IF(DO95=1,"OK","Nom pas dans la liste")))</f>
        <v/>
      </c>
      <c r="CS95" s="134"/>
      <c r="CT95" s="103"/>
      <c r="CU95" s="104"/>
      <c r="CV95" s="104"/>
      <c r="CW95" s="104"/>
      <c r="CX95" s="104"/>
      <c r="CY95" s="103"/>
      <c r="CZ95" s="104"/>
      <c r="DA95" s="104"/>
      <c r="DB95" s="104"/>
      <c r="DC95" s="133"/>
      <c r="DD95" s="133"/>
      <c r="DE95" s="133"/>
      <c r="DF95" s="133"/>
      <c r="DG95" s="105"/>
      <c r="DH95" s="133"/>
      <c r="DI95" s="105"/>
      <c r="DJ95" s="105"/>
      <c r="DK95" s="133"/>
      <c r="DL95" s="105"/>
      <c r="DM95" s="105" t="s">
        <v>129</v>
      </c>
      <c r="DN95" s="105"/>
      <c r="DO95" s="119">
        <f>COUNTIF(B:B,Tableau18[[#This Row],[Colonne1]])</f>
        <v>0</v>
      </c>
      <c r="DQ95" s="107">
        <f>MOD(DX95-DW95,1)</f>
        <v>0</v>
      </c>
      <c r="DS95" s="108">
        <f>Tableau13[[#This Row],[Pause 1]]</f>
        <v>0</v>
      </c>
      <c r="DT95" s="108">
        <f>Tableau13[[#This Row],[Pause 2]]</f>
        <v>0</v>
      </c>
      <c r="DU95" s="81">
        <f>Tableau13[[#This Row],[Debut 1 pause calculé]]</f>
        <v>0</v>
      </c>
      <c r="DV95" s="81">
        <f>Tableau13[[#This Row],[Fin 1 pause calculé]]</f>
        <v>0</v>
      </c>
      <c r="DW95" s="81">
        <f>Tableau13[[#This Row],[Debut 2 pause calculé]]</f>
        <v>0</v>
      </c>
      <c r="DX95" s="81">
        <f>Tableau13[[#This Row],[Fin 2 pause calculé]]</f>
        <v>0</v>
      </c>
      <c r="DY95" s="107">
        <f>Tableau13[[#This Row],[Activité1]]</f>
        <v>0</v>
      </c>
      <c r="DZ95" s="109">
        <f>Tableau13[[#This Row],[Debut1]]</f>
        <v>0</v>
      </c>
      <c r="EA95" s="109">
        <f>Tableau13[[#This Row],[Fin calculé1]]</f>
        <v>0</v>
      </c>
      <c r="EB95" s="109">
        <f>Tableau13[[#This Row],[FP1]]</f>
        <v>0</v>
      </c>
      <c r="EC95" s="110">
        <f>Tableau13[[#This Row],[Temps1]]</f>
        <v>0</v>
      </c>
      <c r="ED95" s="111">
        <f>IF(DZ95=0,0,IF(EA95&gt;0,"F",IF(Tableau13[[#This Row],[X]]="X","FP","EC")))</f>
        <v>0</v>
      </c>
      <c r="EE95" s="112">
        <f>Tableau13[[#This Row],[Pause1]]</f>
        <v>0</v>
      </c>
      <c r="EF95" s="113">
        <f t="shared" si="4"/>
        <v>0</v>
      </c>
      <c r="EG95" s="113">
        <f t="shared" si="3"/>
        <v>0</v>
      </c>
    </row>
    <row r="96" spans="1:137" s="107" customFormat="1" ht="13.95" customHeight="1" x14ac:dyDescent="0.3">
      <c r="A96" s="114">
        <f>Tableau13[[#This Row],[Code]]</f>
        <v>0</v>
      </c>
      <c r="B96" s="72"/>
      <c r="C96" s="72"/>
      <c r="D96" s="73"/>
      <c r="E96" s="74"/>
      <c r="F96" s="75"/>
      <c r="G96" s="76"/>
      <c r="H96" s="72"/>
      <c r="I96" s="76"/>
      <c r="J96" s="76"/>
      <c r="K96" s="76"/>
      <c r="L96" s="76"/>
      <c r="M96" s="76"/>
      <c r="N96" s="76"/>
      <c r="O96" s="76"/>
      <c r="P96" s="77"/>
      <c r="Q96" s="78"/>
      <c r="R96" s="79"/>
      <c r="S96" s="80"/>
      <c r="T96" s="80"/>
      <c r="U96" s="81"/>
      <c r="V96" s="81"/>
      <c r="W96" s="81"/>
      <c r="X96" s="81"/>
      <c r="Y96" s="81"/>
      <c r="Z96" s="81"/>
      <c r="AA96" s="81"/>
      <c r="AB96" s="82"/>
      <c r="AC96" s="83"/>
      <c r="AD96" s="83"/>
      <c r="AE96" s="84"/>
      <c r="AF96" s="85"/>
      <c r="AG96" s="86"/>
      <c r="AH96" s="87"/>
      <c r="AI96" s="87"/>
      <c r="AJ96" s="88"/>
      <c r="AK96" s="115"/>
      <c r="AL96" s="51"/>
      <c r="AM96" s="116"/>
      <c r="AN96" s="117"/>
      <c r="AO96" s="92"/>
      <c r="AP96" s="118"/>
      <c r="AQ96" s="94"/>
      <c r="AR96" s="95"/>
      <c r="AS96" s="96"/>
      <c r="AT96" s="97"/>
      <c r="AU96" s="97"/>
      <c r="AV96" s="96"/>
      <c r="AW96" s="98"/>
      <c r="AX96" s="92"/>
      <c r="AY96" s="93"/>
      <c r="AZ96" s="99"/>
      <c r="BA96" s="100"/>
      <c r="BB96" s="99"/>
      <c r="BC96" s="100"/>
      <c r="BD96" s="100"/>
      <c r="BE96" s="99"/>
      <c r="BF96" s="98"/>
      <c r="BG96" s="92"/>
      <c r="BH96" s="93"/>
      <c r="BI96" s="99"/>
      <c r="BJ96" s="100"/>
      <c r="BK96" s="99"/>
      <c r="BL96" s="100"/>
      <c r="BM96" s="100"/>
      <c r="BN96" s="99"/>
      <c r="BO96" s="98"/>
      <c r="BP96" s="92"/>
      <c r="BQ96" s="93"/>
      <c r="BR96" s="99"/>
      <c r="BS96" s="100"/>
      <c r="BT96" s="99"/>
      <c r="BU96" s="100"/>
      <c r="BV96" s="100"/>
      <c r="BW96" s="99"/>
      <c r="BX96" s="98"/>
      <c r="BY96" s="92"/>
      <c r="BZ96" s="93"/>
      <c r="CA96" s="99"/>
      <c r="CB96" s="100"/>
      <c r="CC96" s="99"/>
      <c r="CD96" s="100"/>
      <c r="CE96" s="100"/>
      <c r="CF96" s="99"/>
      <c r="CG96" s="98"/>
      <c r="CH96" s="92"/>
      <c r="CI96" s="93"/>
      <c r="CJ96" s="99"/>
      <c r="CK96" s="100"/>
      <c r="CL96" s="99"/>
      <c r="CM96" s="100"/>
      <c r="CN96" s="100"/>
      <c r="CO96" s="99"/>
      <c r="CP96" s="98"/>
      <c r="CQ96" s="152"/>
      <c r="CR96" s="102" t="str">
        <f>IF(Tableau18[[#This Row],[Colonne1]]=0,"",IF(DO96&gt;1,"Nom plusieurs fois dans la liste",IF(DO96=1,"OK","Nom pas dans la liste")))</f>
        <v/>
      </c>
      <c r="CS96" s="134"/>
      <c r="CT96" s="103"/>
      <c r="CU96" s="104"/>
      <c r="CV96" s="104"/>
      <c r="CW96" s="104"/>
      <c r="CX96" s="104"/>
      <c r="CY96" s="103"/>
      <c r="CZ96" s="104"/>
      <c r="DA96" s="104"/>
      <c r="DB96" s="104"/>
      <c r="DC96" s="133"/>
      <c r="DD96" s="133"/>
      <c r="DE96" s="133"/>
      <c r="DF96" s="133"/>
      <c r="DG96" s="105"/>
      <c r="DH96" s="133"/>
      <c r="DI96" s="105"/>
      <c r="DJ96" s="105"/>
      <c r="DK96" s="133"/>
      <c r="DL96" s="105"/>
      <c r="DM96" s="105" t="s">
        <v>129</v>
      </c>
      <c r="DN96" s="105"/>
      <c r="DO96" s="119">
        <f>COUNTIF(B:B,Tableau18[[#This Row],[Colonne1]])</f>
        <v>0</v>
      </c>
      <c r="DQ96" s="107">
        <f>MOD(DX96-DW96,1)</f>
        <v>0</v>
      </c>
      <c r="DS96" s="108">
        <f>Tableau13[[#This Row],[Pause 1]]</f>
        <v>0</v>
      </c>
      <c r="DT96" s="108">
        <f>Tableau13[[#This Row],[Pause 2]]</f>
        <v>0</v>
      </c>
      <c r="DU96" s="81">
        <f>Tableau13[[#This Row],[Debut 1 pause calculé]]</f>
        <v>0</v>
      </c>
      <c r="DV96" s="81">
        <f>Tableau13[[#This Row],[Fin 1 pause calculé]]</f>
        <v>0</v>
      </c>
      <c r="DW96" s="81">
        <f>Tableau13[[#This Row],[Debut 2 pause calculé]]</f>
        <v>0</v>
      </c>
      <c r="DX96" s="81">
        <f>Tableau13[[#This Row],[Fin 2 pause calculé]]</f>
        <v>0</v>
      </c>
      <c r="DY96" s="107">
        <f>Tableau13[[#This Row],[Activité1]]</f>
        <v>0</v>
      </c>
      <c r="DZ96" s="109">
        <f>Tableau13[[#This Row],[Debut1]]</f>
        <v>0</v>
      </c>
      <c r="EA96" s="109">
        <f>Tableau13[[#This Row],[Fin calculé1]]</f>
        <v>0</v>
      </c>
      <c r="EB96" s="109">
        <f>Tableau13[[#This Row],[FP1]]</f>
        <v>0</v>
      </c>
      <c r="EC96" s="110">
        <f>Tableau13[[#This Row],[Temps1]]</f>
        <v>0</v>
      </c>
      <c r="ED96" s="111">
        <f>IF(DZ96=0,0,IF(EA96&gt;0,"F",IF(Tableau13[[#This Row],[X]]="X","FP","EC")))</f>
        <v>0</v>
      </c>
      <c r="EE96" s="112">
        <f>Tableau13[[#This Row],[Pause1]]</f>
        <v>0</v>
      </c>
      <c r="EF96" s="113">
        <f t="shared" si="4"/>
        <v>0</v>
      </c>
      <c r="EG96" s="113">
        <f t="shared" si="3"/>
        <v>0</v>
      </c>
    </row>
    <row r="97" spans="1:137" s="107" customFormat="1" ht="13.95" customHeight="1" x14ac:dyDescent="0.3">
      <c r="A97" s="114">
        <f>Tableau13[[#This Row],[Code]]</f>
        <v>0</v>
      </c>
      <c r="B97" s="72"/>
      <c r="C97" s="72"/>
      <c r="D97" s="73"/>
      <c r="E97" s="74"/>
      <c r="F97" s="75"/>
      <c r="G97" s="76"/>
      <c r="H97" s="72"/>
      <c r="I97" s="76"/>
      <c r="J97" s="76"/>
      <c r="K97" s="76"/>
      <c r="L97" s="76"/>
      <c r="M97" s="76"/>
      <c r="N97" s="76"/>
      <c r="O97" s="76"/>
      <c r="P97" s="77"/>
      <c r="Q97" s="78"/>
      <c r="R97" s="79"/>
      <c r="S97" s="80"/>
      <c r="T97" s="80"/>
      <c r="U97" s="81"/>
      <c r="V97" s="81"/>
      <c r="W97" s="81"/>
      <c r="X97" s="81"/>
      <c r="Y97" s="81"/>
      <c r="Z97" s="81"/>
      <c r="AA97" s="81"/>
      <c r="AB97" s="82"/>
      <c r="AC97" s="83"/>
      <c r="AD97" s="83"/>
      <c r="AE97" s="84"/>
      <c r="AF97" s="85"/>
      <c r="AG97" s="86"/>
      <c r="AH97" s="87"/>
      <c r="AI97" s="87"/>
      <c r="AJ97" s="88"/>
      <c r="AK97" s="115"/>
      <c r="AL97" s="51"/>
      <c r="AM97" s="116"/>
      <c r="AN97" s="117"/>
      <c r="AO97" s="92"/>
      <c r="AP97" s="118"/>
      <c r="AQ97" s="94"/>
      <c r="AR97" s="95"/>
      <c r="AS97" s="96"/>
      <c r="AT97" s="97"/>
      <c r="AU97" s="97"/>
      <c r="AV97" s="96"/>
      <c r="AW97" s="98"/>
      <c r="AX97" s="92"/>
      <c r="AY97" s="93"/>
      <c r="AZ97" s="99"/>
      <c r="BA97" s="100"/>
      <c r="BB97" s="99"/>
      <c r="BC97" s="100"/>
      <c r="BD97" s="100"/>
      <c r="BE97" s="99"/>
      <c r="BF97" s="98"/>
      <c r="BG97" s="92"/>
      <c r="BH97" s="93"/>
      <c r="BI97" s="99"/>
      <c r="BJ97" s="100"/>
      <c r="BK97" s="99"/>
      <c r="BL97" s="100"/>
      <c r="BM97" s="100"/>
      <c r="BN97" s="99"/>
      <c r="BO97" s="98"/>
      <c r="BP97" s="92"/>
      <c r="BQ97" s="93"/>
      <c r="BR97" s="99"/>
      <c r="BS97" s="100"/>
      <c r="BT97" s="99"/>
      <c r="BU97" s="100"/>
      <c r="BV97" s="100"/>
      <c r="BW97" s="99"/>
      <c r="BX97" s="98"/>
      <c r="BY97" s="92"/>
      <c r="BZ97" s="93"/>
      <c r="CA97" s="99"/>
      <c r="CB97" s="100"/>
      <c r="CC97" s="99"/>
      <c r="CD97" s="100"/>
      <c r="CE97" s="100"/>
      <c r="CF97" s="99"/>
      <c r="CG97" s="98"/>
      <c r="CH97" s="92"/>
      <c r="CI97" s="93"/>
      <c r="CJ97" s="99"/>
      <c r="CK97" s="100"/>
      <c r="CL97" s="99"/>
      <c r="CM97" s="100"/>
      <c r="CN97" s="100"/>
      <c r="CO97" s="99"/>
      <c r="CP97" s="98"/>
      <c r="CQ97" s="152"/>
      <c r="CR97" s="102" t="str">
        <f>IF(Tableau18[[#This Row],[Colonne1]]=0,"",IF(DO97&gt;1,"Nom plusieurs fois dans la liste",IF(DO97=1,"OK","Nom pas dans la liste")))</f>
        <v/>
      </c>
      <c r="CS97" s="134"/>
      <c r="CT97" s="103"/>
      <c r="CU97" s="104"/>
      <c r="CV97" s="104"/>
      <c r="CW97" s="104"/>
      <c r="CX97" s="104"/>
      <c r="CY97" s="103"/>
      <c r="CZ97" s="104"/>
      <c r="DA97" s="104"/>
      <c r="DB97" s="104"/>
      <c r="DC97" s="133"/>
      <c r="DD97" s="133"/>
      <c r="DE97" s="133"/>
      <c r="DF97" s="133"/>
      <c r="DG97" s="105"/>
      <c r="DH97" s="133"/>
      <c r="DI97" s="105"/>
      <c r="DJ97" s="105"/>
      <c r="DK97" s="133"/>
      <c r="DL97" s="105"/>
      <c r="DM97" s="105" t="s">
        <v>129</v>
      </c>
      <c r="DN97" s="105"/>
      <c r="DO97" s="119">
        <f>COUNTIF(B:B,Tableau18[[#This Row],[Colonne1]])</f>
        <v>0</v>
      </c>
      <c r="DQ97" s="107">
        <f>MOD(DX97-DW97,1)</f>
        <v>0</v>
      </c>
      <c r="DS97" s="108">
        <f>Tableau13[[#This Row],[Pause 1]]</f>
        <v>0</v>
      </c>
      <c r="DT97" s="108">
        <f>Tableau13[[#This Row],[Pause 2]]</f>
        <v>0</v>
      </c>
      <c r="DU97" s="81">
        <f>Tableau13[[#This Row],[Debut 1 pause calculé]]</f>
        <v>0</v>
      </c>
      <c r="DV97" s="81">
        <f>Tableau13[[#This Row],[Fin 1 pause calculé]]</f>
        <v>0</v>
      </c>
      <c r="DW97" s="81">
        <f>Tableau13[[#This Row],[Debut 2 pause calculé]]</f>
        <v>0</v>
      </c>
      <c r="DX97" s="81">
        <f>Tableau13[[#This Row],[Fin 2 pause calculé]]</f>
        <v>0</v>
      </c>
      <c r="DY97" s="107">
        <f>Tableau13[[#This Row],[Activité1]]</f>
        <v>0</v>
      </c>
      <c r="DZ97" s="109">
        <f>Tableau13[[#This Row],[Debut1]]</f>
        <v>0</v>
      </c>
      <c r="EA97" s="109">
        <f>Tableau13[[#This Row],[Fin calculé1]]</f>
        <v>0</v>
      </c>
      <c r="EB97" s="109">
        <f>Tableau13[[#This Row],[FP1]]</f>
        <v>0</v>
      </c>
      <c r="EC97" s="110">
        <f>Tableau13[[#This Row],[Temps1]]</f>
        <v>0</v>
      </c>
      <c r="ED97" s="111">
        <f>IF(DZ97=0,0,IF(EA97&gt;0,"F",IF(Tableau13[[#This Row],[X]]="X","FP","EC")))</f>
        <v>0</v>
      </c>
      <c r="EE97" s="112">
        <f>Tableau13[[#This Row],[Pause1]]</f>
        <v>0</v>
      </c>
      <c r="EF97" s="113">
        <f t="shared" si="4"/>
        <v>0</v>
      </c>
      <c r="EG97" s="113">
        <f t="shared" si="3"/>
        <v>0</v>
      </c>
    </row>
    <row r="98" spans="1:137" s="107" customFormat="1" ht="13.95" customHeight="1" x14ac:dyDescent="0.3">
      <c r="A98" s="114">
        <f>Tableau13[[#This Row],[Code]]</f>
        <v>0</v>
      </c>
      <c r="B98" s="72"/>
      <c r="C98" s="72"/>
      <c r="D98" s="73"/>
      <c r="E98" s="74"/>
      <c r="F98" s="75"/>
      <c r="G98" s="76"/>
      <c r="H98" s="72"/>
      <c r="I98" s="76"/>
      <c r="J98" s="76"/>
      <c r="K98" s="76"/>
      <c r="L98" s="76"/>
      <c r="M98" s="76"/>
      <c r="N98" s="76"/>
      <c r="O98" s="76"/>
      <c r="P98" s="77"/>
      <c r="Q98" s="78"/>
      <c r="R98" s="79"/>
      <c r="S98" s="80"/>
      <c r="T98" s="80"/>
      <c r="U98" s="81"/>
      <c r="V98" s="81"/>
      <c r="W98" s="81"/>
      <c r="X98" s="81"/>
      <c r="Y98" s="81"/>
      <c r="Z98" s="81"/>
      <c r="AA98" s="81"/>
      <c r="AB98" s="82"/>
      <c r="AC98" s="83"/>
      <c r="AD98" s="83"/>
      <c r="AE98" s="84"/>
      <c r="AF98" s="85"/>
      <c r="AG98" s="86"/>
      <c r="AH98" s="87"/>
      <c r="AI98" s="87"/>
      <c r="AJ98" s="88"/>
      <c r="AK98" s="115"/>
      <c r="AL98" s="51"/>
      <c r="AM98" s="116"/>
      <c r="AN98" s="117"/>
      <c r="AO98" s="92"/>
      <c r="AP98" s="118"/>
      <c r="AQ98" s="94"/>
      <c r="AR98" s="95"/>
      <c r="AS98" s="96"/>
      <c r="AT98" s="97"/>
      <c r="AU98" s="97"/>
      <c r="AV98" s="96"/>
      <c r="AW98" s="98"/>
      <c r="AX98" s="92"/>
      <c r="AY98" s="93"/>
      <c r="AZ98" s="99"/>
      <c r="BA98" s="100"/>
      <c r="BB98" s="99"/>
      <c r="BC98" s="100"/>
      <c r="BD98" s="100"/>
      <c r="BE98" s="99"/>
      <c r="BF98" s="98"/>
      <c r="BG98" s="92"/>
      <c r="BH98" s="93"/>
      <c r="BI98" s="99"/>
      <c r="BJ98" s="100"/>
      <c r="BK98" s="99"/>
      <c r="BL98" s="100"/>
      <c r="BM98" s="100"/>
      <c r="BN98" s="99"/>
      <c r="BO98" s="98"/>
      <c r="BP98" s="92"/>
      <c r="BQ98" s="93"/>
      <c r="BR98" s="99"/>
      <c r="BS98" s="100"/>
      <c r="BT98" s="99"/>
      <c r="BU98" s="100"/>
      <c r="BV98" s="100"/>
      <c r="BW98" s="99"/>
      <c r="BX98" s="98"/>
      <c r="BY98" s="92"/>
      <c r="BZ98" s="93"/>
      <c r="CA98" s="99"/>
      <c r="CB98" s="100"/>
      <c r="CC98" s="99"/>
      <c r="CD98" s="100"/>
      <c r="CE98" s="100"/>
      <c r="CF98" s="99"/>
      <c r="CG98" s="98"/>
      <c r="CH98" s="92"/>
      <c r="CI98" s="93"/>
      <c r="CJ98" s="99"/>
      <c r="CK98" s="100"/>
      <c r="CL98" s="99"/>
      <c r="CM98" s="100"/>
      <c r="CN98" s="100"/>
      <c r="CO98" s="99"/>
      <c r="CP98" s="98"/>
      <c r="CQ98" s="152"/>
      <c r="CR98" s="102" t="str">
        <f>IF(Tableau18[[#This Row],[Colonne1]]=0,"",IF(DO98&gt;1,"Nom plusieurs fois dans la liste",IF(DO98=1,"OK","Nom pas dans la liste")))</f>
        <v/>
      </c>
      <c r="CS98" s="134"/>
      <c r="CT98" s="103"/>
      <c r="CU98" s="104"/>
      <c r="CV98" s="104"/>
      <c r="CW98" s="104"/>
      <c r="CX98" s="104"/>
      <c r="CY98" s="103"/>
      <c r="CZ98" s="104"/>
      <c r="DA98" s="104"/>
      <c r="DB98" s="104"/>
      <c r="DC98" s="133"/>
      <c r="DD98" s="133"/>
      <c r="DE98" s="133"/>
      <c r="DF98" s="133"/>
      <c r="DG98" s="105"/>
      <c r="DH98" s="133"/>
      <c r="DI98" s="105"/>
      <c r="DJ98" s="105"/>
      <c r="DK98" s="133"/>
      <c r="DL98" s="105"/>
      <c r="DM98" s="105" t="s">
        <v>129</v>
      </c>
      <c r="DN98" s="105"/>
      <c r="DO98" s="119">
        <f>COUNTIF(B:B,Tableau18[[#This Row],[Colonne1]])</f>
        <v>0</v>
      </c>
      <c r="DQ98" s="107">
        <f>MOD(DX98-DW98,1)</f>
        <v>0</v>
      </c>
      <c r="DS98" s="108">
        <f>Tableau13[[#This Row],[Pause 1]]</f>
        <v>0</v>
      </c>
      <c r="DT98" s="108">
        <f>Tableau13[[#This Row],[Pause 2]]</f>
        <v>0</v>
      </c>
      <c r="DU98" s="81">
        <f>Tableau13[[#This Row],[Debut 1 pause calculé]]</f>
        <v>0</v>
      </c>
      <c r="DV98" s="81">
        <f>Tableau13[[#This Row],[Fin 1 pause calculé]]</f>
        <v>0</v>
      </c>
      <c r="DW98" s="81">
        <f>Tableau13[[#This Row],[Debut 2 pause calculé]]</f>
        <v>0</v>
      </c>
      <c r="DX98" s="81">
        <f>Tableau13[[#This Row],[Fin 2 pause calculé]]</f>
        <v>0</v>
      </c>
      <c r="DY98" s="107">
        <f>Tableau13[[#This Row],[Activité1]]</f>
        <v>0</v>
      </c>
      <c r="DZ98" s="109">
        <f>Tableau13[[#This Row],[Debut1]]</f>
        <v>0</v>
      </c>
      <c r="EA98" s="109">
        <f>Tableau13[[#This Row],[Fin calculé1]]</f>
        <v>0</v>
      </c>
      <c r="EB98" s="109">
        <f>Tableau13[[#This Row],[FP1]]</f>
        <v>0</v>
      </c>
      <c r="EC98" s="110">
        <f>Tableau13[[#This Row],[Temps1]]</f>
        <v>0</v>
      </c>
      <c r="ED98" s="111">
        <f>IF(DZ98=0,0,IF(EA98&gt;0,"F",IF(Tableau13[[#This Row],[X]]="X","FP","EC")))</f>
        <v>0</v>
      </c>
      <c r="EE98" s="112">
        <f>Tableau13[[#This Row],[Pause1]]</f>
        <v>0</v>
      </c>
      <c r="EF98" s="113">
        <f t="shared" si="4"/>
        <v>0</v>
      </c>
      <c r="EG98" s="113">
        <f t="shared" si="3"/>
        <v>0</v>
      </c>
    </row>
    <row r="99" spans="1:137" s="107" customFormat="1" ht="13.95" customHeight="1" x14ac:dyDescent="0.3">
      <c r="A99" s="114">
        <f>Tableau13[[#This Row],[Code]]</f>
        <v>0</v>
      </c>
      <c r="B99" s="72"/>
      <c r="C99" s="72"/>
      <c r="D99" s="73"/>
      <c r="E99" s="74"/>
      <c r="F99" s="75"/>
      <c r="G99" s="76"/>
      <c r="H99" s="130"/>
      <c r="I99" s="76"/>
      <c r="J99" s="76"/>
      <c r="K99" s="76"/>
      <c r="L99" s="76"/>
      <c r="M99" s="76"/>
      <c r="N99" s="76"/>
      <c r="O99" s="76"/>
      <c r="P99" s="77"/>
      <c r="Q99" s="78"/>
      <c r="R99" s="79"/>
      <c r="S99" s="80"/>
      <c r="T99" s="80"/>
      <c r="U99" s="81"/>
      <c r="V99" s="81"/>
      <c r="W99" s="81"/>
      <c r="X99" s="81"/>
      <c r="Y99" s="81"/>
      <c r="Z99" s="81"/>
      <c r="AA99" s="81"/>
      <c r="AB99" s="82"/>
      <c r="AC99" s="83"/>
      <c r="AD99" s="83"/>
      <c r="AE99" s="84"/>
      <c r="AF99" s="85"/>
      <c r="AG99" s="86"/>
      <c r="AH99" s="87"/>
      <c r="AI99" s="87"/>
      <c r="AJ99" s="88"/>
      <c r="AK99" s="115"/>
      <c r="AL99" s="51"/>
      <c r="AM99" s="116"/>
      <c r="AN99" s="117"/>
      <c r="AO99" s="92"/>
      <c r="AP99" s="118"/>
      <c r="AQ99" s="94"/>
      <c r="AR99" s="95"/>
      <c r="AS99" s="96"/>
      <c r="AT99" s="97"/>
      <c r="AU99" s="97"/>
      <c r="AV99" s="96"/>
      <c r="AW99" s="98"/>
      <c r="AX99" s="92"/>
      <c r="AY99" s="93"/>
      <c r="AZ99" s="99"/>
      <c r="BA99" s="100"/>
      <c r="BB99" s="99"/>
      <c r="BC99" s="100"/>
      <c r="BD99" s="100"/>
      <c r="BE99" s="99"/>
      <c r="BF99" s="98"/>
      <c r="BG99" s="92"/>
      <c r="BH99" s="93"/>
      <c r="BI99" s="99"/>
      <c r="BJ99" s="100"/>
      <c r="BK99" s="99"/>
      <c r="BL99" s="100"/>
      <c r="BM99" s="100"/>
      <c r="BN99" s="99"/>
      <c r="BO99" s="98"/>
      <c r="BP99" s="92"/>
      <c r="BQ99" s="93"/>
      <c r="BR99" s="99"/>
      <c r="BS99" s="100"/>
      <c r="BT99" s="99"/>
      <c r="BU99" s="100"/>
      <c r="BV99" s="100"/>
      <c r="BW99" s="99"/>
      <c r="BX99" s="98"/>
      <c r="BY99" s="92"/>
      <c r="BZ99" s="93"/>
      <c r="CA99" s="99"/>
      <c r="CB99" s="100"/>
      <c r="CC99" s="99"/>
      <c r="CD99" s="100"/>
      <c r="CE99" s="100"/>
      <c r="CF99" s="99"/>
      <c r="CG99" s="98"/>
      <c r="CH99" s="92"/>
      <c r="CI99" s="93"/>
      <c r="CJ99" s="99"/>
      <c r="CK99" s="100"/>
      <c r="CL99" s="99"/>
      <c r="CM99" s="100"/>
      <c r="CN99" s="100"/>
      <c r="CO99" s="99"/>
      <c r="CP99" s="98"/>
      <c r="CQ99" s="152"/>
      <c r="CR99" s="102" t="str">
        <f>IF(Tableau18[[#This Row],[Colonne1]]=0,"",IF(DO99&gt;1,"Nom plusieurs fois dans la liste",IF(DO99=1,"OK","Nom pas dans la liste")))</f>
        <v/>
      </c>
      <c r="CS99" s="134"/>
      <c r="CT99" s="103"/>
      <c r="CU99" s="104"/>
      <c r="CV99" s="104"/>
      <c r="CW99" s="104"/>
      <c r="CX99" s="104"/>
      <c r="CY99" s="103"/>
      <c r="CZ99" s="104"/>
      <c r="DA99" s="104"/>
      <c r="DB99" s="104"/>
      <c r="DC99" s="133"/>
      <c r="DD99" s="133"/>
      <c r="DE99" s="133"/>
      <c r="DF99" s="133"/>
      <c r="DG99" s="105"/>
      <c r="DH99" s="133"/>
      <c r="DI99" s="105"/>
      <c r="DJ99" s="105"/>
      <c r="DK99" s="133"/>
      <c r="DL99" s="105"/>
      <c r="DM99" s="105" t="s">
        <v>129</v>
      </c>
      <c r="DN99" s="105"/>
      <c r="DO99" s="119">
        <f>COUNTIF(B:B,Tableau18[[#This Row],[Colonne1]])</f>
        <v>0</v>
      </c>
      <c r="DQ99" s="107">
        <f>MOD(DX99-DW99,1)</f>
        <v>0</v>
      </c>
      <c r="DS99" s="108">
        <f>Tableau13[[#This Row],[Pause 1]]</f>
        <v>0</v>
      </c>
      <c r="DT99" s="108">
        <f>Tableau13[[#This Row],[Pause 2]]</f>
        <v>0</v>
      </c>
      <c r="DU99" s="81">
        <f>Tableau13[[#This Row],[Debut 1 pause calculé]]</f>
        <v>0</v>
      </c>
      <c r="DV99" s="81">
        <f>Tableau13[[#This Row],[Fin 1 pause calculé]]</f>
        <v>0</v>
      </c>
      <c r="DW99" s="81">
        <f>Tableau13[[#This Row],[Debut 2 pause calculé]]</f>
        <v>0</v>
      </c>
      <c r="DX99" s="81">
        <f>Tableau13[[#This Row],[Fin 2 pause calculé]]</f>
        <v>0</v>
      </c>
      <c r="DY99" s="107">
        <f>Tableau13[[#This Row],[Activité1]]</f>
        <v>0</v>
      </c>
      <c r="DZ99" s="121">
        <f>Tableau13[[#This Row],[Debut1]]</f>
        <v>0</v>
      </c>
      <c r="EA99" s="121">
        <f>Tableau13[[#This Row],[Fin calculé1]]</f>
        <v>0</v>
      </c>
      <c r="EB99" s="121">
        <f>Tableau13[[#This Row],[FP1]]</f>
        <v>0</v>
      </c>
      <c r="EC99" s="122">
        <f>Tableau13[[#This Row],[Temps1]]</f>
        <v>0</v>
      </c>
      <c r="ED99" s="123">
        <f>IF(DZ99=0,0,IF(EA99&gt;0,"F",IF(Tableau13[[#This Row],[X]]="X","FP","EC")))</f>
        <v>0</v>
      </c>
      <c r="EE99" s="124">
        <f>Tableau13[[#This Row],[Pause1]]</f>
        <v>0</v>
      </c>
      <c r="EF99" s="125">
        <f t="shared" si="4"/>
        <v>0</v>
      </c>
      <c r="EG99" s="125">
        <f t="shared" si="3"/>
        <v>0</v>
      </c>
    </row>
    <row r="100" spans="1:137" s="107" customFormat="1" ht="13.95" customHeight="1" x14ac:dyDescent="0.3">
      <c r="A100" s="114">
        <f>Tableau13[[#This Row],[Code]]</f>
        <v>0</v>
      </c>
      <c r="B100" s="72"/>
      <c r="C100" s="72"/>
      <c r="D100" s="73"/>
      <c r="E100" s="74"/>
      <c r="F100" s="75"/>
      <c r="G100" s="76"/>
      <c r="H100" s="72"/>
      <c r="I100" s="76"/>
      <c r="J100" s="76"/>
      <c r="K100" s="76"/>
      <c r="L100" s="76"/>
      <c r="M100" s="76"/>
      <c r="N100" s="76"/>
      <c r="O100" s="76"/>
      <c r="P100" s="77"/>
      <c r="Q100" s="78"/>
      <c r="R100" s="79"/>
      <c r="S100" s="80"/>
      <c r="T100" s="80"/>
      <c r="U100" s="81"/>
      <c r="V100" s="81"/>
      <c r="W100" s="81"/>
      <c r="X100" s="81"/>
      <c r="Y100" s="81"/>
      <c r="Z100" s="81"/>
      <c r="AA100" s="81"/>
      <c r="AB100" s="82"/>
      <c r="AC100" s="83"/>
      <c r="AD100" s="83"/>
      <c r="AE100" s="84"/>
      <c r="AF100" s="85"/>
      <c r="AG100" s="86"/>
      <c r="AH100" s="87"/>
      <c r="AI100" s="87"/>
      <c r="AJ100" s="88"/>
      <c r="AK100" s="115"/>
      <c r="AL100" s="51"/>
      <c r="AM100" s="116"/>
      <c r="AN100" s="117"/>
      <c r="AO100" s="92"/>
      <c r="AP100" s="118"/>
      <c r="AQ100" s="94"/>
      <c r="AR100" s="95"/>
      <c r="AS100" s="96"/>
      <c r="AT100" s="97"/>
      <c r="AU100" s="97"/>
      <c r="AV100" s="96"/>
      <c r="AW100" s="98"/>
      <c r="AX100" s="92"/>
      <c r="AY100" s="93"/>
      <c r="AZ100" s="99"/>
      <c r="BA100" s="100"/>
      <c r="BB100" s="99"/>
      <c r="BC100" s="100"/>
      <c r="BD100" s="100"/>
      <c r="BE100" s="99"/>
      <c r="BF100" s="98"/>
      <c r="BG100" s="92"/>
      <c r="BH100" s="93"/>
      <c r="BI100" s="99"/>
      <c r="BJ100" s="100"/>
      <c r="BK100" s="99"/>
      <c r="BL100" s="100"/>
      <c r="BM100" s="100"/>
      <c r="BN100" s="99"/>
      <c r="BO100" s="98"/>
      <c r="BP100" s="92"/>
      <c r="BQ100" s="93"/>
      <c r="BR100" s="99"/>
      <c r="BS100" s="100"/>
      <c r="BT100" s="99"/>
      <c r="BU100" s="100"/>
      <c r="BV100" s="100"/>
      <c r="BW100" s="99"/>
      <c r="BX100" s="98"/>
      <c r="BY100" s="92"/>
      <c r="BZ100" s="93"/>
      <c r="CA100" s="99"/>
      <c r="CB100" s="100"/>
      <c r="CC100" s="99"/>
      <c r="CD100" s="100"/>
      <c r="CE100" s="100"/>
      <c r="CF100" s="99"/>
      <c r="CG100" s="98"/>
      <c r="CH100" s="92"/>
      <c r="CI100" s="93"/>
      <c r="CJ100" s="99"/>
      <c r="CK100" s="100"/>
      <c r="CL100" s="99"/>
      <c r="CM100" s="100"/>
      <c r="CN100" s="100"/>
      <c r="CO100" s="99"/>
      <c r="CP100" s="98"/>
      <c r="CQ100" s="152"/>
      <c r="CR100" s="102" t="str">
        <f>IF(Tableau18[[#This Row],[Colonne1]]=0,"",IF(DO100&gt;1,"Nom plusieurs fois dans la liste",IF(DO100=1,"OK","Nom pas dans la liste")))</f>
        <v/>
      </c>
      <c r="CS100" s="134"/>
      <c r="CT100" s="103"/>
      <c r="CU100" s="104"/>
      <c r="CV100" s="104"/>
      <c r="CW100" s="104"/>
      <c r="CX100" s="104"/>
      <c r="CY100" s="103"/>
      <c r="CZ100" s="104"/>
      <c r="DA100" s="104"/>
      <c r="DB100" s="104"/>
      <c r="DC100" s="133"/>
      <c r="DD100" s="133"/>
      <c r="DE100" s="133"/>
      <c r="DF100" s="133"/>
      <c r="DG100" s="105"/>
      <c r="DH100" s="133"/>
      <c r="DI100" s="105"/>
      <c r="DJ100" s="105"/>
      <c r="DK100" s="133"/>
      <c r="DL100" s="105"/>
      <c r="DM100" s="105" t="s">
        <v>129</v>
      </c>
      <c r="DN100" s="105"/>
      <c r="DO100" s="119">
        <f>COUNTIF(B:B,Tableau18[[#This Row],[Colonne1]])</f>
        <v>0</v>
      </c>
      <c r="DQ100" s="107">
        <f>MOD(DX100-DW100,1)</f>
        <v>0</v>
      </c>
      <c r="DS100" s="108">
        <f>Tableau13[[#This Row],[Pause 1]]</f>
        <v>0</v>
      </c>
      <c r="DT100" s="108">
        <f>Tableau13[[#This Row],[Pause 2]]</f>
        <v>0</v>
      </c>
      <c r="DU100" s="81">
        <f>Tableau13[[#This Row],[Debut 1 pause calculé]]</f>
        <v>0</v>
      </c>
      <c r="DV100" s="81">
        <f>Tableau13[[#This Row],[Fin 1 pause calculé]]</f>
        <v>0</v>
      </c>
      <c r="DW100" s="81">
        <f>Tableau13[[#This Row],[Debut 2 pause calculé]]</f>
        <v>0</v>
      </c>
      <c r="DX100" s="81">
        <f>Tableau13[[#This Row],[Fin 2 pause calculé]]</f>
        <v>0</v>
      </c>
      <c r="DY100" s="107">
        <f>Tableau13[[#This Row],[Activité1]]</f>
        <v>0</v>
      </c>
      <c r="DZ100" s="109">
        <f>Tableau13[[#This Row],[Debut1]]</f>
        <v>0</v>
      </c>
      <c r="EA100" s="109">
        <f>Tableau13[[#This Row],[Fin calculé1]]</f>
        <v>0</v>
      </c>
      <c r="EB100" s="109">
        <f>Tableau13[[#This Row],[FP1]]</f>
        <v>0</v>
      </c>
      <c r="EC100" s="110">
        <f>Tableau13[[#This Row],[Temps1]]</f>
        <v>0</v>
      </c>
      <c r="ED100" s="111">
        <f>IF(DZ100=0,0,IF(EA100&gt;0,"F",IF(Tableau13[[#This Row],[X]]="X","FP","EC")))</f>
        <v>0</v>
      </c>
      <c r="EE100" s="112">
        <f>Tableau13[[#This Row],[Pause1]]</f>
        <v>0</v>
      </c>
      <c r="EF100" s="113">
        <f t="shared" si="4"/>
        <v>0</v>
      </c>
      <c r="EG100" s="113">
        <f t="shared" si="3"/>
        <v>0</v>
      </c>
    </row>
    <row r="101" spans="1:137" s="107" customFormat="1" ht="13.95" customHeight="1" x14ac:dyDescent="0.3">
      <c r="A101" s="114">
        <f>Tableau13[[#This Row],[Code]]</f>
        <v>0</v>
      </c>
      <c r="B101" s="72"/>
      <c r="C101" s="72"/>
      <c r="D101" s="73"/>
      <c r="E101" s="74"/>
      <c r="F101" s="75"/>
      <c r="G101" s="76"/>
      <c r="H101" s="72"/>
      <c r="I101" s="76"/>
      <c r="J101" s="76"/>
      <c r="K101" s="76"/>
      <c r="L101" s="76"/>
      <c r="M101" s="76"/>
      <c r="N101" s="76"/>
      <c r="O101" s="76"/>
      <c r="P101" s="77"/>
      <c r="Q101" s="78"/>
      <c r="R101" s="79"/>
      <c r="S101" s="80"/>
      <c r="T101" s="80"/>
      <c r="U101" s="81"/>
      <c r="V101" s="81"/>
      <c r="W101" s="81"/>
      <c r="X101" s="81"/>
      <c r="Y101" s="81"/>
      <c r="Z101" s="81"/>
      <c r="AA101" s="81"/>
      <c r="AB101" s="82"/>
      <c r="AC101" s="83"/>
      <c r="AD101" s="83"/>
      <c r="AE101" s="84"/>
      <c r="AF101" s="85"/>
      <c r="AG101" s="86"/>
      <c r="AH101" s="87"/>
      <c r="AI101" s="87"/>
      <c r="AJ101" s="88"/>
      <c r="AK101" s="115"/>
      <c r="AL101" s="51"/>
      <c r="AM101" s="116"/>
      <c r="AN101" s="117"/>
      <c r="AO101" s="92"/>
      <c r="AP101" s="118"/>
      <c r="AQ101" s="94"/>
      <c r="AR101" s="95"/>
      <c r="AS101" s="96"/>
      <c r="AT101" s="97"/>
      <c r="AU101" s="97"/>
      <c r="AV101" s="96"/>
      <c r="AW101" s="98"/>
      <c r="AX101" s="92"/>
      <c r="AY101" s="93"/>
      <c r="AZ101" s="99"/>
      <c r="BA101" s="100"/>
      <c r="BB101" s="99"/>
      <c r="BC101" s="100"/>
      <c r="BD101" s="100"/>
      <c r="BE101" s="99"/>
      <c r="BF101" s="98"/>
      <c r="BG101" s="92"/>
      <c r="BH101" s="93"/>
      <c r="BI101" s="99"/>
      <c r="BJ101" s="100"/>
      <c r="BK101" s="99"/>
      <c r="BL101" s="100"/>
      <c r="BM101" s="100"/>
      <c r="BN101" s="99"/>
      <c r="BO101" s="98"/>
      <c r="BP101" s="92"/>
      <c r="BQ101" s="93"/>
      <c r="BR101" s="99"/>
      <c r="BS101" s="100"/>
      <c r="BT101" s="99"/>
      <c r="BU101" s="100"/>
      <c r="BV101" s="100"/>
      <c r="BW101" s="99"/>
      <c r="BX101" s="98"/>
      <c r="BY101" s="92"/>
      <c r="BZ101" s="93"/>
      <c r="CA101" s="99"/>
      <c r="CB101" s="100"/>
      <c r="CC101" s="99"/>
      <c r="CD101" s="100"/>
      <c r="CE101" s="100"/>
      <c r="CF101" s="99"/>
      <c r="CG101" s="98"/>
      <c r="CH101" s="92"/>
      <c r="CI101" s="93"/>
      <c r="CJ101" s="99"/>
      <c r="CK101" s="100"/>
      <c r="CL101" s="99"/>
      <c r="CM101" s="100"/>
      <c r="CN101" s="100"/>
      <c r="CO101" s="99"/>
      <c r="CP101" s="98"/>
      <c r="CQ101" s="152"/>
      <c r="CR101" s="102" t="str">
        <f>IF(Tableau18[[#This Row],[Colonne1]]=0,"",IF(DO101&gt;1,"Nom plusieurs fois dans la liste",IF(DO101=1,"OK","Nom pas dans la liste")))</f>
        <v/>
      </c>
      <c r="CS101" s="134"/>
      <c r="CT101" s="103"/>
      <c r="CU101" s="104"/>
      <c r="CV101" s="104"/>
      <c r="CW101" s="104"/>
      <c r="CX101" s="104"/>
      <c r="CY101" s="103"/>
      <c r="CZ101" s="104"/>
      <c r="DA101" s="104"/>
      <c r="DB101" s="104"/>
      <c r="DC101" s="133"/>
      <c r="DD101" s="133"/>
      <c r="DE101" s="133"/>
      <c r="DF101" s="133"/>
      <c r="DG101" s="105"/>
      <c r="DH101" s="133"/>
      <c r="DI101" s="105"/>
      <c r="DJ101" s="105"/>
      <c r="DK101" s="133"/>
      <c r="DL101" s="105"/>
      <c r="DM101" s="105" t="s">
        <v>129</v>
      </c>
      <c r="DN101" s="105"/>
      <c r="DO101" s="119">
        <f>COUNTIF(B:B,Tableau18[[#This Row],[Colonne1]])</f>
        <v>0</v>
      </c>
      <c r="DQ101" s="107">
        <f>MOD(DX101-DW101,1)</f>
        <v>0</v>
      </c>
      <c r="DS101" s="108">
        <f>Tableau13[[#This Row],[Pause 1]]</f>
        <v>0</v>
      </c>
      <c r="DT101" s="108">
        <f>Tableau13[[#This Row],[Pause 2]]</f>
        <v>0</v>
      </c>
      <c r="DU101" s="81">
        <f>Tableau13[[#This Row],[Debut 1 pause calculé]]</f>
        <v>0</v>
      </c>
      <c r="DV101" s="81">
        <f>Tableau13[[#This Row],[Fin 1 pause calculé]]</f>
        <v>0</v>
      </c>
      <c r="DW101" s="81">
        <f>Tableau13[[#This Row],[Debut 2 pause calculé]]</f>
        <v>0</v>
      </c>
      <c r="DX101" s="81">
        <f>Tableau13[[#This Row],[Fin 2 pause calculé]]</f>
        <v>0</v>
      </c>
      <c r="DY101" s="107">
        <f>Tableau13[[#This Row],[Activité1]]</f>
        <v>0</v>
      </c>
      <c r="DZ101" s="121">
        <f>Tableau13[[#This Row],[Debut1]]</f>
        <v>0</v>
      </c>
      <c r="EA101" s="121">
        <f>Tableau13[[#This Row],[Fin calculé1]]</f>
        <v>0</v>
      </c>
      <c r="EB101" s="121">
        <f>Tableau13[[#This Row],[FP1]]</f>
        <v>0</v>
      </c>
      <c r="EC101" s="122">
        <f>Tableau13[[#This Row],[Temps1]]</f>
        <v>0</v>
      </c>
      <c r="ED101" s="123">
        <f>IF(DZ101=0,0,IF(EA101&gt;0,"F",IF(Tableau13[[#This Row],[X]]="X","FP","EC")))</f>
        <v>0</v>
      </c>
      <c r="EE101" s="124">
        <f>Tableau13[[#This Row],[Pause1]]</f>
        <v>0</v>
      </c>
      <c r="EF101" s="125">
        <f t="shared" si="4"/>
        <v>0</v>
      </c>
      <c r="EG101" s="125">
        <f t="shared" si="3"/>
        <v>0</v>
      </c>
    </row>
    <row r="102" spans="1:137" s="107" customFormat="1" ht="13.95" customHeight="1" x14ac:dyDescent="0.3">
      <c r="A102" s="114">
        <f>Tableau13[[#This Row],[Code]]</f>
        <v>0</v>
      </c>
      <c r="B102" s="72"/>
      <c r="C102" s="72"/>
      <c r="D102" s="73"/>
      <c r="E102" s="74"/>
      <c r="F102" s="75"/>
      <c r="G102" s="76"/>
      <c r="H102" s="72"/>
      <c r="I102" s="76"/>
      <c r="J102" s="76"/>
      <c r="K102" s="76"/>
      <c r="L102" s="76"/>
      <c r="M102" s="76"/>
      <c r="N102" s="76"/>
      <c r="O102" s="76"/>
      <c r="P102" s="77"/>
      <c r="Q102" s="78"/>
      <c r="R102" s="79"/>
      <c r="S102" s="80"/>
      <c r="T102" s="80"/>
      <c r="U102" s="81"/>
      <c r="V102" s="81"/>
      <c r="W102" s="81"/>
      <c r="X102" s="81"/>
      <c r="Y102" s="81"/>
      <c r="Z102" s="81"/>
      <c r="AA102" s="81"/>
      <c r="AB102" s="82"/>
      <c r="AC102" s="83"/>
      <c r="AD102" s="83"/>
      <c r="AE102" s="84"/>
      <c r="AF102" s="85"/>
      <c r="AG102" s="86"/>
      <c r="AH102" s="87"/>
      <c r="AI102" s="87"/>
      <c r="AJ102" s="88"/>
      <c r="AK102" s="115"/>
      <c r="AL102" s="51"/>
      <c r="AM102" s="116"/>
      <c r="AN102" s="117"/>
      <c r="AO102" s="92"/>
      <c r="AP102" s="118"/>
      <c r="AQ102" s="94"/>
      <c r="AR102" s="95"/>
      <c r="AS102" s="96"/>
      <c r="AT102" s="97"/>
      <c r="AU102" s="97"/>
      <c r="AV102" s="96"/>
      <c r="AW102" s="98"/>
      <c r="AX102" s="92"/>
      <c r="AY102" s="93"/>
      <c r="AZ102" s="99"/>
      <c r="BA102" s="100"/>
      <c r="BB102" s="99"/>
      <c r="BC102" s="100"/>
      <c r="BD102" s="100"/>
      <c r="BE102" s="99"/>
      <c r="BF102" s="98"/>
      <c r="BG102" s="92"/>
      <c r="BH102" s="93"/>
      <c r="BI102" s="99"/>
      <c r="BJ102" s="100"/>
      <c r="BK102" s="99"/>
      <c r="BL102" s="100"/>
      <c r="BM102" s="100"/>
      <c r="BN102" s="99"/>
      <c r="BO102" s="98"/>
      <c r="BP102" s="92"/>
      <c r="BQ102" s="93"/>
      <c r="BR102" s="99"/>
      <c r="BS102" s="100"/>
      <c r="BT102" s="99"/>
      <c r="BU102" s="100"/>
      <c r="BV102" s="100"/>
      <c r="BW102" s="99"/>
      <c r="BX102" s="98"/>
      <c r="BY102" s="92"/>
      <c r="BZ102" s="93"/>
      <c r="CA102" s="99"/>
      <c r="CB102" s="100"/>
      <c r="CC102" s="99"/>
      <c r="CD102" s="100"/>
      <c r="CE102" s="100"/>
      <c r="CF102" s="99"/>
      <c r="CG102" s="98"/>
      <c r="CH102" s="92"/>
      <c r="CI102" s="93"/>
      <c r="CJ102" s="99"/>
      <c r="CK102" s="100"/>
      <c r="CL102" s="99"/>
      <c r="CM102" s="100"/>
      <c r="CN102" s="100"/>
      <c r="CO102" s="99"/>
      <c r="CP102" s="98"/>
      <c r="CQ102" s="152"/>
      <c r="CR102" s="102" t="str">
        <f>IF(Tableau18[[#This Row],[Colonne1]]=0,"",IF(DO102&gt;1,"Nom plusieurs fois dans la liste",IF(DO102=1,"OK","Nom pas dans la liste")))</f>
        <v/>
      </c>
      <c r="CS102" s="134"/>
      <c r="CT102" s="103"/>
      <c r="CU102" s="104"/>
      <c r="CV102" s="104"/>
      <c r="CW102" s="104"/>
      <c r="CX102" s="104"/>
      <c r="CY102" s="103"/>
      <c r="CZ102" s="104"/>
      <c r="DA102" s="104"/>
      <c r="DB102" s="104"/>
      <c r="DC102" s="133"/>
      <c r="DD102" s="133"/>
      <c r="DE102" s="133"/>
      <c r="DF102" s="133"/>
      <c r="DG102" s="105"/>
      <c r="DH102" s="133"/>
      <c r="DI102" s="105"/>
      <c r="DJ102" s="105"/>
      <c r="DK102" s="133"/>
      <c r="DL102" s="105"/>
      <c r="DM102" s="105" t="s">
        <v>129</v>
      </c>
      <c r="DN102" s="105"/>
      <c r="DO102" s="119">
        <f>COUNTIF(B:B,Tableau18[[#This Row],[Colonne1]])</f>
        <v>0</v>
      </c>
      <c r="DQ102" s="107">
        <f>MOD(DX102-DW102,1)</f>
        <v>0</v>
      </c>
      <c r="DS102" s="108">
        <f>Tableau13[[#This Row],[Pause 1]]</f>
        <v>0</v>
      </c>
      <c r="DT102" s="108">
        <f>Tableau13[[#This Row],[Pause 2]]</f>
        <v>0</v>
      </c>
      <c r="DU102" s="81">
        <f>Tableau13[[#This Row],[Debut 1 pause calculé]]</f>
        <v>0</v>
      </c>
      <c r="DV102" s="81">
        <f>Tableau13[[#This Row],[Fin 1 pause calculé]]</f>
        <v>0</v>
      </c>
      <c r="DW102" s="81">
        <f>Tableau13[[#This Row],[Debut 2 pause calculé]]</f>
        <v>0</v>
      </c>
      <c r="DX102" s="81">
        <f>Tableau13[[#This Row],[Fin 2 pause calculé]]</f>
        <v>0</v>
      </c>
      <c r="DY102" s="107">
        <f>Tableau13[[#This Row],[Activité1]]</f>
        <v>0</v>
      </c>
      <c r="DZ102" s="109">
        <f>Tableau13[[#This Row],[Debut1]]</f>
        <v>0</v>
      </c>
      <c r="EA102" s="109">
        <f>Tableau13[[#This Row],[Fin calculé1]]</f>
        <v>0</v>
      </c>
      <c r="EB102" s="109">
        <f>Tableau13[[#This Row],[FP1]]</f>
        <v>0</v>
      </c>
      <c r="EC102" s="110">
        <f>Tableau13[[#This Row],[Temps1]]</f>
        <v>0</v>
      </c>
      <c r="ED102" s="111">
        <f>IF(DZ102=0,0,IF(EA102&gt;0,"F",IF(Tableau13[[#This Row],[X]]="X","FP","EC")))</f>
        <v>0</v>
      </c>
      <c r="EE102" s="112">
        <f>Tableau13[[#This Row],[Pause1]]</f>
        <v>0</v>
      </c>
      <c r="EF102" s="113">
        <f t="shared" si="4"/>
        <v>0</v>
      </c>
      <c r="EG102" s="113">
        <f t="shared" si="3"/>
        <v>0</v>
      </c>
    </row>
    <row r="103" spans="1:137" s="107" customFormat="1" ht="13.95" customHeight="1" x14ac:dyDescent="0.3">
      <c r="A103" s="114">
        <f>Tableau13[[#This Row],[Code]]</f>
        <v>0</v>
      </c>
      <c r="B103" s="72"/>
      <c r="C103" s="72"/>
      <c r="D103" s="73"/>
      <c r="E103" s="74"/>
      <c r="F103" s="75"/>
      <c r="G103" s="76"/>
      <c r="H103" s="72"/>
      <c r="I103" s="76"/>
      <c r="J103" s="76"/>
      <c r="K103" s="76"/>
      <c r="L103" s="76"/>
      <c r="M103" s="76"/>
      <c r="N103" s="76"/>
      <c r="O103" s="76"/>
      <c r="P103" s="77"/>
      <c r="Q103" s="78"/>
      <c r="R103" s="79"/>
      <c r="S103" s="80"/>
      <c r="T103" s="80"/>
      <c r="U103" s="81"/>
      <c r="V103" s="81"/>
      <c r="W103" s="81"/>
      <c r="X103" s="81"/>
      <c r="Y103" s="81"/>
      <c r="Z103" s="81"/>
      <c r="AA103" s="81"/>
      <c r="AB103" s="82"/>
      <c r="AC103" s="83"/>
      <c r="AD103" s="83"/>
      <c r="AE103" s="84"/>
      <c r="AF103" s="85"/>
      <c r="AG103" s="86"/>
      <c r="AH103" s="87"/>
      <c r="AI103" s="87"/>
      <c r="AJ103" s="88"/>
      <c r="AK103" s="115"/>
      <c r="AL103" s="51"/>
      <c r="AM103" s="116"/>
      <c r="AN103" s="117"/>
      <c r="AO103" s="92"/>
      <c r="AP103" s="118"/>
      <c r="AQ103" s="94"/>
      <c r="AR103" s="95"/>
      <c r="AS103" s="96"/>
      <c r="AT103" s="97"/>
      <c r="AU103" s="97"/>
      <c r="AV103" s="96"/>
      <c r="AW103" s="98"/>
      <c r="AX103" s="92"/>
      <c r="AY103" s="93"/>
      <c r="AZ103" s="99"/>
      <c r="BA103" s="100"/>
      <c r="BB103" s="99"/>
      <c r="BC103" s="100"/>
      <c r="BD103" s="100"/>
      <c r="BE103" s="99"/>
      <c r="BF103" s="98"/>
      <c r="BG103" s="92"/>
      <c r="BH103" s="93"/>
      <c r="BI103" s="99"/>
      <c r="BJ103" s="100"/>
      <c r="BK103" s="99"/>
      <c r="BL103" s="100"/>
      <c r="BM103" s="100"/>
      <c r="BN103" s="99"/>
      <c r="BO103" s="98"/>
      <c r="BP103" s="92"/>
      <c r="BQ103" s="93"/>
      <c r="BR103" s="99"/>
      <c r="BS103" s="100"/>
      <c r="BT103" s="99"/>
      <c r="BU103" s="100"/>
      <c r="BV103" s="100"/>
      <c r="BW103" s="99"/>
      <c r="BX103" s="98"/>
      <c r="BY103" s="92"/>
      <c r="BZ103" s="93"/>
      <c r="CA103" s="99"/>
      <c r="CB103" s="100"/>
      <c r="CC103" s="99"/>
      <c r="CD103" s="100"/>
      <c r="CE103" s="100"/>
      <c r="CF103" s="99"/>
      <c r="CG103" s="98"/>
      <c r="CH103" s="92"/>
      <c r="CI103" s="93"/>
      <c r="CJ103" s="99"/>
      <c r="CK103" s="100"/>
      <c r="CL103" s="99"/>
      <c r="CM103" s="100"/>
      <c r="CN103" s="100"/>
      <c r="CO103" s="99"/>
      <c r="CP103" s="98"/>
      <c r="CQ103" s="152"/>
      <c r="CR103" s="102" t="str">
        <f>IF(Tableau18[[#This Row],[Colonne1]]=0,"",IF(DO103&gt;1,"Nom plusieurs fois dans la liste",IF(DO103=1,"OK","Nom pas dans la liste")))</f>
        <v/>
      </c>
      <c r="CS103" s="134"/>
      <c r="CT103" s="103"/>
      <c r="CU103" s="104"/>
      <c r="CV103" s="104"/>
      <c r="CW103" s="104"/>
      <c r="CX103" s="104"/>
      <c r="CY103" s="103"/>
      <c r="CZ103" s="104"/>
      <c r="DA103" s="104"/>
      <c r="DB103" s="104"/>
      <c r="DC103" s="133"/>
      <c r="DD103" s="133"/>
      <c r="DE103" s="133"/>
      <c r="DF103" s="133"/>
      <c r="DG103" s="105"/>
      <c r="DH103" s="133"/>
      <c r="DI103" s="105"/>
      <c r="DJ103" s="105"/>
      <c r="DK103" s="133"/>
      <c r="DL103" s="105"/>
      <c r="DM103" s="105" t="s">
        <v>129</v>
      </c>
      <c r="DN103" s="105"/>
      <c r="DO103" s="119">
        <f>COUNTIF(B:B,Tableau18[[#This Row],[Colonne1]])</f>
        <v>0</v>
      </c>
      <c r="DQ103" s="107">
        <f>MOD(DX103-DW103,1)</f>
        <v>0</v>
      </c>
      <c r="DS103" s="108">
        <f>Tableau13[[#This Row],[Pause 1]]</f>
        <v>0</v>
      </c>
      <c r="DT103" s="108">
        <f>Tableau13[[#This Row],[Pause 2]]</f>
        <v>0</v>
      </c>
      <c r="DU103" s="81">
        <f>Tableau13[[#This Row],[Debut 1 pause calculé]]</f>
        <v>0</v>
      </c>
      <c r="DV103" s="81">
        <f>Tableau13[[#This Row],[Fin 1 pause calculé]]</f>
        <v>0</v>
      </c>
      <c r="DW103" s="81">
        <f>Tableau13[[#This Row],[Debut 2 pause calculé]]</f>
        <v>0</v>
      </c>
      <c r="DX103" s="81">
        <f>Tableau13[[#This Row],[Fin 2 pause calculé]]</f>
        <v>0</v>
      </c>
      <c r="DY103" s="107">
        <f>Tableau13[[#This Row],[Activité1]]</f>
        <v>0</v>
      </c>
      <c r="DZ103" s="121">
        <f>Tableau13[[#This Row],[Debut1]]</f>
        <v>0</v>
      </c>
      <c r="EA103" s="121">
        <f>Tableau13[[#This Row],[Fin calculé1]]</f>
        <v>0</v>
      </c>
      <c r="EB103" s="121">
        <f>Tableau13[[#This Row],[FP1]]</f>
        <v>0</v>
      </c>
      <c r="EC103" s="122">
        <f>Tableau13[[#This Row],[Temps1]]</f>
        <v>0</v>
      </c>
      <c r="ED103" s="123">
        <f>IF(DZ103=0,0,IF(EA103&gt;0,"F",IF(Tableau13[[#This Row],[X]]="X","FP","EC")))</f>
        <v>0</v>
      </c>
      <c r="EE103" s="124">
        <f>Tableau13[[#This Row],[Pause1]]</f>
        <v>0</v>
      </c>
      <c r="EF103" s="125">
        <f t="shared" si="4"/>
        <v>0</v>
      </c>
      <c r="EG103" s="125">
        <f t="shared" si="3"/>
        <v>0</v>
      </c>
    </row>
    <row r="104" spans="1:137" s="107" customFormat="1" ht="13.95" customHeight="1" x14ac:dyDescent="0.3">
      <c r="A104" s="114">
        <f>Tableau13[[#This Row],[Code]]</f>
        <v>0</v>
      </c>
      <c r="B104" s="136"/>
      <c r="C104" s="72"/>
      <c r="D104" s="73"/>
      <c r="E104" s="74"/>
      <c r="F104" s="75"/>
      <c r="G104" s="76"/>
      <c r="H104" s="72"/>
      <c r="I104" s="76"/>
      <c r="J104" s="76"/>
      <c r="K104" s="76"/>
      <c r="L104" s="76"/>
      <c r="M104" s="76"/>
      <c r="N104" s="76"/>
      <c r="O104" s="76"/>
      <c r="P104" s="77"/>
      <c r="Q104" s="78"/>
      <c r="R104" s="79"/>
      <c r="S104" s="80"/>
      <c r="T104" s="80"/>
      <c r="U104" s="81"/>
      <c r="V104" s="81"/>
      <c r="W104" s="81"/>
      <c r="X104" s="81"/>
      <c r="Y104" s="81"/>
      <c r="Z104" s="81"/>
      <c r="AA104" s="81"/>
      <c r="AB104" s="82"/>
      <c r="AC104" s="83"/>
      <c r="AD104" s="83"/>
      <c r="AE104" s="84"/>
      <c r="AF104" s="85"/>
      <c r="AG104" s="86"/>
      <c r="AH104" s="87"/>
      <c r="AI104" s="87"/>
      <c r="AJ104" s="88"/>
      <c r="AK104" s="115"/>
      <c r="AL104" s="51"/>
      <c r="AM104" s="116"/>
      <c r="AN104" s="117"/>
      <c r="AO104" s="92"/>
      <c r="AP104" s="118"/>
      <c r="AQ104" s="94"/>
      <c r="AR104" s="95"/>
      <c r="AS104" s="96"/>
      <c r="AT104" s="97"/>
      <c r="AU104" s="97"/>
      <c r="AV104" s="96"/>
      <c r="AW104" s="98"/>
      <c r="AX104" s="92"/>
      <c r="AY104" s="93"/>
      <c r="AZ104" s="99"/>
      <c r="BA104" s="100"/>
      <c r="BB104" s="99"/>
      <c r="BC104" s="100"/>
      <c r="BD104" s="100"/>
      <c r="BE104" s="99"/>
      <c r="BF104" s="98"/>
      <c r="BG104" s="92"/>
      <c r="BH104" s="93"/>
      <c r="BI104" s="99"/>
      <c r="BJ104" s="100"/>
      <c r="BK104" s="99"/>
      <c r="BL104" s="100"/>
      <c r="BM104" s="100"/>
      <c r="BN104" s="99"/>
      <c r="BO104" s="98"/>
      <c r="BP104" s="92"/>
      <c r="BQ104" s="93"/>
      <c r="BR104" s="99"/>
      <c r="BS104" s="100"/>
      <c r="BT104" s="99"/>
      <c r="BU104" s="100"/>
      <c r="BV104" s="100"/>
      <c r="BW104" s="99"/>
      <c r="BX104" s="98"/>
      <c r="BY104" s="92"/>
      <c r="BZ104" s="93"/>
      <c r="CA104" s="99"/>
      <c r="CB104" s="100"/>
      <c r="CC104" s="99"/>
      <c r="CD104" s="100"/>
      <c r="CE104" s="100"/>
      <c r="CF104" s="99"/>
      <c r="CG104" s="98"/>
      <c r="CH104" s="92"/>
      <c r="CI104" s="93"/>
      <c r="CJ104" s="99"/>
      <c r="CK104" s="100"/>
      <c r="CL104" s="99"/>
      <c r="CM104" s="100"/>
      <c r="CN104" s="100"/>
      <c r="CO104" s="99"/>
      <c r="CP104" s="98"/>
      <c r="CQ104" s="152"/>
      <c r="CR104" s="102" t="str">
        <f>IF(Tableau18[[#This Row],[Colonne1]]=0,"",IF(DO104&gt;1,"Nom plusieurs fois dans la liste",IF(DO104=1,"OK","Nom pas dans la liste")))</f>
        <v/>
      </c>
      <c r="CS104" s="134"/>
      <c r="CT104" s="103"/>
      <c r="CU104" s="104"/>
      <c r="CV104" s="104"/>
      <c r="CW104" s="104"/>
      <c r="CX104" s="104"/>
      <c r="CY104" s="103"/>
      <c r="CZ104" s="104"/>
      <c r="DA104" s="104"/>
      <c r="DB104" s="104"/>
      <c r="DC104" s="133"/>
      <c r="DD104" s="133"/>
      <c r="DE104" s="133"/>
      <c r="DF104" s="133"/>
      <c r="DG104" s="105"/>
      <c r="DH104" s="133"/>
      <c r="DI104" s="105"/>
      <c r="DJ104" s="105"/>
      <c r="DK104" s="133"/>
      <c r="DL104" s="105"/>
      <c r="DM104" s="105" t="s">
        <v>129</v>
      </c>
      <c r="DN104" s="105"/>
      <c r="DO104" s="119">
        <f>COUNTIF(B:B,Tableau18[[#This Row],[Colonne1]])</f>
        <v>0</v>
      </c>
      <c r="DQ104" s="107">
        <f>MOD(DX104-DW104,1)</f>
        <v>0</v>
      </c>
      <c r="DS104" s="108">
        <f>Tableau13[[#This Row],[Pause 1]]</f>
        <v>0</v>
      </c>
      <c r="DT104" s="108">
        <f>Tableau13[[#This Row],[Pause 2]]</f>
        <v>0</v>
      </c>
      <c r="DU104" s="81">
        <f>Tableau13[[#This Row],[Debut 1 pause calculé]]</f>
        <v>0</v>
      </c>
      <c r="DV104" s="81">
        <f>Tableau13[[#This Row],[Fin 1 pause calculé]]</f>
        <v>0</v>
      </c>
      <c r="DW104" s="81">
        <f>Tableau13[[#This Row],[Debut 2 pause calculé]]</f>
        <v>0</v>
      </c>
      <c r="DX104" s="81">
        <f>Tableau13[[#This Row],[Fin 2 pause calculé]]</f>
        <v>0</v>
      </c>
      <c r="DY104" s="107">
        <f>Tableau13[[#This Row],[Activité1]]</f>
        <v>0</v>
      </c>
      <c r="DZ104" s="109">
        <f>Tableau13[[#This Row],[Debut1]]</f>
        <v>0</v>
      </c>
      <c r="EA104" s="109">
        <f>Tableau13[[#This Row],[Fin calculé1]]</f>
        <v>0</v>
      </c>
      <c r="EB104" s="109">
        <f>Tableau13[[#This Row],[FP1]]</f>
        <v>0</v>
      </c>
      <c r="EC104" s="110">
        <f>Tableau13[[#This Row],[Temps1]]</f>
        <v>0</v>
      </c>
      <c r="ED104" s="111">
        <f>IF(DZ104=0,0,IF(EA104&gt;0,"F",IF(Tableau13[[#This Row],[X]]="X","FP","EC")))</f>
        <v>0</v>
      </c>
      <c r="EE104" s="112">
        <f>Tableau13[[#This Row],[Pause1]]</f>
        <v>0</v>
      </c>
      <c r="EF104" s="113">
        <f t="shared" si="4"/>
        <v>0</v>
      </c>
      <c r="EG104" s="113">
        <f t="shared" si="3"/>
        <v>0</v>
      </c>
    </row>
    <row r="105" spans="1:137" s="107" customFormat="1" ht="13.95" customHeight="1" x14ac:dyDescent="0.3">
      <c r="A105" s="114">
        <f>Tableau13[[#This Row],[Code]]</f>
        <v>0</v>
      </c>
      <c r="B105" s="154"/>
      <c r="C105" s="72"/>
      <c r="D105" s="73"/>
      <c r="E105" s="74"/>
      <c r="F105" s="75"/>
      <c r="G105" s="76"/>
      <c r="H105" s="72"/>
      <c r="I105" s="76"/>
      <c r="J105" s="76"/>
      <c r="K105" s="76"/>
      <c r="L105" s="76"/>
      <c r="M105" s="76"/>
      <c r="N105" s="76"/>
      <c r="O105" s="76"/>
      <c r="P105" s="77"/>
      <c r="Q105" s="78"/>
      <c r="R105" s="79"/>
      <c r="S105" s="80"/>
      <c r="T105" s="80"/>
      <c r="U105" s="81"/>
      <c r="V105" s="81"/>
      <c r="W105" s="81"/>
      <c r="X105" s="81"/>
      <c r="Y105" s="81"/>
      <c r="Z105" s="81"/>
      <c r="AA105" s="81"/>
      <c r="AB105" s="82"/>
      <c r="AC105" s="83"/>
      <c r="AD105" s="83"/>
      <c r="AE105" s="84"/>
      <c r="AF105" s="85"/>
      <c r="AG105" s="86"/>
      <c r="AH105" s="87"/>
      <c r="AI105" s="87"/>
      <c r="AJ105" s="88"/>
      <c r="AK105" s="115"/>
      <c r="AL105" s="51"/>
      <c r="AM105" s="116"/>
      <c r="AN105" s="117"/>
      <c r="AO105" s="92"/>
      <c r="AP105" s="118"/>
      <c r="AQ105" s="94"/>
      <c r="AR105" s="95"/>
      <c r="AS105" s="96"/>
      <c r="AT105" s="97"/>
      <c r="AU105" s="97"/>
      <c r="AV105" s="96"/>
      <c r="AW105" s="98"/>
      <c r="AX105" s="92"/>
      <c r="AY105" s="93"/>
      <c r="AZ105" s="99"/>
      <c r="BA105" s="100"/>
      <c r="BB105" s="139"/>
      <c r="BC105" s="100"/>
      <c r="BD105" s="100"/>
      <c r="BE105" s="99"/>
      <c r="BF105" s="98"/>
      <c r="BG105" s="92"/>
      <c r="BH105" s="93"/>
      <c r="BI105" s="140"/>
      <c r="BJ105" s="100"/>
      <c r="BK105" s="99"/>
      <c r="BL105" s="100"/>
      <c r="BM105" s="100"/>
      <c r="BN105" s="99"/>
      <c r="BO105" s="98"/>
      <c r="BP105" s="92"/>
      <c r="BQ105" s="93"/>
      <c r="BR105" s="140"/>
      <c r="BS105" s="100"/>
      <c r="BT105" s="99"/>
      <c r="BU105" s="100"/>
      <c r="BV105" s="100"/>
      <c r="BW105" s="99"/>
      <c r="BX105" s="98"/>
      <c r="BY105" s="92"/>
      <c r="BZ105" s="93"/>
      <c r="CA105" s="140"/>
      <c r="CB105" s="100"/>
      <c r="CC105" s="99"/>
      <c r="CD105" s="141"/>
      <c r="CE105" s="141"/>
      <c r="CF105" s="99"/>
      <c r="CG105" s="98"/>
      <c r="CH105" s="92"/>
      <c r="CI105" s="93"/>
      <c r="CJ105" s="140"/>
      <c r="CK105" s="142"/>
      <c r="CL105" s="99"/>
      <c r="CM105" s="100"/>
      <c r="CN105" s="100"/>
      <c r="CO105" s="99"/>
      <c r="CP105" s="98"/>
      <c r="CQ105" s="152"/>
      <c r="CR105" s="102" t="str">
        <f>IF(Tableau18[[#This Row],[Colonne1]]=0,"",IF(DO105&gt;1,"Nom plusieurs fois dans la liste",IF(DO105=1,"OK","Nom pas dans la liste")))</f>
        <v/>
      </c>
      <c r="CS105" s="134"/>
      <c r="CT105" s="103"/>
      <c r="CU105" s="104"/>
      <c r="CV105" s="104"/>
      <c r="CW105" s="104"/>
      <c r="CX105" s="104"/>
      <c r="CY105" s="103"/>
      <c r="CZ105" s="104"/>
      <c r="DA105" s="104"/>
      <c r="DB105" s="104"/>
      <c r="DC105" s="133"/>
      <c r="DD105" s="133"/>
      <c r="DE105" s="133"/>
      <c r="DF105" s="133"/>
      <c r="DG105" s="105"/>
      <c r="DH105" s="133"/>
      <c r="DI105" s="105"/>
      <c r="DJ105" s="105"/>
      <c r="DK105" s="133"/>
      <c r="DL105" s="105"/>
      <c r="DM105" s="105" t="s">
        <v>129</v>
      </c>
      <c r="DN105" s="105"/>
      <c r="DO105" s="119">
        <f>COUNTIF(B:B,Tableau18[[#This Row],[Colonne1]])</f>
        <v>0</v>
      </c>
      <c r="DQ105" s="107">
        <f>MOD(DX105-DW105,1)</f>
        <v>0</v>
      </c>
      <c r="DS105" s="108">
        <f>Tableau13[[#This Row],[Pause 1]]</f>
        <v>0</v>
      </c>
      <c r="DT105" s="108">
        <f>Tableau13[[#This Row],[Pause 2]]</f>
        <v>0</v>
      </c>
      <c r="DU105" s="81">
        <f>Tableau13[[#This Row],[Debut 1 pause calculé]]</f>
        <v>0</v>
      </c>
      <c r="DV105" s="81">
        <f>Tableau13[[#This Row],[Fin 1 pause calculé]]</f>
        <v>0</v>
      </c>
      <c r="DW105" s="81">
        <f>Tableau13[[#This Row],[Debut 2 pause calculé]]</f>
        <v>0</v>
      </c>
      <c r="DX105" s="81">
        <f>Tableau13[[#This Row],[Fin 2 pause calculé]]</f>
        <v>0</v>
      </c>
      <c r="DY105" s="107">
        <f>Tableau13[[#This Row],[Activité1]]</f>
        <v>0</v>
      </c>
      <c r="DZ105" s="121">
        <f>Tableau13[[#This Row],[Debut1]]</f>
        <v>0</v>
      </c>
      <c r="EA105" s="121">
        <f>Tableau13[[#This Row],[Fin calculé1]]</f>
        <v>0</v>
      </c>
      <c r="EB105" s="121">
        <f>Tableau13[[#This Row],[FP1]]</f>
        <v>0</v>
      </c>
      <c r="EC105" s="122">
        <f>Tableau13[[#This Row],[Temps1]]</f>
        <v>0</v>
      </c>
      <c r="ED105" s="123">
        <f>IF(DZ105=0,0,IF(EA105&gt;0,"F",IF(Tableau13[[#This Row],[X]]="X","FP","EC")))</f>
        <v>0</v>
      </c>
      <c r="EE105" s="124">
        <f>Tableau13[[#This Row],[Pause1]]</f>
        <v>0</v>
      </c>
      <c r="EF105" s="125">
        <f t="shared" si="4"/>
        <v>0</v>
      </c>
      <c r="EG105" s="125">
        <f t="shared" si="3"/>
        <v>0</v>
      </c>
    </row>
    <row r="106" spans="1:137" s="107" customFormat="1" ht="13.95" customHeight="1" x14ac:dyDescent="0.3">
      <c r="A106" s="114">
        <f>Tableau13[[#This Row],[Code]]</f>
        <v>0</v>
      </c>
      <c r="B106" s="72"/>
      <c r="C106" s="72"/>
      <c r="D106" s="73"/>
      <c r="E106" s="74"/>
      <c r="F106" s="75"/>
      <c r="G106" s="76"/>
      <c r="H106" s="72"/>
      <c r="I106" s="76"/>
      <c r="J106" s="76"/>
      <c r="K106" s="76"/>
      <c r="L106" s="76"/>
      <c r="M106" s="76"/>
      <c r="N106" s="76"/>
      <c r="O106" s="76"/>
      <c r="P106" s="77"/>
      <c r="Q106" s="78"/>
      <c r="R106" s="79"/>
      <c r="S106" s="80"/>
      <c r="T106" s="80"/>
      <c r="U106" s="81"/>
      <c r="V106" s="81"/>
      <c r="W106" s="81"/>
      <c r="X106" s="81"/>
      <c r="Y106" s="81"/>
      <c r="Z106" s="81"/>
      <c r="AA106" s="81"/>
      <c r="AB106" s="82"/>
      <c r="AC106" s="83"/>
      <c r="AD106" s="83"/>
      <c r="AE106" s="84"/>
      <c r="AF106" s="85"/>
      <c r="AG106" s="86"/>
      <c r="AH106" s="87"/>
      <c r="AI106" s="87"/>
      <c r="AJ106" s="88"/>
      <c r="AK106" s="115"/>
      <c r="AL106" s="51"/>
      <c r="AM106" s="116"/>
      <c r="AN106" s="117"/>
      <c r="AO106" s="92"/>
      <c r="AP106" s="118"/>
      <c r="AQ106" s="94"/>
      <c r="AR106" s="95"/>
      <c r="AS106" s="96"/>
      <c r="AT106" s="97"/>
      <c r="AU106" s="97"/>
      <c r="AV106" s="96"/>
      <c r="AW106" s="98"/>
      <c r="AX106" s="92"/>
      <c r="AY106" s="93"/>
      <c r="AZ106" s="99"/>
      <c r="BA106" s="100"/>
      <c r="BB106" s="99"/>
      <c r="BC106" s="100"/>
      <c r="BD106" s="100"/>
      <c r="BE106" s="99"/>
      <c r="BF106" s="98"/>
      <c r="BG106" s="92"/>
      <c r="BH106" s="93"/>
      <c r="BI106" s="99"/>
      <c r="BJ106" s="100"/>
      <c r="BK106" s="99"/>
      <c r="BL106" s="100"/>
      <c r="BM106" s="100"/>
      <c r="BN106" s="99"/>
      <c r="BO106" s="98"/>
      <c r="BP106" s="92"/>
      <c r="BQ106" s="93"/>
      <c r="BR106" s="99"/>
      <c r="BS106" s="100"/>
      <c r="BT106" s="99"/>
      <c r="BU106" s="100"/>
      <c r="BV106" s="100"/>
      <c r="BW106" s="99"/>
      <c r="BX106" s="98"/>
      <c r="BY106" s="92"/>
      <c r="BZ106" s="93"/>
      <c r="CA106" s="99"/>
      <c r="CB106" s="100"/>
      <c r="CC106" s="99"/>
      <c r="CD106" s="100"/>
      <c r="CE106" s="100"/>
      <c r="CF106" s="99"/>
      <c r="CG106" s="98"/>
      <c r="CH106" s="92"/>
      <c r="CI106" s="93"/>
      <c r="CJ106" s="99"/>
      <c r="CK106" s="100"/>
      <c r="CL106" s="99"/>
      <c r="CM106" s="100"/>
      <c r="CN106" s="100"/>
      <c r="CO106" s="99"/>
      <c r="CP106" s="98"/>
      <c r="CQ106" s="152"/>
      <c r="CR106" s="102" t="str">
        <f>IF(Tableau18[[#This Row],[Colonne1]]=0,"",IF(DO106&gt;1,"Nom plusieurs fois dans la liste",IF(DO106=1,"OK","Nom pas dans la liste")))</f>
        <v/>
      </c>
      <c r="CS106" s="134"/>
      <c r="CT106" s="103"/>
      <c r="CU106" s="104"/>
      <c r="CV106" s="104"/>
      <c r="CW106" s="104"/>
      <c r="CX106" s="104"/>
      <c r="CY106" s="103"/>
      <c r="CZ106" s="104"/>
      <c r="DA106" s="104"/>
      <c r="DB106" s="104"/>
      <c r="DC106" s="133"/>
      <c r="DD106" s="133"/>
      <c r="DE106" s="133"/>
      <c r="DF106" s="133"/>
      <c r="DG106" s="105"/>
      <c r="DH106" s="133"/>
      <c r="DI106" s="105"/>
      <c r="DJ106" s="105"/>
      <c r="DK106" s="133"/>
      <c r="DL106" s="105"/>
      <c r="DM106" s="105" t="s">
        <v>129</v>
      </c>
      <c r="DN106" s="105"/>
      <c r="DO106" s="119">
        <f>COUNTIF(B:B,Tableau18[[#This Row],[Colonne1]])</f>
        <v>0</v>
      </c>
      <c r="DQ106" s="107">
        <f>MOD(DX106-DW106,1)</f>
        <v>0</v>
      </c>
      <c r="DS106" s="108">
        <f>Tableau13[[#This Row],[Pause 1]]</f>
        <v>0</v>
      </c>
      <c r="DT106" s="108">
        <f>Tableau13[[#This Row],[Pause 2]]</f>
        <v>0</v>
      </c>
      <c r="DU106" s="81">
        <f>Tableau13[[#This Row],[Debut 1 pause calculé]]</f>
        <v>0</v>
      </c>
      <c r="DV106" s="81">
        <f>Tableau13[[#This Row],[Fin 1 pause calculé]]</f>
        <v>0</v>
      </c>
      <c r="DW106" s="81">
        <f>Tableau13[[#This Row],[Debut 2 pause calculé]]</f>
        <v>0</v>
      </c>
      <c r="DX106" s="81">
        <f>Tableau13[[#This Row],[Fin 2 pause calculé]]</f>
        <v>0</v>
      </c>
      <c r="DY106" s="107">
        <f>Tableau13[[#This Row],[Activité1]]</f>
        <v>0</v>
      </c>
      <c r="DZ106" s="109">
        <f>Tableau13[[#This Row],[Debut1]]</f>
        <v>0</v>
      </c>
      <c r="EA106" s="109">
        <f>Tableau13[[#This Row],[Fin calculé1]]</f>
        <v>0</v>
      </c>
      <c r="EB106" s="109">
        <f>Tableau13[[#This Row],[FP1]]</f>
        <v>0</v>
      </c>
      <c r="EC106" s="110">
        <f>Tableau13[[#This Row],[Temps1]]</f>
        <v>0</v>
      </c>
      <c r="ED106" s="111">
        <f>IF(DZ106=0,0,IF(EA106&gt;0,"F",IF(Tableau13[[#This Row],[X]]="X","FP","EC")))</f>
        <v>0</v>
      </c>
      <c r="EE106" s="112">
        <f>Tableau13[[#This Row],[Pause1]]</f>
        <v>0</v>
      </c>
      <c r="EF106" s="113">
        <f t="shared" si="4"/>
        <v>0</v>
      </c>
      <c r="EG106" s="113">
        <f t="shared" si="3"/>
        <v>0</v>
      </c>
    </row>
    <row r="107" spans="1:137" s="107" customFormat="1" ht="13.95" customHeight="1" x14ac:dyDescent="0.3">
      <c r="A107" s="114">
        <f>Tableau13[[#This Row],[Code]]</f>
        <v>0</v>
      </c>
      <c r="B107" s="72"/>
      <c r="C107" s="72"/>
      <c r="D107" s="73"/>
      <c r="E107" s="74"/>
      <c r="F107" s="75"/>
      <c r="G107" s="76"/>
      <c r="H107" s="72"/>
      <c r="I107" s="76"/>
      <c r="J107" s="76"/>
      <c r="K107" s="76"/>
      <c r="L107" s="76"/>
      <c r="M107" s="76"/>
      <c r="N107" s="76"/>
      <c r="O107" s="76"/>
      <c r="P107" s="77"/>
      <c r="Q107" s="78"/>
      <c r="R107" s="79"/>
      <c r="S107" s="80"/>
      <c r="T107" s="80"/>
      <c r="U107" s="81"/>
      <c r="V107" s="81"/>
      <c r="W107" s="81"/>
      <c r="X107" s="81"/>
      <c r="Y107" s="81"/>
      <c r="Z107" s="81"/>
      <c r="AA107" s="81"/>
      <c r="AB107" s="82"/>
      <c r="AC107" s="83"/>
      <c r="AD107" s="83"/>
      <c r="AE107" s="84"/>
      <c r="AF107" s="85"/>
      <c r="AG107" s="86"/>
      <c r="AH107" s="87"/>
      <c r="AI107" s="87"/>
      <c r="AJ107" s="88"/>
      <c r="AK107" s="115"/>
      <c r="AL107" s="51"/>
      <c r="AM107" s="116"/>
      <c r="AN107" s="117"/>
      <c r="AO107" s="92"/>
      <c r="AP107" s="118"/>
      <c r="AQ107" s="94"/>
      <c r="AR107" s="95"/>
      <c r="AS107" s="96"/>
      <c r="AT107" s="97"/>
      <c r="AU107" s="97"/>
      <c r="AV107" s="96"/>
      <c r="AW107" s="98"/>
      <c r="AX107" s="92"/>
      <c r="AY107" s="93"/>
      <c r="AZ107" s="99"/>
      <c r="BA107" s="100"/>
      <c r="BB107" s="99"/>
      <c r="BC107" s="100"/>
      <c r="BD107" s="100"/>
      <c r="BE107" s="99"/>
      <c r="BF107" s="98"/>
      <c r="BG107" s="92"/>
      <c r="BH107" s="93"/>
      <c r="BI107" s="99"/>
      <c r="BJ107" s="100"/>
      <c r="BK107" s="99"/>
      <c r="BL107" s="100"/>
      <c r="BM107" s="100"/>
      <c r="BN107" s="99"/>
      <c r="BO107" s="98"/>
      <c r="BP107" s="92"/>
      <c r="BQ107" s="93"/>
      <c r="BR107" s="99"/>
      <c r="BS107" s="100"/>
      <c r="BT107" s="99"/>
      <c r="BU107" s="100"/>
      <c r="BV107" s="100"/>
      <c r="BW107" s="99"/>
      <c r="BX107" s="98"/>
      <c r="BY107" s="92"/>
      <c r="BZ107" s="93"/>
      <c r="CA107" s="99"/>
      <c r="CB107" s="100"/>
      <c r="CC107" s="99"/>
      <c r="CD107" s="100"/>
      <c r="CE107" s="100"/>
      <c r="CF107" s="99"/>
      <c r="CG107" s="98"/>
      <c r="CH107" s="92"/>
      <c r="CI107" s="93"/>
      <c r="CJ107" s="99"/>
      <c r="CK107" s="100"/>
      <c r="CL107" s="99"/>
      <c r="CM107" s="100"/>
      <c r="CN107" s="100"/>
      <c r="CO107" s="99"/>
      <c r="CP107" s="98"/>
      <c r="CQ107" s="152"/>
      <c r="CR107" s="102" t="str">
        <f>IF(Tableau18[[#This Row],[Colonne1]]=0,"",IF(DO107&gt;1,"Nom plusieurs fois dans la liste",IF(DO107=1,"OK","Nom pas dans la liste")))</f>
        <v/>
      </c>
      <c r="CS107" s="134"/>
      <c r="CT107" s="103"/>
      <c r="CU107" s="104"/>
      <c r="CV107" s="104"/>
      <c r="CW107" s="104"/>
      <c r="CX107" s="104"/>
      <c r="CY107" s="103"/>
      <c r="CZ107" s="104"/>
      <c r="DA107" s="104"/>
      <c r="DB107" s="104"/>
      <c r="DC107" s="133"/>
      <c r="DD107" s="133"/>
      <c r="DE107" s="133"/>
      <c r="DF107" s="133"/>
      <c r="DG107" s="105"/>
      <c r="DH107" s="133"/>
      <c r="DI107" s="105"/>
      <c r="DJ107" s="105"/>
      <c r="DK107" s="133"/>
      <c r="DL107" s="105"/>
      <c r="DM107" s="105" t="s">
        <v>129</v>
      </c>
      <c r="DN107" s="105"/>
      <c r="DO107" s="119">
        <f>COUNTIF(B:B,Tableau18[[#This Row],[Colonne1]])</f>
        <v>0</v>
      </c>
      <c r="DQ107" s="107">
        <f>MOD(DX107-DW107,1)</f>
        <v>0</v>
      </c>
      <c r="DS107" s="108">
        <f>Tableau13[[#This Row],[Pause 1]]</f>
        <v>0</v>
      </c>
      <c r="DT107" s="108">
        <f>Tableau13[[#This Row],[Pause 2]]</f>
        <v>0</v>
      </c>
      <c r="DU107" s="81">
        <f>Tableau13[[#This Row],[Debut 1 pause calculé]]</f>
        <v>0</v>
      </c>
      <c r="DV107" s="81">
        <f>Tableau13[[#This Row],[Fin 1 pause calculé]]</f>
        <v>0</v>
      </c>
      <c r="DW107" s="81">
        <f>Tableau13[[#This Row],[Debut 2 pause calculé]]</f>
        <v>0</v>
      </c>
      <c r="DX107" s="81">
        <f>Tableau13[[#This Row],[Fin 2 pause calculé]]</f>
        <v>0</v>
      </c>
      <c r="DY107" s="107">
        <f>Tableau13[[#This Row],[Activité1]]</f>
        <v>0</v>
      </c>
      <c r="DZ107" s="109">
        <f>Tableau13[[#This Row],[Debut1]]</f>
        <v>0</v>
      </c>
      <c r="EA107" s="109">
        <f>Tableau13[[#This Row],[Fin calculé1]]</f>
        <v>0</v>
      </c>
      <c r="EB107" s="109">
        <f>Tableau13[[#This Row],[FP1]]</f>
        <v>0</v>
      </c>
      <c r="EC107" s="110">
        <f>Tableau13[[#This Row],[Temps1]]</f>
        <v>0</v>
      </c>
      <c r="ED107" s="111">
        <f>IF(DZ107=0,0,IF(EA107&gt;0,"F",IF(Tableau13[[#This Row],[X]]="X","FP","EC")))</f>
        <v>0</v>
      </c>
      <c r="EE107" s="112">
        <f>Tableau13[[#This Row],[Pause1]]</f>
        <v>0</v>
      </c>
      <c r="EF107" s="113">
        <f t="shared" si="4"/>
        <v>0</v>
      </c>
      <c r="EG107" s="113">
        <f t="shared" si="3"/>
        <v>0</v>
      </c>
    </row>
    <row r="108" spans="1:137" s="107" customFormat="1" ht="13.95" customHeight="1" x14ac:dyDescent="0.3">
      <c r="A108" s="114">
        <f>Tableau13[[#This Row],[Code]]</f>
        <v>0</v>
      </c>
      <c r="B108" s="104"/>
      <c r="C108" s="72"/>
      <c r="D108" s="73"/>
      <c r="E108" s="74"/>
      <c r="F108" s="75"/>
      <c r="G108" s="76"/>
      <c r="H108" s="72"/>
      <c r="I108" s="76"/>
      <c r="J108" s="76"/>
      <c r="K108" s="76"/>
      <c r="L108" s="76"/>
      <c r="M108" s="76"/>
      <c r="N108" s="76"/>
      <c r="O108" s="76"/>
      <c r="P108" s="77"/>
      <c r="Q108" s="78"/>
      <c r="R108" s="79"/>
      <c r="S108" s="80"/>
      <c r="T108" s="80"/>
      <c r="U108" s="81"/>
      <c r="V108" s="81"/>
      <c r="W108" s="81"/>
      <c r="X108" s="81"/>
      <c r="Y108" s="81"/>
      <c r="Z108" s="81"/>
      <c r="AA108" s="81"/>
      <c r="AB108" s="82"/>
      <c r="AC108" s="83"/>
      <c r="AD108" s="83"/>
      <c r="AE108" s="84"/>
      <c r="AF108" s="85"/>
      <c r="AG108" s="86"/>
      <c r="AH108" s="87"/>
      <c r="AI108" s="87"/>
      <c r="AJ108" s="88"/>
      <c r="AK108" s="115"/>
      <c r="AL108" s="51"/>
      <c r="AM108" s="116"/>
      <c r="AN108" s="117"/>
      <c r="AO108" s="92"/>
      <c r="AP108" s="118"/>
      <c r="AQ108" s="94"/>
      <c r="AR108" s="95"/>
      <c r="AS108" s="96"/>
      <c r="AT108" s="97"/>
      <c r="AU108" s="97"/>
      <c r="AV108" s="96"/>
      <c r="AW108" s="98"/>
      <c r="AX108" s="92"/>
      <c r="AY108" s="93"/>
      <c r="AZ108" s="99"/>
      <c r="BA108" s="100"/>
      <c r="BB108" s="99"/>
      <c r="BC108" s="100"/>
      <c r="BD108" s="100"/>
      <c r="BE108" s="99"/>
      <c r="BF108" s="98"/>
      <c r="BG108" s="92"/>
      <c r="BH108" s="93"/>
      <c r="BI108" s="99"/>
      <c r="BJ108" s="100"/>
      <c r="BK108" s="99"/>
      <c r="BL108" s="100"/>
      <c r="BM108" s="100"/>
      <c r="BN108" s="99"/>
      <c r="BO108" s="98"/>
      <c r="BP108" s="92"/>
      <c r="BQ108" s="93"/>
      <c r="BR108" s="99"/>
      <c r="BS108" s="100"/>
      <c r="BT108" s="99"/>
      <c r="BU108" s="100"/>
      <c r="BV108" s="100"/>
      <c r="BW108" s="99"/>
      <c r="BX108" s="98"/>
      <c r="BY108" s="92"/>
      <c r="BZ108" s="93"/>
      <c r="CA108" s="99"/>
      <c r="CB108" s="100"/>
      <c r="CC108" s="99"/>
      <c r="CD108" s="100"/>
      <c r="CE108" s="100"/>
      <c r="CF108" s="99"/>
      <c r="CG108" s="98"/>
      <c r="CH108" s="92"/>
      <c r="CI108" s="93"/>
      <c r="CJ108" s="99"/>
      <c r="CK108" s="100"/>
      <c r="CL108" s="99"/>
      <c r="CM108" s="100"/>
      <c r="CN108" s="100"/>
      <c r="CO108" s="99"/>
      <c r="CP108" s="98"/>
      <c r="CQ108" s="152"/>
      <c r="CR108" s="102" t="str">
        <f>IF(Tableau18[[#This Row],[Colonne1]]=0,"",IF(DO108&gt;1,"Nom plusieurs fois dans la liste",IF(DO108=1,"OK","Nom pas dans la liste")))</f>
        <v/>
      </c>
      <c r="CS108" s="134"/>
      <c r="CT108" s="103"/>
      <c r="CU108" s="104"/>
      <c r="CV108" s="104"/>
      <c r="CW108" s="104"/>
      <c r="CX108" s="104"/>
      <c r="CY108" s="103"/>
      <c r="CZ108" s="104"/>
      <c r="DA108" s="104"/>
      <c r="DB108" s="104"/>
      <c r="DC108" s="133"/>
      <c r="DD108" s="133"/>
      <c r="DE108" s="133"/>
      <c r="DF108" s="133"/>
      <c r="DG108" s="105"/>
      <c r="DH108" s="133"/>
      <c r="DI108" s="105"/>
      <c r="DJ108" s="105"/>
      <c r="DK108" s="133"/>
      <c r="DL108" s="105"/>
      <c r="DM108" s="105" t="s">
        <v>129</v>
      </c>
      <c r="DN108" s="105"/>
      <c r="DO108" s="119">
        <f>COUNTIF(B:B,Tableau18[[#This Row],[Colonne1]])</f>
        <v>0</v>
      </c>
      <c r="DQ108" s="107">
        <f>MOD(DX108-DW108,1)</f>
        <v>0</v>
      </c>
      <c r="DS108" s="108">
        <f>Tableau13[[#This Row],[Pause 1]]</f>
        <v>0</v>
      </c>
      <c r="DT108" s="108">
        <f>Tableau13[[#This Row],[Pause 2]]</f>
        <v>0</v>
      </c>
      <c r="DU108" s="81">
        <f>Tableau13[[#This Row],[Debut 1 pause calculé]]</f>
        <v>0</v>
      </c>
      <c r="DV108" s="81">
        <f>Tableau13[[#This Row],[Fin 1 pause calculé]]</f>
        <v>0</v>
      </c>
      <c r="DW108" s="81">
        <f>Tableau13[[#This Row],[Debut 2 pause calculé]]</f>
        <v>0</v>
      </c>
      <c r="DX108" s="81">
        <f>Tableau13[[#This Row],[Fin 2 pause calculé]]</f>
        <v>0</v>
      </c>
      <c r="DY108" s="107">
        <f>Tableau13[[#This Row],[Activité1]]</f>
        <v>0</v>
      </c>
      <c r="DZ108" s="109">
        <f>Tableau13[[#This Row],[Debut1]]</f>
        <v>0</v>
      </c>
      <c r="EA108" s="109">
        <f>Tableau13[[#This Row],[Fin calculé1]]</f>
        <v>0</v>
      </c>
      <c r="EB108" s="109">
        <f>Tableau13[[#This Row],[FP1]]</f>
        <v>0</v>
      </c>
      <c r="EC108" s="110">
        <f>Tableau13[[#This Row],[Temps1]]</f>
        <v>0</v>
      </c>
      <c r="ED108" s="111">
        <f>IF(DZ108=0,0,IF(EA108&gt;0,"F",IF(Tableau13[[#This Row],[X]]="X","FP","EC")))</f>
        <v>0</v>
      </c>
      <c r="EE108" s="112">
        <f>Tableau13[[#This Row],[Pause1]]</f>
        <v>0</v>
      </c>
      <c r="EF108" s="113">
        <f t="shared" si="4"/>
        <v>0</v>
      </c>
      <c r="EG108" s="113">
        <f t="shared" si="3"/>
        <v>0</v>
      </c>
    </row>
    <row r="109" spans="1:137" s="107" customFormat="1" ht="13.95" customHeight="1" x14ac:dyDescent="0.3">
      <c r="A109" s="114">
        <f>Tableau13[[#This Row],[Code]]</f>
        <v>0</v>
      </c>
      <c r="B109" s="72"/>
      <c r="C109" s="72"/>
      <c r="D109" s="73"/>
      <c r="E109" s="74"/>
      <c r="F109" s="75"/>
      <c r="G109" s="76"/>
      <c r="H109" s="72"/>
      <c r="I109" s="76"/>
      <c r="J109" s="76"/>
      <c r="K109" s="76"/>
      <c r="L109" s="76"/>
      <c r="M109" s="76"/>
      <c r="N109" s="76"/>
      <c r="O109" s="76"/>
      <c r="P109" s="77"/>
      <c r="Q109" s="78"/>
      <c r="R109" s="79"/>
      <c r="S109" s="80"/>
      <c r="T109" s="80"/>
      <c r="U109" s="81"/>
      <c r="V109" s="81"/>
      <c r="W109" s="81"/>
      <c r="X109" s="81"/>
      <c r="Y109" s="81"/>
      <c r="Z109" s="81"/>
      <c r="AA109" s="81"/>
      <c r="AB109" s="82"/>
      <c r="AC109" s="83"/>
      <c r="AD109" s="83"/>
      <c r="AE109" s="84"/>
      <c r="AF109" s="85"/>
      <c r="AG109" s="86"/>
      <c r="AH109" s="87"/>
      <c r="AI109" s="87"/>
      <c r="AJ109" s="88"/>
      <c r="AK109" s="115"/>
      <c r="AL109" s="51"/>
      <c r="AM109" s="116"/>
      <c r="AN109" s="117"/>
      <c r="AO109" s="92"/>
      <c r="AP109" s="118"/>
      <c r="AQ109" s="94"/>
      <c r="AR109" s="95"/>
      <c r="AS109" s="96"/>
      <c r="AT109" s="97"/>
      <c r="AU109" s="97"/>
      <c r="AV109" s="96"/>
      <c r="AW109" s="98"/>
      <c r="AX109" s="92"/>
      <c r="AY109" s="93"/>
      <c r="AZ109" s="99"/>
      <c r="BA109" s="100"/>
      <c r="BB109" s="99"/>
      <c r="BC109" s="100"/>
      <c r="BD109" s="100"/>
      <c r="BE109" s="99"/>
      <c r="BF109" s="98"/>
      <c r="BG109" s="92"/>
      <c r="BH109" s="93"/>
      <c r="BI109" s="99"/>
      <c r="BJ109" s="100"/>
      <c r="BK109" s="99"/>
      <c r="BL109" s="100"/>
      <c r="BM109" s="100"/>
      <c r="BN109" s="99"/>
      <c r="BO109" s="98"/>
      <c r="BP109" s="92"/>
      <c r="BQ109" s="93"/>
      <c r="BR109" s="99"/>
      <c r="BS109" s="100"/>
      <c r="BT109" s="99"/>
      <c r="BU109" s="100"/>
      <c r="BV109" s="100"/>
      <c r="BW109" s="99"/>
      <c r="BX109" s="98"/>
      <c r="BY109" s="92"/>
      <c r="BZ109" s="93"/>
      <c r="CA109" s="99"/>
      <c r="CB109" s="100"/>
      <c r="CC109" s="99"/>
      <c r="CD109" s="100"/>
      <c r="CE109" s="100"/>
      <c r="CF109" s="99"/>
      <c r="CG109" s="98"/>
      <c r="CH109" s="92"/>
      <c r="CI109" s="93"/>
      <c r="CJ109" s="99"/>
      <c r="CK109" s="100"/>
      <c r="CL109" s="99"/>
      <c r="CM109" s="100"/>
      <c r="CN109" s="100"/>
      <c r="CO109" s="99"/>
      <c r="CP109" s="98"/>
      <c r="CQ109" s="152"/>
      <c r="CR109" s="102" t="str">
        <f>IF(Tableau18[[#This Row],[Colonne1]]=0,"",IF(DO109&gt;1,"Nom plusieurs fois dans la liste",IF(DO109=1,"OK","Nom pas dans la liste")))</f>
        <v/>
      </c>
      <c r="CS109" s="134"/>
      <c r="CT109" s="103"/>
      <c r="CU109" s="104"/>
      <c r="CV109" s="104"/>
      <c r="CW109" s="104"/>
      <c r="CX109" s="104"/>
      <c r="CY109" s="103"/>
      <c r="CZ109" s="104"/>
      <c r="DA109" s="104"/>
      <c r="DB109" s="104"/>
      <c r="DC109" s="133"/>
      <c r="DD109" s="133"/>
      <c r="DE109" s="133"/>
      <c r="DF109" s="133"/>
      <c r="DG109" s="105"/>
      <c r="DH109" s="133"/>
      <c r="DI109" s="105"/>
      <c r="DJ109" s="105"/>
      <c r="DK109" s="133"/>
      <c r="DL109" s="105"/>
      <c r="DM109" s="105" t="s">
        <v>129</v>
      </c>
      <c r="DN109" s="105"/>
      <c r="DO109" s="119">
        <f>COUNTIF(B:B,Tableau18[[#This Row],[Colonne1]])</f>
        <v>0</v>
      </c>
      <c r="DQ109" s="107">
        <f>MOD(DX109-DW109,1)</f>
        <v>0</v>
      </c>
      <c r="DS109" s="108">
        <f>Tableau13[[#This Row],[Pause 1]]</f>
        <v>0</v>
      </c>
      <c r="DT109" s="108">
        <f>Tableau13[[#This Row],[Pause 2]]</f>
        <v>0</v>
      </c>
      <c r="DU109" s="81">
        <f>Tableau13[[#This Row],[Debut 1 pause calculé]]</f>
        <v>0</v>
      </c>
      <c r="DV109" s="81">
        <f>Tableau13[[#This Row],[Fin 1 pause calculé]]</f>
        <v>0</v>
      </c>
      <c r="DW109" s="81">
        <f>Tableau13[[#This Row],[Debut 2 pause calculé]]</f>
        <v>0</v>
      </c>
      <c r="DX109" s="81">
        <f>Tableau13[[#This Row],[Fin 2 pause calculé]]</f>
        <v>0</v>
      </c>
      <c r="DY109" s="107">
        <f>Tableau13[[#This Row],[Activité1]]</f>
        <v>0</v>
      </c>
      <c r="DZ109" s="121">
        <f>Tableau13[[#This Row],[Debut1]]</f>
        <v>0</v>
      </c>
      <c r="EA109" s="121">
        <f>Tableau13[[#This Row],[Fin calculé1]]</f>
        <v>0</v>
      </c>
      <c r="EB109" s="121">
        <f>Tableau13[[#This Row],[FP1]]</f>
        <v>0</v>
      </c>
      <c r="EC109" s="122">
        <f>Tableau13[[#This Row],[Temps1]]</f>
        <v>0</v>
      </c>
      <c r="ED109" s="123">
        <f>IF(DZ109=0,0,IF(EA109&gt;0,"F",IF(Tableau13[[#This Row],[X]]="X","FP","EC")))</f>
        <v>0</v>
      </c>
      <c r="EE109" s="124">
        <f>Tableau13[[#This Row],[Pause1]]</f>
        <v>0</v>
      </c>
      <c r="EF109" s="125">
        <f t="shared" si="4"/>
        <v>0</v>
      </c>
      <c r="EG109" s="125">
        <f t="shared" si="3"/>
        <v>0</v>
      </c>
    </row>
    <row r="110" spans="1:137" s="107" customFormat="1" ht="13.95" customHeight="1" x14ac:dyDescent="0.3">
      <c r="A110" s="114">
        <f>Tableau13[[#This Row],[Code]]</f>
        <v>0</v>
      </c>
      <c r="B110" s="72"/>
      <c r="C110" s="72"/>
      <c r="D110" s="73"/>
      <c r="E110" s="74"/>
      <c r="F110" s="75"/>
      <c r="G110" s="76"/>
      <c r="H110" s="72"/>
      <c r="I110" s="76"/>
      <c r="J110" s="76"/>
      <c r="K110" s="76"/>
      <c r="L110" s="76"/>
      <c r="M110" s="76"/>
      <c r="N110" s="76"/>
      <c r="O110" s="76"/>
      <c r="P110" s="77"/>
      <c r="Q110" s="78"/>
      <c r="R110" s="79"/>
      <c r="S110" s="80"/>
      <c r="T110" s="80"/>
      <c r="U110" s="81"/>
      <c r="V110" s="81"/>
      <c r="W110" s="81"/>
      <c r="X110" s="81"/>
      <c r="Y110" s="81"/>
      <c r="Z110" s="81"/>
      <c r="AA110" s="81"/>
      <c r="AB110" s="82"/>
      <c r="AC110" s="83"/>
      <c r="AD110" s="83"/>
      <c r="AE110" s="84"/>
      <c r="AF110" s="85"/>
      <c r="AG110" s="86"/>
      <c r="AH110" s="87"/>
      <c r="AI110" s="87"/>
      <c r="AJ110" s="88"/>
      <c r="AK110" s="115"/>
      <c r="AL110" s="51"/>
      <c r="AM110" s="116"/>
      <c r="AN110" s="117"/>
      <c r="AO110" s="92"/>
      <c r="AP110" s="118"/>
      <c r="AQ110" s="94"/>
      <c r="AR110" s="95"/>
      <c r="AS110" s="96"/>
      <c r="AT110" s="97"/>
      <c r="AU110" s="97"/>
      <c r="AV110" s="96"/>
      <c r="AW110" s="98"/>
      <c r="AX110" s="92"/>
      <c r="AY110" s="93"/>
      <c r="AZ110" s="99"/>
      <c r="BA110" s="100"/>
      <c r="BB110" s="139"/>
      <c r="BC110" s="100"/>
      <c r="BD110" s="100"/>
      <c r="BE110" s="99"/>
      <c r="BF110" s="98"/>
      <c r="BG110" s="92"/>
      <c r="BH110" s="93"/>
      <c r="BI110" s="140"/>
      <c r="BJ110" s="100"/>
      <c r="BK110" s="99"/>
      <c r="BL110" s="100"/>
      <c r="BM110" s="100"/>
      <c r="BN110" s="99"/>
      <c r="BO110" s="98"/>
      <c r="BP110" s="92"/>
      <c r="BQ110" s="93"/>
      <c r="BR110" s="140"/>
      <c r="BS110" s="100"/>
      <c r="BT110" s="99"/>
      <c r="BU110" s="100"/>
      <c r="BV110" s="100"/>
      <c r="BW110" s="99"/>
      <c r="BX110" s="98"/>
      <c r="BY110" s="92"/>
      <c r="BZ110" s="93"/>
      <c r="CA110" s="140"/>
      <c r="CB110" s="100"/>
      <c r="CC110" s="99"/>
      <c r="CD110" s="141"/>
      <c r="CE110" s="141"/>
      <c r="CF110" s="99"/>
      <c r="CG110" s="98"/>
      <c r="CH110" s="92"/>
      <c r="CI110" s="93"/>
      <c r="CJ110" s="140"/>
      <c r="CK110" s="142"/>
      <c r="CL110" s="99"/>
      <c r="CM110" s="100"/>
      <c r="CN110" s="100"/>
      <c r="CO110" s="99"/>
      <c r="CP110" s="98"/>
      <c r="CQ110" s="152"/>
      <c r="CR110" s="102" t="str">
        <f>IF(Tableau18[[#This Row],[Colonne1]]=0,"",IF(DO110&gt;1,"Nom plusieurs fois dans la liste",IF(DO110=1,"OK","Nom pas dans la liste")))</f>
        <v/>
      </c>
      <c r="CS110" s="134"/>
      <c r="CT110" s="103"/>
      <c r="CU110" s="104"/>
      <c r="CV110" s="104"/>
      <c r="CW110" s="104"/>
      <c r="CX110" s="104"/>
      <c r="CY110" s="103"/>
      <c r="CZ110" s="104"/>
      <c r="DA110" s="104"/>
      <c r="DB110" s="104"/>
      <c r="DC110" s="133"/>
      <c r="DD110" s="133"/>
      <c r="DE110" s="133"/>
      <c r="DF110" s="133"/>
      <c r="DG110" s="105"/>
      <c r="DH110" s="133"/>
      <c r="DI110" s="105"/>
      <c r="DJ110" s="105"/>
      <c r="DK110" s="133"/>
      <c r="DL110" s="105"/>
      <c r="DM110" s="105" t="s">
        <v>129</v>
      </c>
      <c r="DN110" s="105"/>
      <c r="DO110" s="119">
        <f>COUNTIF(B:B,Tableau18[[#This Row],[Colonne1]])</f>
        <v>0</v>
      </c>
      <c r="DQ110" s="107">
        <f>MOD(DX110-DW110,1)</f>
        <v>0</v>
      </c>
      <c r="DS110" s="108">
        <f>Tableau13[[#This Row],[Pause 1]]</f>
        <v>0</v>
      </c>
      <c r="DT110" s="108">
        <f>Tableau13[[#This Row],[Pause 2]]</f>
        <v>0</v>
      </c>
      <c r="DU110" s="81">
        <f>Tableau13[[#This Row],[Debut 1 pause calculé]]</f>
        <v>0</v>
      </c>
      <c r="DV110" s="81">
        <f>Tableau13[[#This Row],[Fin 1 pause calculé]]</f>
        <v>0</v>
      </c>
      <c r="DW110" s="81">
        <f>Tableau13[[#This Row],[Debut 2 pause calculé]]</f>
        <v>0</v>
      </c>
      <c r="DX110" s="81">
        <f>Tableau13[[#This Row],[Fin 2 pause calculé]]</f>
        <v>0</v>
      </c>
      <c r="DY110" s="107">
        <f>Tableau13[[#This Row],[Activité1]]</f>
        <v>0</v>
      </c>
      <c r="DZ110" s="109">
        <f>Tableau13[[#This Row],[Debut1]]</f>
        <v>0</v>
      </c>
      <c r="EA110" s="109">
        <f>Tableau13[[#This Row],[Fin calculé1]]</f>
        <v>0</v>
      </c>
      <c r="EB110" s="109">
        <f>Tableau13[[#This Row],[FP1]]</f>
        <v>0</v>
      </c>
      <c r="EC110" s="110">
        <f>Tableau13[[#This Row],[Temps1]]</f>
        <v>0</v>
      </c>
      <c r="ED110" s="111">
        <f>IF(DZ110=0,0,IF(EA110&gt;0,"F",IF(Tableau13[[#This Row],[X]]="X","FP","EC")))</f>
        <v>0</v>
      </c>
      <c r="EE110" s="112">
        <f>Tableau13[[#This Row],[Pause1]]</f>
        <v>0</v>
      </c>
      <c r="EF110" s="113">
        <f t="shared" si="4"/>
        <v>0</v>
      </c>
      <c r="EG110" s="113">
        <f t="shared" si="3"/>
        <v>0</v>
      </c>
    </row>
    <row r="111" spans="1:137" s="107" customFormat="1" ht="13.95" customHeight="1" x14ac:dyDescent="0.3">
      <c r="A111" s="114">
        <f>Tableau13[[#This Row],[Code]]</f>
        <v>0</v>
      </c>
      <c r="B111" s="72"/>
      <c r="C111" s="72"/>
      <c r="D111" s="73"/>
      <c r="E111" s="74"/>
      <c r="F111" s="75"/>
      <c r="G111" s="76"/>
      <c r="H111" s="72"/>
      <c r="I111" s="76"/>
      <c r="J111" s="76"/>
      <c r="K111" s="76"/>
      <c r="L111" s="76"/>
      <c r="M111" s="76"/>
      <c r="N111" s="76"/>
      <c r="O111" s="76"/>
      <c r="P111" s="77"/>
      <c r="Q111" s="78"/>
      <c r="R111" s="79"/>
      <c r="S111" s="80"/>
      <c r="T111" s="80"/>
      <c r="U111" s="81"/>
      <c r="V111" s="81"/>
      <c r="W111" s="81"/>
      <c r="X111" s="81"/>
      <c r="Y111" s="81"/>
      <c r="Z111" s="81"/>
      <c r="AA111" s="81"/>
      <c r="AB111" s="82"/>
      <c r="AC111" s="83"/>
      <c r="AD111" s="83"/>
      <c r="AE111" s="84"/>
      <c r="AF111" s="85"/>
      <c r="AG111" s="86"/>
      <c r="AH111" s="87"/>
      <c r="AI111" s="87"/>
      <c r="AJ111" s="88"/>
      <c r="AK111" s="115"/>
      <c r="AL111" s="51"/>
      <c r="AM111" s="116"/>
      <c r="AN111" s="117"/>
      <c r="AO111" s="92"/>
      <c r="AP111" s="118"/>
      <c r="AQ111" s="94"/>
      <c r="AR111" s="95"/>
      <c r="AS111" s="96"/>
      <c r="AT111" s="97"/>
      <c r="AU111" s="97"/>
      <c r="AV111" s="96"/>
      <c r="AW111" s="98"/>
      <c r="AX111" s="92"/>
      <c r="AY111" s="93"/>
      <c r="AZ111" s="99"/>
      <c r="BA111" s="100"/>
      <c r="BB111" s="99"/>
      <c r="BC111" s="100"/>
      <c r="BD111" s="100"/>
      <c r="BE111" s="99"/>
      <c r="BF111" s="98"/>
      <c r="BG111" s="92"/>
      <c r="BH111" s="93"/>
      <c r="BI111" s="99"/>
      <c r="BJ111" s="100"/>
      <c r="BK111" s="99"/>
      <c r="BL111" s="100"/>
      <c r="BM111" s="100"/>
      <c r="BN111" s="99"/>
      <c r="BO111" s="98"/>
      <c r="BP111" s="92"/>
      <c r="BQ111" s="93"/>
      <c r="BR111" s="99"/>
      <c r="BS111" s="100"/>
      <c r="BT111" s="99"/>
      <c r="BU111" s="100"/>
      <c r="BV111" s="100"/>
      <c r="BW111" s="99"/>
      <c r="BX111" s="98"/>
      <c r="BY111" s="92"/>
      <c r="BZ111" s="93"/>
      <c r="CA111" s="99"/>
      <c r="CB111" s="100"/>
      <c r="CC111" s="99"/>
      <c r="CD111" s="100"/>
      <c r="CE111" s="100"/>
      <c r="CF111" s="99"/>
      <c r="CG111" s="98"/>
      <c r="CH111" s="92"/>
      <c r="CI111" s="93"/>
      <c r="CJ111" s="99"/>
      <c r="CK111" s="100"/>
      <c r="CL111" s="99"/>
      <c r="CM111" s="100"/>
      <c r="CN111" s="100"/>
      <c r="CO111" s="99"/>
      <c r="CP111" s="98"/>
      <c r="CQ111" s="152"/>
      <c r="CR111" s="102" t="str">
        <f>IF(Tableau18[[#This Row],[Colonne1]]=0,"",IF(DO111&gt;1,"Nom plusieurs fois dans la liste",IF(DO111=1,"OK","Nom pas dans la liste")))</f>
        <v/>
      </c>
      <c r="CS111" s="134"/>
      <c r="CT111" s="103"/>
      <c r="CU111" s="104"/>
      <c r="CV111" s="104"/>
      <c r="CW111" s="104"/>
      <c r="CX111" s="104"/>
      <c r="CY111" s="103"/>
      <c r="CZ111" s="104"/>
      <c r="DA111" s="104"/>
      <c r="DB111" s="104"/>
      <c r="DC111" s="133"/>
      <c r="DD111" s="133"/>
      <c r="DE111" s="133"/>
      <c r="DF111" s="133"/>
      <c r="DG111" s="105"/>
      <c r="DH111" s="133"/>
      <c r="DI111" s="105"/>
      <c r="DJ111" s="105"/>
      <c r="DK111" s="133"/>
      <c r="DL111" s="105"/>
      <c r="DM111" s="105" t="s">
        <v>129</v>
      </c>
      <c r="DN111" s="105"/>
      <c r="DO111" s="119">
        <f>COUNTIF(B:B,Tableau18[[#This Row],[Colonne1]])</f>
        <v>0</v>
      </c>
      <c r="DQ111" s="107">
        <f>MOD(DX111-DW111,1)</f>
        <v>0</v>
      </c>
      <c r="DS111" s="108">
        <f>Tableau13[[#This Row],[Pause 1]]</f>
        <v>0</v>
      </c>
      <c r="DT111" s="108">
        <f>Tableau13[[#This Row],[Pause 2]]</f>
        <v>0</v>
      </c>
      <c r="DU111" s="81">
        <f>Tableau13[[#This Row],[Debut 1 pause calculé]]</f>
        <v>0</v>
      </c>
      <c r="DV111" s="81">
        <f>Tableau13[[#This Row],[Fin 1 pause calculé]]</f>
        <v>0</v>
      </c>
      <c r="DW111" s="81">
        <f>Tableau13[[#This Row],[Debut 2 pause calculé]]</f>
        <v>0</v>
      </c>
      <c r="DX111" s="81">
        <f>Tableau13[[#This Row],[Fin 2 pause calculé]]</f>
        <v>0</v>
      </c>
      <c r="DY111" s="107">
        <f>Tableau13[[#This Row],[Activité1]]</f>
        <v>0</v>
      </c>
      <c r="DZ111" s="109">
        <f>Tableau13[[#This Row],[Debut1]]</f>
        <v>0</v>
      </c>
      <c r="EA111" s="109">
        <f>Tableau13[[#This Row],[Fin calculé1]]</f>
        <v>0</v>
      </c>
      <c r="EB111" s="109">
        <f>Tableau13[[#This Row],[FP1]]</f>
        <v>0</v>
      </c>
      <c r="EC111" s="110">
        <f>Tableau13[[#This Row],[Temps1]]</f>
        <v>0</v>
      </c>
      <c r="ED111" s="111">
        <f>IF(DZ111=0,0,IF(EA111&gt;0,"F",IF(Tableau13[[#This Row],[X]]="X","FP","EC")))</f>
        <v>0</v>
      </c>
      <c r="EE111" s="112">
        <f>Tableau13[[#This Row],[Pause1]]</f>
        <v>0</v>
      </c>
      <c r="EF111" s="113">
        <f t="shared" si="4"/>
        <v>0</v>
      </c>
      <c r="EG111" s="113">
        <f t="shared" si="3"/>
        <v>0</v>
      </c>
    </row>
    <row r="112" spans="1:137" s="107" customFormat="1" ht="13.95" customHeight="1" x14ac:dyDescent="0.3">
      <c r="A112" s="114">
        <f>Tableau13[[#This Row],[Code]]</f>
        <v>0</v>
      </c>
      <c r="B112" s="104"/>
      <c r="C112" s="72"/>
      <c r="D112" s="73"/>
      <c r="E112" s="74"/>
      <c r="F112" s="75"/>
      <c r="G112" s="76"/>
      <c r="H112" s="72"/>
      <c r="I112" s="76"/>
      <c r="J112" s="76"/>
      <c r="K112" s="76"/>
      <c r="L112" s="76"/>
      <c r="M112" s="76"/>
      <c r="N112" s="76"/>
      <c r="O112" s="76"/>
      <c r="P112" s="77"/>
      <c r="Q112" s="78"/>
      <c r="R112" s="79"/>
      <c r="S112" s="80"/>
      <c r="T112" s="80"/>
      <c r="U112" s="81"/>
      <c r="V112" s="81"/>
      <c r="W112" s="81"/>
      <c r="X112" s="81"/>
      <c r="Y112" s="81"/>
      <c r="Z112" s="81"/>
      <c r="AA112" s="81"/>
      <c r="AB112" s="82"/>
      <c r="AC112" s="83"/>
      <c r="AD112" s="83"/>
      <c r="AE112" s="84"/>
      <c r="AF112" s="85"/>
      <c r="AG112" s="86"/>
      <c r="AH112" s="87"/>
      <c r="AI112" s="87"/>
      <c r="AJ112" s="88"/>
      <c r="AK112" s="115"/>
      <c r="AL112" s="51"/>
      <c r="AM112" s="116"/>
      <c r="AN112" s="117"/>
      <c r="AO112" s="92"/>
      <c r="AP112" s="118"/>
      <c r="AQ112" s="94"/>
      <c r="AR112" s="95"/>
      <c r="AS112" s="96"/>
      <c r="AT112" s="97"/>
      <c r="AU112" s="97"/>
      <c r="AV112" s="96"/>
      <c r="AW112" s="98"/>
      <c r="AX112" s="92"/>
      <c r="AY112" s="93"/>
      <c r="AZ112" s="99"/>
      <c r="BA112" s="100"/>
      <c r="BB112" s="99"/>
      <c r="BC112" s="100"/>
      <c r="BD112" s="100"/>
      <c r="BE112" s="99"/>
      <c r="BF112" s="98"/>
      <c r="BG112" s="92"/>
      <c r="BH112" s="93"/>
      <c r="BI112" s="99"/>
      <c r="BJ112" s="100"/>
      <c r="BK112" s="99"/>
      <c r="BL112" s="100"/>
      <c r="BM112" s="100"/>
      <c r="BN112" s="99"/>
      <c r="BO112" s="98"/>
      <c r="BP112" s="92"/>
      <c r="BQ112" s="93"/>
      <c r="BR112" s="99"/>
      <c r="BS112" s="100"/>
      <c r="BT112" s="99"/>
      <c r="BU112" s="100"/>
      <c r="BV112" s="100"/>
      <c r="BW112" s="99"/>
      <c r="BX112" s="98"/>
      <c r="BY112" s="92"/>
      <c r="BZ112" s="93"/>
      <c r="CA112" s="99"/>
      <c r="CB112" s="100"/>
      <c r="CC112" s="99"/>
      <c r="CD112" s="100"/>
      <c r="CE112" s="100"/>
      <c r="CF112" s="99"/>
      <c r="CG112" s="98"/>
      <c r="CH112" s="92"/>
      <c r="CI112" s="93"/>
      <c r="CJ112" s="99"/>
      <c r="CK112" s="100"/>
      <c r="CL112" s="99"/>
      <c r="CM112" s="100"/>
      <c r="CN112" s="100"/>
      <c r="CO112" s="99"/>
      <c r="CP112" s="98"/>
      <c r="CQ112" s="152"/>
      <c r="CR112" s="102" t="str">
        <f>IF(Tableau18[[#This Row],[Colonne1]]=0,"",IF(DO112&gt;1,"Nom plusieurs fois dans la liste",IF(DO112=1,"OK","Nom pas dans la liste")))</f>
        <v/>
      </c>
      <c r="CS112" s="134"/>
      <c r="CT112" s="103"/>
      <c r="CU112" s="104"/>
      <c r="CV112" s="104"/>
      <c r="CW112" s="104"/>
      <c r="CX112" s="104"/>
      <c r="CY112" s="103"/>
      <c r="CZ112" s="104"/>
      <c r="DA112" s="104"/>
      <c r="DB112" s="104"/>
      <c r="DC112" s="133"/>
      <c r="DD112" s="133"/>
      <c r="DE112" s="133"/>
      <c r="DF112" s="133"/>
      <c r="DG112" s="105"/>
      <c r="DH112" s="133"/>
      <c r="DI112" s="105"/>
      <c r="DJ112" s="105"/>
      <c r="DK112" s="133"/>
      <c r="DL112" s="105"/>
      <c r="DM112" s="105" t="s">
        <v>129</v>
      </c>
      <c r="DN112" s="105"/>
      <c r="DO112" s="119">
        <f>COUNTIF(B:B,Tableau18[[#This Row],[Colonne1]])</f>
        <v>0</v>
      </c>
      <c r="DQ112" s="107">
        <f>MOD(DX112-DW112,1)</f>
        <v>0</v>
      </c>
      <c r="DS112" s="108">
        <f>Tableau13[[#This Row],[Pause 1]]</f>
        <v>0</v>
      </c>
      <c r="DT112" s="108">
        <f>Tableau13[[#This Row],[Pause 2]]</f>
        <v>0</v>
      </c>
      <c r="DU112" s="81">
        <f>Tableau13[[#This Row],[Debut 1 pause calculé]]</f>
        <v>0</v>
      </c>
      <c r="DV112" s="81">
        <f>Tableau13[[#This Row],[Fin 1 pause calculé]]</f>
        <v>0</v>
      </c>
      <c r="DW112" s="81">
        <f>Tableau13[[#This Row],[Debut 2 pause calculé]]</f>
        <v>0</v>
      </c>
      <c r="DX112" s="81">
        <f>Tableau13[[#This Row],[Fin 2 pause calculé]]</f>
        <v>0</v>
      </c>
      <c r="DY112" s="107">
        <f>Tableau13[[#This Row],[Activité1]]</f>
        <v>0</v>
      </c>
      <c r="DZ112" s="109">
        <f>Tableau13[[#This Row],[Debut1]]</f>
        <v>0</v>
      </c>
      <c r="EA112" s="109">
        <f>Tableau13[[#This Row],[Fin calculé1]]</f>
        <v>0</v>
      </c>
      <c r="EB112" s="109">
        <f>Tableau13[[#This Row],[FP1]]</f>
        <v>0</v>
      </c>
      <c r="EC112" s="110">
        <f>Tableau13[[#This Row],[Temps1]]</f>
        <v>0</v>
      </c>
      <c r="ED112" s="111">
        <f>IF(DZ112=0,0,IF(EA112&gt;0,"F",IF(Tableau13[[#This Row],[X]]="X","FP","EC")))</f>
        <v>0</v>
      </c>
      <c r="EE112" s="112">
        <f>Tableau13[[#This Row],[Pause1]]</f>
        <v>0</v>
      </c>
      <c r="EF112" s="113">
        <f t="shared" si="4"/>
        <v>0</v>
      </c>
      <c r="EG112" s="113">
        <f t="shared" si="3"/>
        <v>0</v>
      </c>
    </row>
    <row r="113" spans="1:137" s="107" customFormat="1" ht="13.95" customHeight="1" x14ac:dyDescent="0.3">
      <c r="A113" s="114">
        <f>Tableau13[[#This Row],[Code]]</f>
        <v>0</v>
      </c>
      <c r="B113" s="72"/>
      <c r="C113" s="72"/>
      <c r="D113" s="73"/>
      <c r="E113" s="74"/>
      <c r="F113" s="75"/>
      <c r="G113" s="76"/>
      <c r="H113" s="72"/>
      <c r="I113" s="76"/>
      <c r="J113" s="76"/>
      <c r="K113" s="76"/>
      <c r="L113" s="76"/>
      <c r="M113" s="76"/>
      <c r="N113" s="76"/>
      <c r="O113" s="76"/>
      <c r="P113" s="77"/>
      <c r="Q113" s="78"/>
      <c r="R113" s="79"/>
      <c r="S113" s="80"/>
      <c r="T113" s="80"/>
      <c r="U113" s="81"/>
      <c r="V113" s="81"/>
      <c r="W113" s="81"/>
      <c r="X113" s="81"/>
      <c r="Y113" s="81"/>
      <c r="Z113" s="81"/>
      <c r="AA113" s="81"/>
      <c r="AB113" s="82"/>
      <c r="AC113" s="83"/>
      <c r="AD113" s="83"/>
      <c r="AE113" s="84"/>
      <c r="AF113" s="85"/>
      <c r="AG113" s="86"/>
      <c r="AH113" s="87"/>
      <c r="AI113" s="87"/>
      <c r="AJ113" s="88"/>
      <c r="AK113" s="115"/>
      <c r="AL113" s="51"/>
      <c r="AM113" s="116"/>
      <c r="AN113" s="117"/>
      <c r="AO113" s="92"/>
      <c r="AP113" s="118"/>
      <c r="AQ113" s="94"/>
      <c r="AR113" s="95"/>
      <c r="AS113" s="96"/>
      <c r="AT113" s="97"/>
      <c r="AU113" s="97"/>
      <c r="AV113" s="96"/>
      <c r="AW113" s="98"/>
      <c r="AX113" s="92"/>
      <c r="AY113" s="93"/>
      <c r="AZ113" s="99"/>
      <c r="BA113" s="100"/>
      <c r="BB113" s="99"/>
      <c r="BC113" s="100"/>
      <c r="BD113" s="100"/>
      <c r="BE113" s="99"/>
      <c r="BF113" s="98"/>
      <c r="BG113" s="92"/>
      <c r="BH113" s="93"/>
      <c r="BI113" s="99"/>
      <c r="BJ113" s="100"/>
      <c r="BK113" s="99"/>
      <c r="BL113" s="100"/>
      <c r="BM113" s="100"/>
      <c r="BN113" s="99"/>
      <c r="BO113" s="98"/>
      <c r="BP113" s="92"/>
      <c r="BQ113" s="93"/>
      <c r="BR113" s="99"/>
      <c r="BS113" s="100"/>
      <c r="BT113" s="99"/>
      <c r="BU113" s="100"/>
      <c r="BV113" s="100"/>
      <c r="BW113" s="99"/>
      <c r="BX113" s="98"/>
      <c r="BY113" s="92"/>
      <c r="BZ113" s="93"/>
      <c r="CA113" s="99"/>
      <c r="CB113" s="100"/>
      <c r="CC113" s="99"/>
      <c r="CD113" s="100"/>
      <c r="CE113" s="100"/>
      <c r="CF113" s="99"/>
      <c r="CG113" s="98"/>
      <c r="CH113" s="92"/>
      <c r="CI113" s="93"/>
      <c r="CJ113" s="99"/>
      <c r="CK113" s="100"/>
      <c r="CL113" s="99"/>
      <c r="CM113" s="100"/>
      <c r="CN113" s="100"/>
      <c r="CO113" s="99"/>
      <c r="CP113" s="98"/>
      <c r="CQ113" s="152"/>
      <c r="CR113" s="102" t="str">
        <f>IF(Tableau18[[#This Row],[Colonne1]]=0,"",IF(DO113&gt;1,"Nom plusieurs fois dans la liste",IF(DO113=1,"OK","Nom pas dans la liste")))</f>
        <v/>
      </c>
      <c r="CS113" s="134"/>
      <c r="CT113" s="103"/>
      <c r="CU113" s="104"/>
      <c r="CV113" s="104"/>
      <c r="CW113" s="104"/>
      <c r="CX113" s="104"/>
      <c r="CY113" s="103"/>
      <c r="CZ113" s="104"/>
      <c r="DA113" s="104"/>
      <c r="DB113" s="104"/>
      <c r="DC113" s="133"/>
      <c r="DD113" s="133"/>
      <c r="DE113" s="133"/>
      <c r="DF113" s="133"/>
      <c r="DG113" s="105"/>
      <c r="DH113" s="133"/>
      <c r="DI113" s="105"/>
      <c r="DJ113" s="105"/>
      <c r="DK113" s="133"/>
      <c r="DL113" s="105"/>
      <c r="DM113" s="105" t="s">
        <v>129</v>
      </c>
      <c r="DN113" s="105"/>
      <c r="DO113" s="119">
        <f>COUNTIF(B:B,Tableau18[[#This Row],[Colonne1]])</f>
        <v>0</v>
      </c>
      <c r="DQ113" s="107">
        <f>MOD(DX113-DW113,1)</f>
        <v>0</v>
      </c>
      <c r="DS113" s="108">
        <f>Tableau13[[#This Row],[Pause 1]]</f>
        <v>0</v>
      </c>
      <c r="DT113" s="108">
        <f>Tableau13[[#This Row],[Pause 2]]</f>
        <v>0</v>
      </c>
      <c r="DU113" s="81">
        <f>Tableau13[[#This Row],[Debut 1 pause calculé]]</f>
        <v>0</v>
      </c>
      <c r="DV113" s="81">
        <f>Tableau13[[#This Row],[Fin 1 pause calculé]]</f>
        <v>0</v>
      </c>
      <c r="DW113" s="81">
        <f>Tableau13[[#This Row],[Debut 2 pause calculé]]</f>
        <v>0</v>
      </c>
      <c r="DX113" s="81">
        <f>Tableau13[[#This Row],[Fin 2 pause calculé]]</f>
        <v>0</v>
      </c>
      <c r="DY113" s="107">
        <f>Tableau13[[#This Row],[Activité1]]</f>
        <v>0</v>
      </c>
      <c r="DZ113" s="121">
        <f>Tableau13[[#This Row],[Debut1]]</f>
        <v>0</v>
      </c>
      <c r="EA113" s="121">
        <f>Tableau13[[#This Row],[Fin calculé1]]</f>
        <v>0</v>
      </c>
      <c r="EB113" s="121">
        <f>Tableau13[[#This Row],[FP1]]</f>
        <v>0</v>
      </c>
      <c r="EC113" s="122">
        <f>Tableau13[[#This Row],[Temps1]]</f>
        <v>0</v>
      </c>
      <c r="ED113" s="123">
        <f>IF(DZ113=0,0,IF(EA113&gt;0,"F",IF(Tableau13[[#This Row],[X]]="X","FP","EC")))</f>
        <v>0</v>
      </c>
      <c r="EE113" s="124">
        <f>Tableau13[[#This Row],[Pause1]]</f>
        <v>0</v>
      </c>
      <c r="EF113" s="125">
        <f t="shared" si="4"/>
        <v>0</v>
      </c>
      <c r="EG113" s="125">
        <f t="shared" si="3"/>
        <v>0</v>
      </c>
    </row>
    <row r="114" spans="1:137" s="107" customFormat="1" ht="13.95" customHeight="1" x14ac:dyDescent="0.3">
      <c r="A114" s="114">
        <f>Tableau13[[#This Row],[Code]]</f>
        <v>0</v>
      </c>
      <c r="B114" s="72"/>
      <c r="C114" s="72"/>
      <c r="D114" s="73"/>
      <c r="E114" s="74"/>
      <c r="F114" s="75"/>
      <c r="G114" s="76"/>
      <c r="H114" s="72"/>
      <c r="I114" s="76"/>
      <c r="J114" s="76"/>
      <c r="K114" s="76"/>
      <c r="L114" s="76"/>
      <c r="M114" s="76"/>
      <c r="N114" s="76"/>
      <c r="O114" s="76"/>
      <c r="P114" s="77"/>
      <c r="Q114" s="78"/>
      <c r="R114" s="79"/>
      <c r="S114" s="80"/>
      <c r="T114" s="80"/>
      <c r="U114" s="81"/>
      <c r="V114" s="81"/>
      <c r="W114" s="81"/>
      <c r="X114" s="81"/>
      <c r="Y114" s="81"/>
      <c r="Z114" s="81"/>
      <c r="AA114" s="81"/>
      <c r="AB114" s="82"/>
      <c r="AC114" s="83"/>
      <c r="AD114" s="83"/>
      <c r="AE114" s="84"/>
      <c r="AF114" s="85"/>
      <c r="AG114" s="86"/>
      <c r="AH114" s="87"/>
      <c r="AI114" s="87"/>
      <c r="AJ114" s="88"/>
      <c r="AK114" s="115"/>
      <c r="AL114" s="51"/>
      <c r="AM114" s="116"/>
      <c r="AN114" s="117"/>
      <c r="AO114" s="92"/>
      <c r="AP114" s="118"/>
      <c r="AQ114" s="94"/>
      <c r="AR114" s="95"/>
      <c r="AS114" s="96"/>
      <c r="AT114" s="97"/>
      <c r="AU114" s="97"/>
      <c r="AV114" s="96"/>
      <c r="AW114" s="98"/>
      <c r="AX114" s="92"/>
      <c r="AY114" s="93"/>
      <c r="AZ114" s="99"/>
      <c r="BA114" s="100"/>
      <c r="BB114" s="99"/>
      <c r="BC114" s="100"/>
      <c r="BD114" s="100"/>
      <c r="BE114" s="99"/>
      <c r="BF114" s="98"/>
      <c r="BG114" s="92"/>
      <c r="BH114" s="93"/>
      <c r="BI114" s="99"/>
      <c r="BJ114" s="100"/>
      <c r="BK114" s="99"/>
      <c r="BL114" s="100"/>
      <c r="BM114" s="100"/>
      <c r="BN114" s="99"/>
      <c r="BO114" s="98"/>
      <c r="BP114" s="92"/>
      <c r="BQ114" s="93"/>
      <c r="BR114" s="99"/>
      <c r="BS114" s="100"/>
      <c r="BT114" s="99"/>
      <c r="BU114" s="100"/>
      <c r="BV114" s="100"/>
      <c r="BW114" s="99"/>
      <c r="BX114" s="98"/>
      <c r="BY114" s="92"/>
      <c r="BZ114" s="93"/>
      <c r="CA114" s="99"/>
      <c r="CB114" s="100"/>
      <c r="CC114" s="99"/>
      <c r="CD114" s="100"/>
      <c r="CE114" s="100"/>
      <c r="CF114" s="99"/>
      <c r="CG114" s="98"/>
      <c r="CH114" s="92"/>
      <c r="CI114" s="93"/>
      <c r="CJ114" s="99"/>
      <c r="CK114" s="100"/>
      <c r="CL114" s="99"/>
      <c r="CM114" s="100"/>
      <c r="CN114" s="100"/>
      <c r="CO114" s="99"/>
      <c r="CP114" s="98"/>
      <c r="CQ114" s="152"/>
      <c r="CR114" s="102" t="str">
        <f>IF(Tableau18[[#This Row],[Colonne1]]=0,"",IF(DO114&gt;1,"Nom plusieurs fois dans la liste",IF(DO114=1,"OK","Nom pas dans la liste")))</f>
        <v/>
      </c>
      <c r="CS114" s="103"/>
      <c r="CT114" s="103"/>
      <c r="CU114" s="104"/>
      <c r="CV114" s="104"/>
      <c r="CW114" s="104"/>
      <c r="CX114" s="104"/>
      <c r="CY114" s="103"/>
      <c r="CZ114" s="104"/>
      <c r="DA114" s="104"/>
      <c r="DB114" s="104"/>
      <c r="DC114" s="104"/>
      <c r="DD114" s="104"/>
      <c r="DE114" s="104"/>
      <c r="DF114" s="104"/>
      <c r="DG114" s="105"/>
      <c r="DH114" s="104"/>
      <c r="DI114" s="105"/>
      <c r="DJ114" s="105"/>
      <c r="DK114" s="104"/>
      <c r="DL114" s="105"/>
      <c r="DM114" s="105" t="s">
        <v>129</v>
      </c>
      <c r="DN114" s="105"/>
      <c r="DO114" s="119">
        <f>COUNTIF(B:B,Tableau18[[#This Row],[Colonne1]])</f>
        <v>0</v>
      </c>
      <c r="DQ114" s="107">
        <f>MOD(DX114-DW114,1)</f>
        <v>0</v>
      </c>
      <c r="DS114" s="108">
        <f>Tableau13[[#This Row],[Pause 1]]</f>
        <v>0</v>
      </c>
      <c r="DT114" s="108">
        <f>Tableau13[[#This Row],[Pause 2]]</f>
        <v>0</v>
      </c>
      <c r="DU114" s="81">
        <f>Tableau13[[#This Row],[Debut 1 pause calculé]]</f>
        <v>0</v>
      </c>
      <c r="DV114" s="81">
        <f>Tableau13[[#This Row],[Fin 1 pause calculé]]</f>
        <v>0</v>
      </c>
      <c r="DW114" s="81">
        <f>Tableau13[[#This Row],[Debut 2 pause calculé]]</f>
        <v>0</v>
      </c>
      <c r="DX114" s="81">
        <f>Tableau13[[#This Row],[Fin 2 pause calculé]]</f>
        <v>0</v>
      </c>
      <c r="DY114" s="107">
        <f>Tableau13[[#This Row],[Activité1]]</f>
        <v>0</v>
      </c>
      <c r="DZ114" s="109">
        <f>Tableau13[[#This Row],[Debut1]]</f>
        <v>0</v>
      </c>
      <c r="EA114" s="109">
        <f>Tableau13[[#This Row],[Fin calculé1]]</f>
        <v>0</v>
      </c>
      <c r="EB114" s="109">
        <f>Tableau13[[#This Row],[FP1]]</f>
        <v>0</v>
      </c>
      <c r="EC114" s="110">
        <f>Tableau13[[#This Row],[Temps1]]</f>
        <v>0</v>
      </c>
      <c r="ED114" s="111">
        <f>IF(DZ114=0,0,IF(EA114&gt;0,"F",IF(Tableau13[[#This Row],[X]]="X","FP","EC")))</f>
        <v>0</v>
      </c>
      <c r="EE114" s="112">
        <f>Tableau13[[#This Row],[Pause1]]</f>
        <v>0</v>
      </c>
      <c r="EF114" s="113">
        <f t="shared" si="4"/>
        <v>0</v>
      </c>
      <c r="EG114" s="113">
        <f t="shared" si="3"/>
        <v>0</v>
      </c>
    </row>
    <row r="115" spans="1:137" s="107" customFormat="1" ht="13.95" customHeight="1" x14ac:dyDescent="0.3">
      <c r="A115" s="114">
        <f>Tableau13[[#This Row],[Code]]</f>
        <v>0</v>
      </c>
      <c r="B115" s="136"/>
      <c r="C115" s="72"/>
      <c r="D115" s="73"/>
      <c r="E115" s="74"/>
      <c r="F115" s="75"/>
      <c r="G115" s="76"/>
      <c r="H115" s="72"/>
      <c r="I115" s="76"/>
      <c r="J115" s="76"/>
      <c r="K115" s="76"/>
      <c r="L115" s="76"/>
      <c r="M115" s="76"/>
      <c r="N115" s="76"/>
      <c r="O115" s="76"/>
      <c r="P115" s="77"/>
      <c r="Q115" s="78"/>
      <c r="R115" s="79"/>
      <c r="S115" s="80"/>
      <c r="T115" s="80"/>
      <c r="U115" s="81"/>
      <c r="V115" s="81"/>
      <c r="W115" s="81"/>
      <c r="X115" s="81"/>
      <c r="Y115" s="81"/>
      <c r="Z115" s="81"/>
      <c r="AA115" s="81"/>
      <c r="AB115" s="82"/>
      <c r="AC115" s="83"/>
      <c r="AD115" s="83"/>
      <c r="AE115" s="84"/>
      <c r="AF115" s="85"/>
      <c r="AG115" s="86"/>
      <c r="AH115" s="87"/>
      <c r="AI115" s="87"/>
      <c r="AJ115" s="88"/>
      <c r="AK115" s="115"/>
      <c r="AL115" s="51"/>
      <c r="AM115" s="116"/>
      <c r="AN115" s="117"/>
      <c r="AO115" s="92"/>
      <c r="AP115" s="118"/>
      <c r="AQ115" s="94"/>
      <c r="AR115" s="95"/>
      <c r="AS115" s="96"/>
      <c r="AT115" s="97"/>
      <c r="AU115" s="97"/>
      <c r="AV115" s="96"/>
      <c r="AW115" s="98"/>
      <c r="AX115" s="92"/>
      <c r="AY115" s="93"/>
      <c r="AZ115" s="99"/>
      <c r="BA115" s="100"/>
      <c r="BB115" s="99"/>
      <c r="BC115" s="100"/>
      <c r="BD115" s="100"/>
      <c r="BE115" s="99"/>
      <c r="BF115" s="98"/>
      <c r="BG115" s="92"/>
      <c r="BH115" s="93"/>
      <c r="BI115" s="99"/>
      <c r="BJ115" s="100"/>
      <c r="BK115" s="99"/>
      <c r="BL115" s="100"/>
      <c r="BM115" s="100"/>
      <c r="BN115" s="99"/>
      <c r="BO115" s="98"/>
      <c r="BP115" s="92"/>
      <c r="BQ115" s="93"/>
      <c r="BR115" s="99"/>
      <c r="BS115" s="100"/>
      <c r="BT115" s="99"/>
      <c r="BU115" s="100"/>
      <c r="BV115" s="100"/>
      <c r="BW115" s="99"/>
      <c r="BX115" s="98"/>
      <c r="BY115" s="92"/>
      <c r="BZ115" s="93"/>
      <c r="CA115" s="99"/>
      <c r="CB115" s="100"/>
      <c r="CC115" s="99"/>
      <c r="CD115" s="100"/>
      <c r="CE115" s="100"/>
      <c r="CF115" s="99"/>
      <c r="CG115" s="98"/>
      <c r="CH115" s="92"/>
      <c r="CI115" s="93"/>
      <c r="CJ115" s="99"/>
      <c r="CK115" s="100"/>
      <c r="CL115" s="99"/>
      <c r="CM115" s="100"/>
      <c r="CN115" s="100"/>
      <c r="CO115" s="99"/>
      <c r="CP115" s="98"/>
      <c r="CQ115" s="152"/>
      <c r="CR115" s="102" t="str">
        <f>IF(Tableau18[[#This Row],[Colonne1]]=0,"",IF(DO115&gt;1,"Nom plusieurs fois dans la liste",IF(DO115=1,"OK","Nom pas dans la liste")))</f>
        <v/>
      </c>
      <c r="CS115" s="103"/>
      <c r="CT115" s="103"/>
      <c r="CU115" s="104"/>
      <c r="CV115" s="104"/>
      <c r="CW115" s="104"/>
      <c r="CX115" s="104"/>
      <c r="CY115" s="103"/>
      <c r="CZ115" s="104"/>
      <c r="DA115" s="104"/>
      <c r="DB115" s="104"/>
      <c r="DC115" s="104"/>
      <c r="DD115" s="104"/>
      <c r="DE115" s="104"/>
      <c r="DF115" s="104"/>
      <c r="DG115" s="105"/>
      <c r="DH115" s="104"/>
      <c r="DI115" s="105"/>
      <c r="DJ115" s="105"/>
      <c r="DK115" s="104"/>
      <c r="DL115" s="105"/>
      <c r="DM115" s="105" t="s">
        <v>129</v>
      </c>
      <c r="DN115" s="105"/>
      <c r="DO115" s="119">
        <f>COUNTIF(B:B,Tableau18[[#This Row],[Colonne1]])</f>
        <v>0</v>
      </c>
      <c r="DQ115" s="107">
        <f>MOD(DX115-DW115,1)</f>
        <v>0</v>
      </c>
      <c r="DS115" s="108">
        <f>Tableau13[[#This Row],[Pause 1]]</f>
        <v>0</v>
      </c>
      <c r="DT115" s="108">
        <f>Tableau13[[#This Row],[Pause 2]]</f>
        <v>0</v>
      </c>
      <c r="DU115" s="81">
        <f>Tableau13[[#This Row],[Debut 1 pause calculé]]</f>
        <v>0</v>
      </c>
      <c r="DV115" s="81">
        <f>Tableau13[[#This Row],[Fin 1 pause calculé]]</f>
        <v>0</v>
      </c>
      <c r="DW115" s="81">
        <f>Tableau13[[#This Row],[Debut 2 pause calculé]]</f>
        <v>0</v>
      </c>
      <c r="DX115" s="81">
        <f>Tableau13[[#This Row],[Fin 2 pause calculé]]</f>
        <v>0</v>
      </c>
      <c r="DY115" s="107">
        <f>Tableau13[[#This Row],[Activité1]]</f>
        <v>0</v>
      </c>
      <c r="DZ115" s="109">
        <f>Tableau13[[#This Row],[Debut1]]</f>
        <v>0</v>
      </c>
      <c r="EA115" s="109">
        <f>Tableau13[[#This Row],[Fin calculé1]]</f>
        <v>0</v>
      </c>
      <c r="EB115" s="109">
        <f>Tableau13[[#This Row],[FP1]]</f>
        <v>0</v>
      </c>
      <c r="EC115" s="110">
        <f>Tableau13[[#This Row],[Temps1]]</f>
        <v>0</v>
      </c>
      <c r="ED115" s="111">
        <f>IF(DZ115=0,0,IF(EA115&gt;0,"F",IF(Tableau13[[#This Row],[X]]="X","FP","EC")))</f>
        <v>0</v>
      </c>
      <c r="EE115" s="112">
        <f>Tableau13[[#This Row],[Pause1]]</f>
        <v>0</v>
      </c>
      <c r="EF115" s="113">
        <f t="shared" si="4"/>
        <v>0</v>
      </c>
      <c r="EG115" s="113">
        <f t="shared" si="3"/>
        <v>0</v>
      </c>
    </row>
    <row r="116" spans="1:137" s="107" customFormat="1" ht="13.95" customHeight="1" x14ac:dyDescent="0.3">
      <c r="A116" s="114">
        <f>Tableau13[[#This Row],[Code]]</f>
        <v>0</v>
      </c>
      <c r="B116" s="72"/>
      <c r="C116" s="72"/>
      <c r="D116" s="73"/>
      <c r="E116" s="74"/>
      <c r="F116" s="75"/>
      <c r="G116" s="76"/>
      <c r="H116" s="72"/>
      <c r="I116" s="76"/>
      <c r="J116" s="76"/>
      <c r="K116" s="76"/>
      <c r="L116" s="76"/>
      <c r="M116" s="76"/>
      <c r="N116" s="76"/>
      <c r="O116" s="76"/>
      <c r="P116" s="77"/>
      <c r="Q116" s="78"/>
      <c r="R116" s="79"/>
      <c r="S116" s="80"/>
      <c r="T116" s="80"/>
      <c r="U116" s="81"/>
      <c r="V116" s="81"/>
      <c r="W116" s="81"/>
      <c r="X116" s="81"/>
      <c r="Y116" s="81"/>
      <c r="Z116" s="81"/>
      <c r="AA116" s="81"/>
      <c r="AB116" s="82"/>
      <c r="AC116" s="83"/>
      <c r="AD116" s="83"/>
      <c r="AE116" s="84"/>
      <c r="AF116" s="85"/>
      <c r="AG116" s="86"/>
      <c r="AH116" s="87"/>
      <c r="AI116" s="87"/>
      <c r="AJ116" s="88"/>
      <c r="AK116" s="115"/>
      <c r="AL116" s="51"/>
      <c r="AM116" s="116"/>
      <c r="AN116" s="117"/>
      <c r="AO116" s="92"/>
      <c r="AP116" s="118"/>
      <c r="AQ116" s="94"/>
      <c r="AR116" s="95"/>
      <c r="AS116" s="96"/>
      <c r="AT116" s="97"/>
      <c r="AU116" s="97"/>
      <c r="AV116" s="96"/>
      <c r="AW116" s="98"/>
      <c r="AX116" s="92"/>
      <c r="AY116" s="93"/>
      <c r="AZ116" s="99"/>
      <c r="BA116" s="100"/>
      <c r="BB116" s="99"/>
      <c r="BC116" s="100"/>
      <c r="BD116" s="100"/>
      <c r="BE116" s="99"/>
      <c r="BF116" s="98"/>
      <c r="BG116" s="92"/>
      <c r="BH116" s="93"/>
      <c r="BI116" s="99"/>
      <c r="BJ116" s="100"/>
      <c r="BK116" s="99"/>
      <c r="BL116" s="100"/>
      <c r="BM116" s="100"/>
      <c r="BN116" s="99"/>
      <c r="BO116" s="98"/>
      <c r="BP116" s="92"/>
      <c r="BQ116" s="93"/>
      <c r="BR116" s="99"/>
      <c r="BS116" s="100"/>
      <c r="BT116" s="99"/>
      <c r="BU116" s="100"/>
      <c r="BV116" s="100"/>
      <c r="BW116" s="99"/>
      <c r="BX116" s="98"/>
      <c r="BY116" s="92"/>
      <c r="BZ116" s="93"/>
      <c r="CA116" s="99"/>
      <c r="CB116" s="100"/>
      <c r="CC116" s="99"/>
      <c r="CD116" s="100"/>
      <c r="CE116" s="100"/>
      <c r="CF116" s="99"/>
      <c r="CG116" s="98"/>
      <c r="CH116" s="92"/>
      <c r="CI116" s="93"/>
      <c r="CJ116" s="99"/>
      <c r="CK116" s="100"/>
      <c r="CL116" s="99"/>
      <c r="CM116" s="100"/>
      <c r="CN116" s="100"/>
      <c r="CO116" s="99"/>
      <c r="CP116" s="98"/>
      <c r="CQ116" s="152"/>
      <c r="CR116" s="102" t="str">
        <f>IF(Tableau18[[#This Row],[Colonne1]]=0,"",IF(DO116&gt;1,"Nom plusieurs fois dans la liste",IF(DO116=1,"OK","Nom pas dans la liste")))</f>
        <v/>
      </c>
      <c r="CS116" s="103"/>
      <c r="CT116" s="103"/>
      <c r="CU116" s="104"/>
      <c r="CV116" s="104"/>
      <c r="CW116" s="104"/>
      <c r="CX116" s="104"/>
      <c r="CY116" s="103"/>
      <c r="CZ116" s="104"/>
      <c r="DA116" s="104"/>
      <c r="DB116" s="104"/>
      <c r="DC116" s="104"/>
      <c r="DD116" s="104"/>
      <c r="DE116" s="104"/>
      <c r="DF116" s="104"/>
      <c r="DG116" s="105"/>
      <c r="DH116" s="104"/>
      <c r="DI116" s="105"/>
      <c r="DJ116" s="105"/>
      <c r="DK116" s="104"/>
      <c r="DL116" s="105"/>
      <c r="DM116" s="137">
        <v>0.1388888888888889</v>
      </c>
      <c r="DN116" s="105"/>
      <c r="DO116" s="119">
        <f>COUNTIF(B:B,Tableau18[[#This Row],[Colonne1]])</f>
        <v>0</v>
      </c>
      <c r="DQ116" s="107">
        <f>MOD(DX116-DW116,1)</f>
        <v>0</v>
      </c>
      <c r="DS116" s="108">
        <f>Tableau13[[#This Row],[Pause 1]]</f>
        <v>0</v>
      </c>
      <c r="DT116" s="108">
        <f>Tableau13[[#This Row],[Pause 2]]</f>
        <v>0</v>
      </c>
      <c r="DU116" s="81">
        <f>Tableau13[[#This Row],[Debut 1 pause calculé]]</f>
        <v>0</v>
      </c>
      <c r="DV116" s="81">
        <f>Tableau13[[#This Row],[Fin 1 pause calculé]]</f>
        <v>0</v>
      </c>
      <c r="DW116" s="81">
        <f>Tableau13[[#This Row],[Debut 2 pause calculé]]</f>
        <v>0</v>
      </c>
      <c r="DX116" s="81">
        <f>Tableau13[[#This Row],[Fin 2 pause calculé]]</f>
        <v>0</v>
      </c>
      <c r="DY116" s="107">
        <f>Tableau13[[#This Row],[Activité1]]</f>
        <v>0</v>
      </c>
      <c r="DZ116" s="109">
        <f>Tableau13[[#This Row],[Debut1]]</f>
        <v>0</v>
      </c>
      <c r="EA116" s="109">
        <f>Tableau13[[#This Row],[Fin calculé1]]</f>
        <v>0</v>
      </c>
      <c r="EB116" s="109">
        <f>Tableau13[[#This Row],[FP1]]</f>
        <v>0</v>
      </c>
      <c r="EC116" s="110">
        <f>Tableau13[[#This Row],[Temps1]]</f>
        <v>0</v>
      </c>
      <c r="ED116" s="111">
        <f>IF(DZ116=0,0,IF(EA116&gt;0,"F",IF(Tableau13[[#This Row],[X]]="X","FP","EC")))</f>
        <v>0</v>
      </c>
      <c r="EE116" s="112">
        <f>Tableau13[[#This Row],[Pause1]]</f>
        <v>0</v>
      </c>
      <c r="EF116" s="113">
        <f t="shared" si="4"/>
        <v>0</v>
      </c>
      <c r="EG116" s="113">
        <f t="shared" si="3"/>
        <v>0</v>
      </c>
    </row>
    <row r="117" spans="1:137" s="107" customFormat="1" ht="13.95" customHeight="1" x14ac:dyDescent="0.3">
      <c r="A117" s="114">
        <f>Tableau13[[#This Row],[Code]]</f>
        <v>0</v>
      </c>
      <c r="B117" s="72"/>
      <c r="C117" s="72"/>
      <c r="D117" s="73"/>
      <c r="E117" s="74"/>
      <c r="F117" s="75"/>
      <c r="G117" s="76"/>
      <c r="H117" s="72"/>
      <c r="I117" s="76"/>
      <c r="J117" s="76"/>
      <c r="K117" s="76"/>
      <c r="L117" s="76"/>
      <c r="M117" s="76"/>
      <c r="N117" s="76"/>
      <c r="O117" s="76"/>
      <c r="P117" s="77"/>
      <c r="Q117" s="78"/>
      <c r="R117" s="79"/>
      <c r="S117" s="80"/>
      <c r="T117" s="80"/>
      <c r="U117" s="81"/>
      <c r="V117" s="81"/>
      <c r="W117" s="81"/>
      <c r="X117" s="81"/>
      <c r="Y117" s="81"/>
      <c r="Z117" s="81"/>
      <c r="AA117" s="81"/>
      <c r="AB117" s="82"/>
      <c r="AC117" s="83"/>
      <c r="AD117" s="83"/>
      <c r="AE117" s="84"/>
      <c r="AF117" s="85"/>
      <c r="AG117" s="86"/>
      <c r="AH117" s="87"/>
      <c r="AI117" s="87"/>
      <c r="AJ117" s="88"/>
      <c r="AK117" s="115"/>
      <c r="AL117" s="51"/>
      <c r="AM117" s="116"/>
      <c r="AN117" s="117"/>
      <c r="AO117" s="92"/>
      <c r="AP117" s="118"/>
      <c r="AQ117" s="94"/>
      <c r="AR117" s="95"/>
      <c r="AS117" s="96"/>
      <c r="AT117" s="97"/>
      <c r="AU117" s="97"/>
      <c r="AV117" s="96"/>
      <c r="AW117" s="98"/>
      <c r="AX117" s="92"/>
      <c r="AY117" s="93"/>
      <c r="AZ117" s="99"/>
      <c r="BA117" s="100"/>
      <c r="BB117" s="99"/>
      <c r="BC117" s="100"/>
      <c r="BD117" s="100"/>
      <c r="BE117" s="99"/>
      <c r="BF117" s="98"/>
      <c r="BG117" s="92"/>
      <c r="BH117" s="93"/>
      <c r="BI117" s="99"/>
      <c r="BJ117" s="100"/>
      <c r="BK117" s="99"/>
      <c r="BL117" s="100"/>
      <c r="BM117" s="100"/>
      <c r="BN117" s="99"/>
      <c r="BO117" s="98"/>
      <c r="BP117" s="92"/>
      <c r="BQ117" s="93"/>
      <c r="BR117" s="99"/>
      <c r="BS117" s="100"/>
      <c r="BT117" s="99"/>
      <c r="BU117" s="100"/>
      <c r="BV117" s="100"/>
      <c r="BW117" s="99"/>
      <c r="BX117" s="98"/>
      <c r="BY117" s="92"/>
      <c r="BZ117" s="93"/>
      <c r="CA117" s="99"/>
      <c r="CB117" s="100"/>
      <c r="CC117" s="99"/>
      <c r="CD117" s="100"/>
      <c r="CE117" s="100"/>
      <c r="CF117" s="99"/>
      <c r="CG117" s="98"/>
      <c r="CH117" s="92"/>
      <c r="CI117" s="93"/>
      <c r="CJ117" s="99"/>
      <c r="CK117" s="100"/>
      <c r="CL117" s="99"/>
      <c r="CM117" s="100"/>
      <c r="CN117" s="100"/>
      <c r="CO117" s="99"/>
      <c r="CP117" s="98"/>
      <c r="CQ117" s="152"/>
      <c r="CR117" s="102" t="str">
        <f>IF(Tableau18[[#This Row],[Colonne1]]=0,"",IF(DO117&gt;1,"Nom plusieurs fois dans la liste",IF(DO117=1,"OK","Nom pas dans la liste")))</f>
        <v/>
      </c>
      <c r="CS117" s="103"/>
      <c r="CT117" s="103"/>
      <c r="CU117" s="104"/>
      <c r="CV117" s="104"/>
      <c r="CW117" s="104"/>
      <c r="CX117" s="104"/>
      <c r="CY117" s="103"/>
      <c r="CZ117" s="104"/>
      <c r="DA117" s="104"/>
      <c r="DB117" s="104"/>
      <c r="DC117" s="104"/>
      <c r="DD117" s="104"/>
      <c r="DE117" s="104"/>
      <c r="DF117" s="104"/>
      <c r="DG117" s="105"/>
      <c r="DH117" s="104"/>
      <c r="DI117" s="105"/>
      <c r="DJ117" s="105"/>
      <c r="DK117" s="104"/>
      <c r="DL117" s="105"/>
      <c r="DM117" s="105" t="s">
        <v>129</v>
      </c>
      <c r="DN117" s="105"/>
      <c r="DO117" s="119">
        <f>COUNTIF(B:B,Tableau18[[#This Row],[Colonne1]])</f>
        <v>0</v>
      </c>
      <c r="DQ117" s="107">
        <f>MOD(DX117-DW117,1)</f>
        <v>0</v>
      </c>
      <c r="DS117" s="108">
        <f>Tableau13[[#This Row],[Pause 1]]</f>
        <v>0</v>
      </c>
      <c r="DT117" s="108">
        <f>Tableau13[[#This Row],[Pause 2]]</f>
        <v>0</v>
      </c>
      <c r="DU117" s="81">
        <f>Tableau13[[#This Row],[Debut 1 pause calculé]]</f>
        <v>0</v>
      </c>
      <c r="DV117" s="81">
        <f>Tableau13[[#This Row],[Fin 1 pause calculé]]</f>
        <v>0</v>
      </c>
      <c r="DW117" s="81">
        <f>Tableau13[[#This Row],[Debut 2 pause calculé]]</f>
        <v>0</v>
      </c>
      <c r="DX117" s="81">
        <f>Tableau13[[#This Row],[Fin 2 pause calculé]]</f>
        <v>0</v>
      </c>
      <c r="DY117" s="107">
        <f>Tableau13[[#This Row],[Activité1]]</f>
        <v>0</v>
      </c>
      <c r="DZ117" s="121">
        <f>Tableau13[[#This Row],[Debut1]]</f>
        <v>0</v>
      </c>
      <c r="EA117" s="121">
        <f>Tableau13[[#This Row],[Fin calculé1]]</f>
        <v>0</v>
      </c>
      <c r="EB117" s="121">
        <f>Tableau13[[#This Row],[FP1]]</f>
        <v>0</v>
      </c>
      <c r="EC117" s="122">
        <f>Tableau13[[#This Row],[Temps1]]</f>
        <v>0</v>
      </c>
      <c r="ED117" s="123">
        <f>IF(DZ117=0,0,IF(EA117&gt;0,"F",IF(Tableau13[[#This Row],[X]]="X","FP","EC")))</f>
        <v>0</v>
      </c>
      <c r="EE117" s="124">
        <f>Tableau13[[#This Row],[Pause1]]</f>
        <v>0</v>
      </c>
      <c r="EF117" s="125">
        <f t="shared" si="4"/>
        <v>0</v>
      </c>
      <c r="EG117" s="125">
        <f t="shared" si="3"/>
        <v>0</v>
      </c>
    </row>
    <row r="118" spans="1:137" s="107" customFormat="1" ht="13.95" customHeight="1" x14ac:dyDescent="0.3">
      <c r="A118" s="114">
        <f>Tableau13[[#This Row],[Code]]</f>
        <v>0</v>
      </c>
      <c r="B118" s="72"/>
      <c r="C118" s="72"/>
      <c r="D118" s="73"/>
      <c r="E118" s="74"/>
      <c r="F118" s="75"/>
      <c r="G118" s="76"/>
      <c r="H118" s="72"/>
      <c r="I118" s="76"/>
      <c r="J118" s="76"/>
      <c r="K118" s="76"/>
      <c r="L118" s="76"/>
      <c r="M118" s="76"/>
      <c r="N118" s="76"/>
      <c r="O118" s="76"/>
      <c r="P118" s="77"/>
      <c r="Q118" s="78"/>
      <c r="R118" s="79"/>
      <c r="S118" s="80"/>
      <c r="T118" s="80"/>
      <c r="U118" s="81"/>
      <c r="V118" s="81"/>
      <c r="W118" s="81"/>
      <c r="X118" s="81"/>
      <c r="Y118" s="81"/>
      <c r="Z118" s="81"/>
      <c r="AA118" s="81"/>
      <c r="AB118" s="82"/>
      <c r="AC118" s="83"/>
      <c r="AD118" s="83"/>
      <c r="AE118" s="84"/>
      <c r="AF118" s="85"/>
      <c r="AG118" s="86"/>
      <c r="AH118" s="87"/>
      <c r="AI118" s="87"/>
      <c r="AJ118" s="88"/>
      <c r="AK118" s="115"/>
      <c r="AL118" s="51"/>
      <c r="AM118" s="116"/>
      <c r="AN118" s="117"/>
      <c r="AO118" s="92"/>
      <c r="AP118" s="118"/>
      <c r="AQ118" s="94"/>
      <c r="AR118" s="95"/>
      <c r="AS118" s="96"/>
      <c r="AT118" s="97"/>
      <c r="AU118" s="97"/>
      <c r="AV118" s="96"/>
      <c r="AW118" s="98"/>
      <c r="AX118" s="92"/>
      <c r="AY118" s="93"/>
      <c r="AZ118" s="99"/>
      <c r="BA118" s="100"/>
      <c r="BB118" s="99"/>
      <c r="BC118" s="100"/>
      <c r="BD118" s="100"/>
      <c r="BE118" s="99"/>
      <c r="BF118" s="98"/>
      <c r="BG118" s="92"/>
      <c r="BH118" s="93"/>
      <c r="BI118" s="99"/>
      <c r="BJ118" s="100"/>
      <c r="BK118" s="99"/>
      <c r="BL118" s="100"/>
      <c r="BM118" s="100"/>
      <c r="BN118" s="99"/>
      <c r="BO118" s="98"/>
      <c r="BP118" s="92"/>
      <c r="BQ118" s="93"/>
      <c r="BR118" s="99"/>
      <c r="BS118" s="100"/>
      <c r="BT118" s="99"/>
      <c r="BU118" s="100"/>
      <c r="BV118" s="100"/>
      <c r="BW118" s="99"/>
      <c r="BX118" s="98"/>
      <c r="BY118" s="92"/>
      <c r="BZ118" s="93"/>
      <c r="CA118" s="99"/>
      <c r="CB118" s="100"/>
      <c r="CC118" s="99"/>
      <c r="CD118" s="100"/>
      <c r="CE118" s="100"/>
      <c r="CF118" s="99"/>
      <c r="CG118" s="98"/>
      <c r="CH118" s="92"/>
      <c r="CI118" s="93"/>
      <c r="CJ118" s="99"/>
      <c r="CK118" s="100"/>
      <c r="CL118" s="99"/>
      <c r="CM118" s="100"/>
      <c r="CN118" s="100"/>
      <c r="CO118" s="99"/>
      <c r="CP118" s="98"/>
      <c r="CQ118" s="152"/>
      <c r="CR118" s="102" t="str">
        <f>IF(Tableau18[[#This Row],[Colonne1]]=0,"",IF(DO118&gt;1,"Nom plusieurs fois dans la liste",IF(DO118=1,"OK","Nom pas dans la liste")))</f>
        <v/>
      </c>
      <c r="CS118" s="103"/>
      <c r="CT118" s="103"/>
      <c r="CU118" s="104"/>
      <c r="CV118" s="104"/>
      <c r="CW118" s="104"/>
      <c r="CX118" s="104"/>
      <c r="CY118" s="103"/>
      <c r="CZ118" s="104"/>
      <c r="DA118" s="104"/>
      <c r="DB118" s="104"/>
      <c r="DC118" s="104"/>
      <c r="DD118" s="104"/>
      <c r="DE118" s="104"/>
      <c r="DF118" s="104"/>
      <c r="DG118" s="105"/>
      <c r="DH118" s="104"/>
      <c r="DI118" s="105"/>
      <c r="DJ118" s="105"/>
      <c r="DK118" s="104"/>
      <c r="DL118" s="105"/>
      <c r="DM118" s="105" t="s">
        <v>129</v>
      </c>
      <c r="DN118" s="105"/>
      <c r="DO118" s="119">
        <f>COUNTIF(B:B,Tableau18[[#This Row],[Colonne1]])</f>
        <v>0</v>
      </c>
      <c r="DQ118" s="107">
        <f>MOD(DX118-DW118,1)</f>
        <v>0</v>
      </c>
      <c r="DS118" s="108">
        <f>Tableau13[[#This Row],[Pause 1]]</f>
        <v>0</v>
      </c>
      <c r="DT118" s="108">
        <f>Tableau13[[#This Row],[Pause 2]]</f>
        <v>0</v>
      </c>
      <c r="DU118" s="81">
        <f>Tableau13[[#This Row],[Debut 1 pause calculé]]</f>
        <v>0</v>
      </c>
      <c r="DV118" s="81">
        <f>Tableau13[[#This Row],[Fin 1 pause calculé]]</f>
        <v>0</v>
      </c>
      <c r="DW118" s="81">
        <f>Tableau13[[#This Row],[Debut 2 pause calculé]]</f>
        <v>0</v>
      </c>
      <c r="DX118" s="81">
        <f>Tableau13[[#This Row],[Fin 2 pause calculé]]</f>
        <v>0</v>
      </c>
      <c r="DY118" s="107">
        <f>Tableau13[[#This Row],[Activité1]]</f>
        <v>0</v>
      </c>
      <c r="DZ118" s="109">
        <f>Tableau13[[#This Row],[Debut1]]</f>
        <v>0</v>
      </c>
      <c r="EA118" s="109">
        <f>Tableau13[[#This Row],[Fin calculé1]]</f>
        <v>0</v>
      </c>
      <c r="EB118" s="109">
        <f>Tableau13[[#This Row],[FP1]]</f>
        <v>0</v>
      </c>
      <c r="EC118" s="110">
        <f>Tableau13[[#This Row],[Temps1]]</f>
        <v>0</v>
      </c>
      <c r="ED118" s="111">
        <f>IF(DZ118=0,0,IF(EA118&gt;0,"F",IF(Tableau13[[#This Row],[X]]="X","FP","EC")))</f>
        <v>0</v>
      </c>
      <c r="EE118" s="112">
        <f>Tableau13[[#This Row],[Pause1]]</f>
        <v>0</v>
      </c>
      <c r="EF118" s="113">
        <f t="shared" si="4"/>
        <v>0</v>
      </c>
      <c r="EG118" s="113">
        <f t="shared" si="3"/>
        <v>0</v>
      </c>
    </row>
    <row r="119" spans="1:137" s="107" customFormat="1" ht="13.95" customHeight="1" x14ac:dyDescent="0.3">
      <c r="A119" s="114">
        <f>Tableau13[[#This Row],[Code]]</f>
        <v>0</v>
      </c>
      <c r="B119" s="72"/>
      <c r="C119" s="155"/>
      <c r="D119" s="156"/>
      <c r="E119" s="74"/>
      <c r="F119" s="75"/>
      <c r="G119" s="76"/>
      <c r="H119" s="155"/>
      <c r="I119" s="76"/>
      <c r="J119" s="76"/>
      <c r="K119" s="76"/>
      <c r="L119" s="76"/>
      <c r="M119" s="76"/>
      <c r="N119" s="76"/>
      <c r="O119" s="76"/>
      <c r="P119" s="77"/>
      <c r="Q119" s="78"/>
      <c r="R119" s="79"/>
      <c r="S119" s="80"/>
      <c r="T119" s="80"/>
      <c r="U119" s="81"/>
      <c r="V119" s="81"/>
      <c r="W119" s="81"/>
      <c r="X119" s="81"/>
      <c r="Y119" s="81"/>
      <c r="Z119" s="81"/>
      <c r="AA119" s="81"/>
      <c r="AB119" s="82"/>
      <c r="AC119" s="83"/>
      <c r="AD119" s="83"/>
      <c r="AE119" s="84"/>
      <c r="AF119" s="85"/>
      <c r="AG119" s="86"/>
      <c r="AH119" s="87"/>
      <c r="AI119" s="87"/>
      <c r="AJ119" s="88"/>
      <c r="AK119" s="115"/>
      <c r="AL119" s="51"/>
      <c r="AM119" s="116"/>
      <c r="AN119" s="117"/>
      <c r="AO119" s="92"/>
      <c r="AP119" s="118"/>
      <c r="AQ119" s="94"/>
      <c r="AR119" s="95"/>
      <c r="AS119" s="96"/>
      <c r="AT119" s="97"/>
      <c r="AU119" s="97"/>
      <c r="AV119" s="96"/>
      <c r="AW119" s="98"/>
      <c r="AX119" s="92"/>
      <c r="AY119" s="93"/>
      <c r="AZ119" s="99"/>
      <c r="BA119" s="100"/>
      <c r="BB119" s="99"/>
      <c r="BC119" s="100"/>
      <c r="BD119" s="100"/>
      <c r="BE119" s="99"/>
      <c r="BF119" s="98"/>
      <c r="BG119" s="92"/>
      <c r="BH119" s="93"/>
      <c r="BI119" s="99"/>
      <c r="BJ119" s="100"/>
      <c r="BK119" s="99"/>
      <c r="BL119" s="100"/>
      <c r="BM119" s="100"/>
      <c r="BN119" s="99"/>
      <c r="BO119" s="98"/>
      <c r="BP119" s="92"/>
      <c r="BQ119" s="93"/>
      <c r="BR119" s="99"/>
      <c r="BS119" s="100"/>
      <c r="BT119" s="99"/>
      <c r="BU119" s="100"/>
      <c r="BV119" s="100"/>
      <c r="BW119" s="99"/>
      <c r="BX119" s="98"/>
      <c r="BY119" s="92"/>
      <c r="BZ119" s="93"/>
      <c r="CA119" s="99"/>
      <c r="CB119" s="100"/>
      <c r="CC119" s="99"/>
      <c r="CD119" s="100"/>
      <c r="CE119" s="100"/>
      <c r="CF119" s="99"/>
      <c r="CG119" s="98"/>
      <c r="CH119" s="92"/>
      <c r="CI119" s="93"/>
      <c r="CJ119" s="99"/>
      <c r="CK119" s="100"/>
      <c r="CL119" s="99"/>
      <c r="CM119" s="100"/>
      <c r="CN119" s="100"/>
      <c r="CO119" s="99"/>
      <c r="CP119" s="98"/>
      <c r="CQ119" s="152"/>
      <c r="CR119" s="102" t="str">
        <f>IF(Tableau18[[#This Row],[Colonne1]]=0,"",IF(DO119&gt;1,"Nom plusieurs fois dans la liste",IF(DO119=1,"OK","Nom pas dans la liste")))</f>
        <v/>
      </c>
      <c r="CS119" s="103"/>
      <c r="CT119" s="103"/>
      <c r="CU119" s="104"/>
      <c r="CV119" s="104"/>
      <c r="CW119" s="104"/>
      <c r="CX119" s="104"/>
      <c r="CY119" s="103"/>
      <c r="CZ119" s="104"/>
      <c r="DA119" s="104"/>
      <c r="DB119" s="104"/>
      <c r="DC119" s="104"/>
      <c r="DD119" s="104"/>
      <c r="DE119" s="104"/>
      <c r="DF119" s="104"/>
      <c r="DG119" s="105"/>
      <c r="DH119" s="104"/>
      <c r="DI119" s="105"/>
      <c r="DJ119" s="105"/>
      <c r="DK119" s="104"/>
      <c r="DL119" s="105"/>
      <c r="DM119" s="105" t="s">
        <v>129</v>
      </c>
      <c r="DN119" s="105"/>
      <c r="DO119" s="119">
        <f>COUNTIF(B:B,Tableau18[[#This Row],[Colonne1]])</f>
        <v>0</v>
      </c>
      <c r="DQ119" s="107">
        <f>MOD(DX119-DW119,1)</f>
        <v>0</v>
      </c>
      <c r="DS119" s="108">
        <f>Tableau13[[#This Row],[Pause 1]]</f>
        <v>0</v>
      </c>
      <c r="DT119" s="108">
        <f>Tableau13[[#This Row],[Pause 2]]</f>
        <v>0</v>
      </c>
      <c r="DU119" s="81">
        <f>Tableau13[[#This Row],[Debut 1 pause calculé]]</f>
        <v>0</v>
      </c>
      <c r="DV119" s="81">
        <f>Tableau13[[#This Row],[Fin 1 pause calculé]]</f>
        <v>0</v>
      </c>
      <c r="DW119" s="81">
        <f>Tableau13[[#This Row],[Debut 2 pause calculé]]</f>
        <v>0</v>
      </c>
      <c r="DX119" s="81">
        <f>Tableau13[[#This Row],[Fin 2 pause calculé]]</f>
        <v>0</v>
      </c>
      <c r="DY119" s="107">
        <f>Tableau13[[#This Row],[Activité1]]</f>
        <v>0</v>
      </c>
      <c r="DZ119" s="109">
        <f>Tableau13[[#This Row],[Debut1]]</f>
        <v>0</v>
      </c>
      <c r="EA119" s="109">
        <f>Tableau13[[#This Row],[Fin calculé1]]</f>
        <v>0</v>
      </c>
      <c r="EB119" s="109">
        <f>Tableau13[[#This Row],[FP1]]</f>
        <v>0</v>
      </c>
      <c r="EC119" s="110">
        <f>Tableau13[[#This Row],[Temps1]]</f>
        <v>0</v>
      </c>
      <c r="ED119" s="111">
        <f>IF(DZ119=0,0,IF(EA119&gt;0,"F",IF(Tableau13[[#This Row],[X]]="X","FP","EC")))</f>
        <v>0</v>
      </c>
      <c r="EE119" s="112">
        <f>Tableau13[[#This Row],[Pause1]]</f>
        <v>0</v>
      </c>
      <c r="EF119" s="113">
        <f t="shared" si="4"/>
        <v>0</v>
      </c>
      <c r="EG119" s="113">
        <f t="shared" si="3"/>
        <v>0</v>
      </c>
    </row>
    <row r="120" spans="1:137" s="107" customFormat="1" ht="13.95" customHeight="1" x14ac:dyDescent="0.3">
      <c r="A120" s="114">
        <f>Tableau13[[#This Row],[Code]]</f>
        <v>0</v>
      </c>
      <c r="B120" s="72"/>
      <c r="C120" s="72"/>
      <c r="D120" s="73"/>
      <c r="E120" s="74"/>
      <c r="F120" s="75"/>
      <c r="G120" s="76"/>
      <c r="H120" s="72"/>
      <c r="I120" s="76"/>
      <c r="J120" s="76"/>
      <c r="K120" s="76"/>
      <c r="L120" s="76"/>
      <c r="M120" s="76"/>
      <c r="N120" s="76"/>
      <c r="O120" s="76"/>
      <c r="P120" s="77"/>
      <c r="Q120" s="78"/>
      <c r="R120" s="79"/>
      <c r="S120" s="80"/>
      <c r="T120" s="80"/>
      <c r="U120" s="81"/>
      <c r="V120" s="81"/>
      <c r="W120" s="81"/>
      <c r="X120" s="81"/>
      <c r="Y120" s="81"/>
      <c r="Z120" s="81"/>
      <c r="AA120" s="81"/>
      <c r="AB120" s="82"/>
      <c r="AC120" s="83"/>
      <c r="AD120" s="83"/>
      <c r="AE120" s="84"/>
      <c r="AF120" s="85"/>
      <c r="AG120" s="86"/>
      <c r="AH120" s="87"/>
      <c r="AI120" s="87"/>
      <c r="AJ120" s="88"/>
      <c r="AK120" s="115"/>
      <c r="AL120" s="51"/>
      <c r="AM120" s="116"/>
      <c r="AN120" s="117"/>
      <c r="AO120" s="92"/>
      <c r="AP120" s="118"/>
      <c r="AQ120" s="94"/>
      <c r="AR120" s="95"/>
      <c r="AS120" s="96"/>
      <c r="AT120" s="97"/>
      <c r="AU120" s="97"/>
      <c r="AV120" s="96"/>
      <c r="AW120" s="98"/>
      <c r="AX120" s="92"/>
      <c r="AY120" s="93"/>
      <c r="AZ120" s="99"/>
      <c r="BA120" s="100"/>
      <c r="BB120" s="99"/>
      <c r="BC120" s="100"/>
      <c r="BD120" s="100"/>
      <c r="BE120" s="99"/>
      <c r="BF120" s="98"/>
      <c r="BG120" s="92"/>
      <c r="BH120" s="93"/>
      <c r="BI120" s="99"/>
      <c r="BJ120" s="100"/>
      <c r="BK120" s="99"/>
      <c r="BL120" s="100"/>
      <c r="BM120" s="100"/>
      <c r="BN120" s="99"/>
      <c r="BO120" s="98"/>
      <c r="BP120" s="92"/>
      <c r="BQ120" s="93"/>
      <c r="BR120" s="99"/>
      <c r="BS120" s="100"/>
      <c r="BT120" s="99"/>
      <c r="BU120" s="100"/>
      <c r="BV120" s="100"/>
      <c r="BW120" s="99"/>
      <c r="BX120" s="98"/>
      <c r="BY120" s="92"/>
      <c r="BZ120" s="93"/>
      <c r="CA120" s="99"/>
      <c r="CB120" s="100"/>
      <c r="CC120" s="99"/>
      <c r="CD120" s="100"/>
      <c r="CE120" s="100"/>
      <c r="CF120" s="99"/>
      <c r="CG120" s="98"/>
      <c r="CH120" s="92"/>
      <c r="CI120" s="93"/>
      <c r="CJ120" s="99"/>
      <c r="CK120" s="100"/>
      <c r="CL120" s="99"/>
      <c r="CM120" s="100"/>
      <c r="CN120" s="100"/>
      <c r="CO120" s="99"/>
      <c r="CP120" s="98"/>
      <c r="CQ120" s="152"/>
      <c r="CR120" s="102" t="str">
        <f>IF(Tableau18[[#This Row],[Colonne1]]=0,"",IF(DO120&gt;1,"Nom plusieurs fois dans la liste",IF(DO120=1,"OK","Nom pas dans la liste")))</f>
        <v/>
      </c>
      <c r="CS120" s="103"/>
      <c r="CT120" s="103"/>
      <c r="CU120" s="104"/>
      <c r="CV120" s="104"/>
      <c r="CW120" s="104"/>
      <c r="CX120" s="104"/>
      <c r="CY120" s="103"/>
      <c r="CZ120" s="104"/>
      <c r="DA120" s="104"/>
      <c r="DB120" s="104"/>
      <c r="DC120" s="104"/>
      <c r="DD120" s="104"/>
      <c r="DE120" s="104"/>
      <c r="DF120" s="104"/>
      <c r="DG120" s="105"/>
      <c r="DH120" s="104"/>
      <c r="DI120" s="105"/>
      <c r="DJ120" s="105"/>
      <c r="DK120" s="104"/>
      <c r="DL120" s="105"/>
      <c r="DM120" s="105" t="s">
        <v>129</v>
      </c>
      <c r="DN120" s="105"/>
      <c r="DO120" s="119">
        <f>COUNTIF(B:B,Tableau18[[#This Row],[Colonne1]])</f>
        <v>0</v>
      </c>
      <c r="DQ120" s="107">
        <f>MOD(DX120-DW120,1)</f>
        <v>0</v>
      </c>
      <c r="DS120" s="108">
        <f>Tableau13[[#This Row],[Pause 1]]</f>
        <v>0</v>
      </c>
      <c r="DT120" s="108">
        <f>Tableau13[[#This Row],[Pause 2]]</f>
        <v>0</v>
      </c>
      <c r="DU120" s="81">
        <f>Tableau13[[#This Row],[Debut 1 pause calculé]]</f>
        <v>0</v>
      </c>
      <c r="DV120" s="81">
        <f>Tableau13[[#This Row],[Fin 1 pause calculé]]</f>
        <v>0</v>
      </c>
      <c r="DW120" s="81">
        <f>Tableau13[[#This Row],[Debut 2 pause calculé]]</f>
        <v>0</v>
      </c>
      <c r="DX120" s="81">
        <f>Tableau13[[#This Row],[Fin 2 pause calculé]]</f>
        <v>0</v>
      </c>
      <c r="DY120" s="107">
        <f>Tableau13[[#This Row],[Activité1]]</f>
        <v>0</v>
      </c>
      <c r="DZ120" s="109">
        <f>Tableau13[[#This Row],[Debut1]]</f>
        <v>0</v>
      </c>
      <c r="EA120" s="109">
        <f>Tableau13[[#This Row],[Fin calculé1]]</f>
        <v>0</v>
      </c>
      <c r="EB120" s="109">
        <f>Tableau13[[#This Row],[FP1]]</f>
        <v>0</v>
      </c>
      <c r="EC120" s="110">
        <f>Tableau13[[#This Row],[Temps1]]</f>
        <v>0</v>
      </c>
      <c r="ED120" s="111">
        <f>IF(DZ120=0,0,IF(EA120&gt;0,"F",IF(Tableau13[[#This Row],[X]]="X","FP","EC")))</f>
        <v>0</v>
      </c>
      <c r="EE120" s="112">
        <f>Tableau13[[#This Row],[Pause1]]</f>
        <v>0</v>
      </c>
      <c r="EF120" s="113">
        <f t="shared" si="4"/>
        <v>0</v>
      </c>
      <c r="EG120" s="113">
        <f t="shared" si="3"/>
        <v>0</v>
      </c>
    </row>
    <row r="121" spans="1:137" s="107" customFormat="1" ht="13.95" customHeight="1" x14ac:dyDescent="0.3">
      <c r="A121" s="114">
        <f>Tableau13[[#This Row],[Code]]</f>
        <v>0</v>
      </c>
      <c r="B121" s="72"/>
      <c r="C121" s="72"/>
      <c r="D121" s="73"/>
      <c r="E121" s="74"/>
      <c r="F121" s="75"/>
      <c r="G121" s="76"/>
      <c r="H121" s="72"/>
      <c r="I121" s="76"/>
      <c r="J121" s="76"/>
      <c r="K121" s="76"/>
      <c r="L121" s="76"/>
      <c r="M121" s="76"/>
      <c r="N121" s="76"/>
      <c r="O121" s="76"/>
      <c r="P121" s="77"/>
      <c r="Q121" s="78"/>
      <c r="R121" s="79"/>
      <c r="S121" s="80"/>
      <c r="T121" s="80"/>
      <c r="U121" s="81"/>
      <c r="V121" s="81"/>
      <c r="W121" s="81"/>
      <c r="X121" s="81"/>
      <c r="Y121" s="81"/>
      <c r="Z121" s="81"/>
      <c r="AA121" s="81"/>
      <c r="AB121" s="82"/>
      <c r="AC121" s="83"/>
      <c r="AD121" s="83"/>
      <c r="AE121" s="84"/>
      <c r="AF121" s="85"/>
      <c r="AG121" s="86"/>
      <c r="AH121" s="87"/>
      <c r="AI121" s="87"/>
      <c r="AJ121" s="88"/>
      <c r="AK121" s="115"/>
      <c r="AL121" s="51"/>
      <c r="AM121" s="116"/>
      <c r="AN121" s="117"/>
      <c r="AO121" s="92"/>
      <c r="AP121" s="118"/>
      <c r="AQ121" s="94"/>
      <c r="AR121" s="95"/>
      <c r="AS121" s="96"/>
      <c r="AT121" s="97"/>
      <c r="AU121" s="97"/>
      <c r="AV121" s="96"/>
      <c r="AW121" s="98"/>
      <c r="AX121" s="92"/>
      <c r="AY121" s="93"/>
      <c r="AZ121" s="99"/>
      <c r="BA121" s="100"/>
      <c r="BB121" s="99"/>
      <c r="BC121" s="100"/>
      <c r="BD121" s="100"/>
      <c r="BE121" s="99"/>
      <c r="BF121" s="98"/>
      <c r="BG121" s="92"/>
      <c r="BH121" s="93"/>
      <c r="BI121" s="99"/>
      <c r="BJ121" s="100"/>
      <c r="BK121" s="99"/>
      <c r="BL121" s="100"/>
      <c r="BM121" s="100"/>
      <c r="BN121" s="99"/>
      <c r="BO121" s="98"/>
      <c r="BP121" s="92"/>
      <c r="BQ121" s="93"/>
      <c r="BR121" s="99"/>
      <c r="BS121" s="100"/>
      <c r="BT121" s="99"/>
      <c r="BU121" s="100"/>
      <c r="BV121" s="100"/>
      <c r="BW121" s="99"/>
      <c r="BX121" s="98"/>
      <c r="BY121" s="92"/>
      <c r="BZ121" s="93"/>
      <c r="CA121" s="99"/>
      <c r="CB121" s="100"/>
      <c r="CC121" s="99"/>
      <c r="CD121" s="100"/>
      <c r="CE121" s="100"/>
      <c r="CF121" s="99"/>
      <c r="CG121" s="98"/>
      <c r="CH121" s="92"/>
      <c r="CI121" s="93"/>
      <c r="CJ121" s="99"/>
      <c r="CK121" s="100"/>
      <c r="CL121" s="99"/>
      <c r="CM121" s="100"/>
      <c r="CN121" s="100"/>
      <c r="CO121" s="99"/>
      <c r="CP121" s="98"/>
      <c r="CQ121" s="152"/>
      <c r="CR121" s="102" t="str">
        <f>IF(Tableau18[[#This Row],[Colonne1]]=0,"",IF(DO121&gt;1,"Nom plusieurs fois dans la liste",IF(DO121=1,"OK","Nom pas dans la liste")))</f>
        <v/>
      </c>
      <c r="CS121" s="103"/>
      <c r="CT121" s="103"/>
      <c r="CU121" s="104"/>
      <c r="CV121" s="104"/>
      <c r="CW121" s="104"/>
      <c r="CX121" s="104"/>
      <c r="CY121" s="103"/>
      <c r="CZ121" s="104"/>
      <c r="DA121" s="104"/>
      <c r="DB121" s="104"/>
      <c r="DC121" s="104"/>
      <c r="DD121" s="104"/>
      <c r="DE121" s="104"/>
      <c r="DF121" s="104"/>
      <c r="DG121" s="105"/>
      <c r="DH121" s="104"/>
      <c r="DI121" s="105"/>
      <c r="DJ121" s="105"/>
      <c r="DK121" s="104"/>
      <c r="DL121" s="105"/>
      <c r="DM121" s="105" t="s">
        <v>129</v>
      </c>
      <c r="DN121" s="105"/>
      <c r="DO121" s="119">
        <f>COUNTIF(B:B,Tableau18[[#This Row],[Colonne1]])</f>
        <v>0</v>
      </c>
      <c r="DQ121" s="107">
        <f>MOD(DX121-DW121,1)</f>
        <v>0</v>
      </c>
      <c r="DS121" s="108">
        <f>Tableau13[[#This Row],[Pause 1]]</f>
        <v>0</v>
      </c>
      <c r="DT121" s="108">
        <f>Tableau13[[#This Row],[Pause 2]]</f>
        <v>0</v>
      </c>
      <c r="DU121" s="81">
        <f>Tableau13[[#This Row],[Debut 1 pause calculé]]</f>
        <v>0</v>
      </c>
      <c r="DV121" s="81">
        <f>Tableau13[[#This Row],[Fin 1 pause calculé]]</f>
        <v>0</v>
      </c>
      <c r="DW121" s="81">
        <f>Tableau13[[#This Row],[Debut 2 pause calculé]]</f>
        <v>0</v>
      </c>
      <c r="DX121" s="81">
        <f>Tableau13[[#This Row],[Fin 2 pause calculé]]</f>
        <v>0</v>
      </c>
      <c r="DY121" s="107">
        <f>Tableau13[[#This Row],[Activité1]]</f>
        <v>0</v>
      </c>
      <c r="DZ121" s="121">
        <f>Tableau13[[#This Row],[Debut1]]</f>
        <v>0</v>
      </c>
      <c r="EA121" s="121">
        <f>Tableau13[[#This Row],[Fin calculé1]]</f>
        <v>0</v>
      </c>
      <c r="EB121" s="121">
        <f>Tableau13[[#This Row],[FP1]]</f>
        <v>0</v>
      </c>
      <c r="EC121" s="122">
        <f>Tableau13[[#This Row],[Temps1]]</f>
        <v>0</v>
      </c>
      <c r="ED121" s="123">
        <f>IF(DZ121=0,0,IF(EA121&gt;0,"F",IF(Tableau13[[#This Row],[X]]="X","FP","EC")))</f>
        <v>0</v>
      </c>
      <c r="EE121" s="124">
        <f>Tableau13[[#This Row],[Pause1]]</f>
        <v>0</v>
      </c>
      <c r="EF121" s="125">
        <f t="shared" si="4"/>
        <v>0</v>
      </c>
      <c r="EG121" s="125">
        <f t="shared" si="3"/>
        <v>0</v>
      </c>
    </row>
    <row r="122" spans="1:137" s="107" customFormat="1" ht="13.95" customHeight="1" x14ac:dyDescent="0.3">
      <c r="A122" s="114">
        <f>Tableau13[[#This Row],[Code]]</f>
        <v>0</v>
      </c>
      <c r="B122" s="72"/>
      <c r="C122" s="72"/>
      <c r="D122" s="73"/>
      <c r="E122" s="74"/>
      <c r="F122" s="75"/>
      <c r="G122" s="76"/>
      <c r="H122" s="72"/>
      <c r="I122" s="76"/>
      <c r="J122" s="76"/>
      <c r="K122" s="76"/>
      <c r="L122" s="76"/>
      <c r="M122" s="76"/>
      <c r="N122" s="76"/>
      <c r="O122" s="76"/>
      <c r="P122" s="77"/>
      <c r="Q122" s="78"/>
      <c r="R122" s="79"/>
      <c r="S122" s="80"/>
      <c r="T122" s="80"/>
      <c r="U122" s="81"/>
      <c r="V122" s="81"/>
      <c r="W122" s="81"/>
      <c r="X122" s="81"/>
      <c r="Y122" s="81"/>
      <c r="Z122" s="81"/>
      <c r="AA122" s="81"/>
      <c r="AB122" s="82"/>
      <c r="AC122" s="83"/>
      <c r="AD122" s="83"/>
      <c r="AE122" s="84"/>
      <c r="AF122" s="85"/>
      <c r="AG122" s="86"/>
      <c r="AH122" s="87"/>
      <c r="AI122" s="87"/>
      <c r="AJ122" s="88"/>
      <c r="AK122" s="115"/>
      <c r="AL122" s="51"/>
      <c r="AM122" s="116"/>
      <c r="AN122" s="117"/>
      <c r="AO122" s="92"/>
      <c r="AP122" s="118"/>
      <c r="AQ122" s="94"/>
      <c r="AR122" s="95"/>
      <c r="AS122" s="96"/>
      <c r="AT122" s="97"/>
      <c r="AU122" s="97"/>
      <c r="AV122" s="96"/>
      <c r="AW122" s="98"/>
      <c r="AX122" s="92"/>
      <c r="AY122" s="93"/>
      <c r="AZ122" s="99"/>
      <c r="BA122" s="100"/>
      <c r="BB122" s="99"/>
      <c r="BC122" s="100"/>
      <c r="BD122" s="100"/>
      <c r="BE122" s="99"/>
      <c r="BF122" s="98"/>
      <c r="BG122" s="92"/>
      <c r="BH122" s="93"/>
      <c r="BI122" s="99"/>
      <c r="BJ122" s="100"/>
      <c r="BK122" s="99"/>
      <c r="BL122" s="100"/>
      <c r="BM122" s="100"/>
      <c r="BN122" s="99"/>
      <c r="BO122" s="98"/>
      <c r="BP122" s="92"/>
      <c r="BQ122" s="93"/>
      <c r="BR122" s="99"/>
      <c r="BS122" s="100"/>
      <c r="BT122" s="99"/>
      <c r="BU122" s="100"/>
      <c r="BV122" s="100"/>
      <c r="BW122" s="99"/>
      <c r="BX122" s="98"/>
      <c r="BY122" s="92"/>
      <c r="BZ122" s="93"/>
      <c r="CA122" s="99"/>
      <c r="CB122" s="100"/>
      <c r="CC122" s="99"/>
      <c r="CD122" s="100"/>
      <c r="CE122" s="100"/>
      <c r="CF122" s="99"/>
      <c r="CG122" s="98"/>
      <c r="CH122" s="92"/>
      <c r="CI122" s="93"/>
      <c r="CJ122" s="99"/>
      <c r="CK122" s="100"/>
      <c r="CL122" s="99"/>
      <c r="CM122" s="100"/>
      <c r="CN122" s="100"/>
      <c r="CO122" s="99"/>
      <c r="CP122" s="98"/>
      <c r="CQ122" s="152"/>
      <c r="CR122" s="102" t="str">
        <f>IF(Tableau18[[#This Row],[Colonne1]]=0,"",IF(DO122&gt;1,"Nom plusieurs fois dans la liste",IF(DO122=1,"OK","Nom pas dans la liste")))</f>
        <v/>
      </c>
      <c r="CS122" s="103"/>
      <c r="CT122" s="103"/>
      <c r="CU122" s="104"/>
      <c r="CV122" s="104"/>
      <c r="CW122" s="104"/>
      <c r="CX122" s="104"/>
      <c r="CY122" s="103"/>
      <c r="CZ122" s="104"/>
      <c r="DA122" s="104"/>
      <c r="DB122" s="104"/>
      <c r="DC122" s="104"/>
      <c r="DD122" s="104"/>
      <c r="DE122" s="104"/>
      <c r="DF122" s="104"/>
      <c r="DG122" s="105"/>
      <c r="DH122" s="104"/>
      <c r="DI122" s="105"/>
      <c r="DJ122" s="105"/>
      <c r="DK122" s="104"/>
      <c r="DL122" s="105"/>
      <c r="DM122" s="105" t="s">
        <v>129</v>
      </c>
      <c r="DN122" s="105"/>
      <c r="DO122" s="119">
        <f>COUNTIF(B:B,Tableau18[[#This Row],[Colonne1]])</f>
        <v>0</v>
      </c>
      <c r="DQ122" s="107">
        <f>MOD(DX122-DW122,1)</f>
        <v>0</v>
      </c>
      <c r="DS122" s="108">
        <f>Tableau13[[#This Row],[Pause 1]]</f>
        <v>0</v>
      </c>
      <c r="DT122" s="108">
        <f>Tableau13[[#This Row],[Pause 2]]</f>
        <v>0</v>
      </c>
      <c r="DU122" s="81">
        <f>Tableau13[[#This Row],[Debut 1 pause calculé]]</f>
        <v>0</v>
      </c>
      <c r="DV122" s="81">
        <f>Tableau13[[#This Row],[Fin 1 pause calculé]]</f>
        <v>0</v>
      </c>
      <c r="DW122" s="81">
        <f>Tableau13[[#This Row],[Debut 2 pause calculé]]</f>
        <v>0</v>
      </c>
      <c r="DX122" s="81">
        <f>Tableau13[[#This Row],[Fin 2 pause calculé]]</f>
        <v>0</v>
      </c>
      <c r="DY122" s="107">
        <f>Tableau13[[#This Row],[Activité1]]</f>
        <v>0</v>
      </c>
      <c r="DZ122" s="109">
        <f>Tableau13[[#This Row],[Debut1]]</f>
        <v>0</v>
      </c>
      <c r="EA122" s="109">
        <f>Tableau13[[#This Row],[Fin calculé1]]</f>
        <v>0</v>
      </c>
      <c r="EB122" s="109">
        <f>Tableau13[[#This Row],[FP1]]</f>
        <v>0</v>
      </c>
      <c r="EC122" s="110">
        <f>Tableau13[[#This Row],[Temps1]]</f>
        <v>0</v>
      </c>
      <c r="ED122" s="111">
        <f>IF(DZ122=0,0,IF(EA122&gt;0,"F",IF(Tableau13[[#This Row],[X]]="X","FP","EC")))</f>
        <v>0</v>
      </c>
      <c r="EE122" s="112">
        <f>Tableau13[[#This Row],[Pause1]]</f>
        <v>0</v>
      </c>
      <c r="EF122" s="113">
        <f t="shared" si="4"/>
        <v>0</v>
      </c>
      <c r="EG122" s="113">
        <f t="shared" si="3"/>
        <v>0</v>
      </c>
    </row>
    <row r="123" spans="1:137" s="107" customFormat="1" ht="13.95" customHeight="1" x14ac:dyDescent="0.3">
      <c r="A123" s="114">
        <f>Tableau13[[#This Row],[Code]]</f>
        <v>0</v>
      </c>
      <c r="B123" s="72"/>
      <c r="C123" s="72"/>
      <c r="D123" s="73"/>
      <c r="E123" s="74"/>
      <c r="F123" s="75"/>
      <c r="G123" s="76"/>
      <c r="H123" s="72"/>
      <c r="I123" s="76"/>
      <c r="J123" s="76"/>
      <c r="K123" s="76"/>
      <c r="L123" s="76"/>
      <c r="M123" s="76"/>
      <c r="N123" s="76"/>
      <c r="O123" s="76"/>
      <c r="P123" s="77"/>
      <c r="Q123" s="78"/>
      <c r="R123" s="79"/>
      <c r="S123" s="80"/>
      <c r="T123" s="80"/>
      <c r="U123" s="81"/>
      <c r="V123" s="81"/>
      <c r="W123" s="81"/>
      <c r="X123" s="81"/>
      <c r="Y123" s="81"/>
      <c r="Z123" s="81"/>
      <c r="AA123" s="81"/>
      <c r="AB123" s="82"/>
      <c r="AC123" s="83"/>
      <c r="AD123" s="83"/>
      <c r="AE123" s="84"/>
      <c r="AF123" s="85"/>
      <c r="AG123" s="86"/>
      <c r="AH123" s="87"/>
      <c r="AI123" s="87"/>
      <c r="AJ123" s="88"/>
      <c r="AK123" s="115"/>
      <c r="AL123" s="51"/>
      <c r="AM123" s="116"/>
      <c r="AN123" s="117"/>
      <c r="AO123" s="92"/>
      <c r="AP123" s="118"/>
      <c r="AQ123" s="94"/>
      <c r="AR123" s="95"/>
      <c r="AS123" s="96"/>
      <c r="AT123" s="97"/>
      <c r="AU123" s="97"/>
      <c r="AV123" s="96"/>
      <c r="AW123" s="98"/>
      <c r="AX123" s="92"/>
      <c r="AY123" s="93"/>
      <c r="AZ123" s="99"/>
      <c r="BA123" s="100"/>
      <c r="BB123" s="99"/>
      <c r="BC123" s="100"/>
      <c r="BD123" s="100"/>
      <c r="BE123" s="99"/>
      <c r="BF123" s="98"/>
      <c r="BG123" s="92"/>
      <c r="BH123" s="93"/>
      <c r="BI123" s="99"/>
      <c r="BJ123" s="100"/>
      <c r="BK123" s="99"/>
      <c r="BL123" s="100"/>
      <c r="BM123" s="100"/>
      <c r="BN123" s="99"/>
      <c r="BO123" s="98"/>
      <c r="BP123" s="92"/>
      <c r="BQ123" s="93"/>
      <c r="BR123" s="99"/>
      <c r="BS123" s="100"/>
      <c r="BT123" s="99"/>
      <c r="BU123" s="100"/>
      <c r="BV123" s="100"/>
      <c r="BW123" s="99"/>
      <c r="BX123" s="98"/>
      <c r="BY123" s="92"/>
      <c r="BZ123" s="93"/>
      <c r="CA123" s="99"/>
      <c r="CB123" s="100"/>
      <c r="CC123" s="99"/>
      <c r="CD123" s="100"/>
      <c r="CE123" s="100"/>
      <c r="CF123" s="99"/>
      <c r="CG123" s="98"/>
      <c r="CH123" s="92"/>
      <c r="CI123" s="93"/>
      <c r="CJ123" s="99"/>
      <c r="CK123" s="100"/>
      <c r="CL123" s="99"/>
      <c r="CM123" s="100"/>
      <c r="CN123" s="100"/>
      <c r="CO123" s="99"/>
      <c r="CP123" s="98"/>
      <c r="CQ123" s="152"/>
      <c r="CR123" s="102" t="str">
        <f>IF(Tableau18[[#This Row],[Colonne1]]=0,"",IF(DO123&gt;1,"Nom plusieurs fois dans la liste",IF(DO123=1,"OK","Nom pas dans la liste")))</f>
        <v/>
      </c>
      <c r="CS123" s="103"/>
      <c r="CT123" s="103"/>
      <c r="CU123" s="104"/>
      <c r="CV123" s="104"/>
      <c r="CW123" s="104"/>
      <c r="CX123" s="104"/>
      <c r="CY123" s="103"/>
      <c r="CZ123" s="104"/>
      <c r="DA123" s="104"/>
      <c r="DB123" s="104"/>
      <c r="DC123" s="104"/>
      <c r="DD123" s="104"/>
      <c r="DE123" s="104"/>
      <c r="DF123" s="104"/>
      <c r="DG123" s="105"/>
      <c r="DH123" s="104"/>
      <c r="DI123" s="105"/>
      <c r="DJ123" s="105"/>
      <c r="DK123" s="104"/>
      <c r="DL123" s="105"/>
      <c r="DM123" s="105" t="s">
        <v>129</v>
      </c>
      <c r="DN123" s="105"/>
      <c r="DO123" s="119">
        <f>COUNTIF(B:B,Tableau18[[#This Row],[Colonne1]])</f>
        <v>0</v>
      </c>
      <c r="DQ123" s="107">
        <f>MOD(DX123-DW123,1)</f>
        <v>0</v>
      </c>
      <c r="DS123" s="108">
        <f>Tableau13[[#This Row],[Pause 1]]</f>
        <v>0</v>
      </c>
      <c r="DT123" s="108">
        <f>Tableau13[[#This Row],[Pause 2]]</f>
        <v>0</v>
      </c>
      <c r="DU123" s="81">
        <f>Tableau13[[#This Row],[Debut 1 pause calculé]]</f>
        <v>0</v>
      </c>
      <c r="DV123" s="81">
        <f>Tableau13[[#This Row],[Fin 1 pause calculé]]</f>
        <v>0</v>
      </c>
      <c r="DW123" s="81">
        <f>Tableau13[[#This Row],[Debut 2 pause calculé]]</f>
        <v>0</v>
      </c>
      <c r="DX123" s="81">
        <f>Tableau13[[#This Row],[Fin 2 pause calculé]]</f>
        <v>0</v>
      </c>
      <c r="DY123" s="107">
        <f>Tableau13[[#This Row],[Activité1]]</f>
        <v>0</v>
      </c>
      <c r="DZ123" s="121">
        <f>Tableau13[[#This Row],[Debut1]]</f>
        <v>0</v>
      </c>
      <c r="EA123" s="121">
        <f>Tableau13[[#This Row],[Fin calculé1]]</f>
        <v>0</v>
      </c>
      <c r="EB123" s="121">
        <f>Tableau13[[#This Row],[FP1]]</f>
        <v>0</v>
      </c>
      <c r="EC123" s="122">
        <f>Tableau13[[#This Row],[Temps1]]</f>
        <v>0</v>
      </c>
      <c r="ED123" s="123">
        <f>IF(DZ123=0,0,IF(EA123&gt;0,"F",IF(Tableau13[[#This Row],[X]]="X","FP","EC")))</f>
        <v>0</v>
      </c>
      <c r="EE123" s="124">
        <f>Tableau13[[#This Row],[Pause1]]</f>
        <v>0</v>
      </c>
      <c r="EF123" s="125">
        <f t="shared" si="4"/>
        <v>0</v>
      </c>
      <c r="EG123" s="125">
        <f t="shared" si="3"/>
        <v>0</v>
      </c>
    </row>
    <row r="124" spans="1:137" s="107" customFormat="1" ht="13.95" customHeight="1" x14ac:dyDescent="0.3">
      <c r="A124" s="114">
        <f>Tableau13[[#This Row],[Code]]</f>
        <v>0</v>
      </c>
      <c r="B124" s="72"/>
      <c r="C124" s="72"/>
      <c r="D124" s="73"/>
      <c r="E124" s="74"/>
      <c r="F124" s="75"/>
      <c r="G124" s="76"/>
      <c r="H124" s="72"/>
      <c r="I124" s="76"/>
      <c r="J124" s="76"/>
      <c r="K124" s="76"/>
      <c r="L124" s="76"/>
      <c r="M124" s="76"/>
      <c r="N124" s="76"/>
      <c r="O124" s="76"/>
      <c r="P124" s="77"/>
      <c r="Q124" s="78"/>
      <c r="R124" s="79"/>
      <c r="S124" s="80"/>
      <c r="T124" s="80"/>
      <c r="U124" s="81"/>
      <c r="V124" s="81"/>
      <c r="W124" s="81"/>
      <c r="X124" s="81"/>
      <c r="Y124" s="81"/>
      <c r="Z124" s="81"/>
      <c r="AA124" s="81"/>
      <c r="AB124" s="82"/>
      <c r="AC124" s="83"/>
      <c r="AD124" s="83"/>
      <c r="AE124" s="84"/>
      <c r="AF124" s="85"/>
      <c r="AG124" s="86"/>
      <c r="AH124" s="87"/>
      <c r="AI124" s="87"/>
      <c r="AJ124" s="88"/>
      <c r="AK124" s="115"/>
      <c r="AL124" s="51"/>
      <c r="AM124" s="116"/>
      <c r="AN124" s="117"/>
      <c r="AO124" s="92"/>
      <c r="AP124" s="118"/>
      <c r="AQ124" s="94"/>
      <c r="AR124" s="95"/>
      <c r="AS124" s="96"/>
      <c r="AT124" s="97"/>
      <c r="AU124" s="97"/>
      <c r="AV124" s="96"/>
      <c r="AW124" s="98"/>
      <c r="AX124" s="92"/>
      <c r="AY124" s="93"/>
      <c r="AZ124" s="99"/>
      <c r="BA124" s="100"/>
      <c r="BB124" s="99"/>
      <c r="BC124" s="100"/>
      <c r="BD124" s="100"/>
      <c r="BE124" s="99"/>
      <c r="BF124" s="98"/>
      <c r="BG124" s="92"/>
      <c r="BH124" s="93"/>
      <c r="BI124" s="99"/>
      <c r="BJ124" s="100"/>
      <c r="BK124" s="99"/>
      <c r="BL124" s="100"/>
      <c r="BM124" s="100"/>
      <c r="BN124" s="99"/>
      <c r="BO124" s="98"/>
      <c r="BP124" s="92"/>
      <c r="BQ124" s="93"/>
      <c r="BR124" s="99"/>
      <c r="BS124" s="100"/>
      <c r="BT124" s="99"/>
      <c r="BU124" s="100"/>
      <c r="BV124" s="100"/>
      <c r="BW124" s="99"/>
      <c r="BX124" s="98"/>
      <c r="BY124" s="92"/>
      <c r="BZ124" s="93"/>
      <c r="CA124" s="99"/>
      <c r="CB124" s="100"/>
      <c r="CC124" s="99"/>
      <c r="CD124" s="100"/>
      <c r="CE124" s="100"/>
      <c r="CF124" s="99"/>
      <c r="CG124" s="98"/>
      <c r="CH124" s="92"/>
      <c r="CI124" s="93"/>
      <c r="CJ124" s="99"/>
      <c r="CK124" s="100"/>
      <c r="CL124" s="99"/>
      <c r="CM124" s="100"/>
      <c r="CN124" s="100"/>
      <c r="CO124" s="99"/>
      <c r="CP124" s="98"/>
      <c r="CQ124" s="152"/>
      <c r="CR124" s="102" t="str">
        <f>IF(Tableau18[[#This Row],[Colonne1]]=0,"",IF(DO124&gt;1,"Nom plusieurs fois dans la liste",IF(DO124=1,"OK","Nom pas dans la liste")))</f>
        <v/>
      </c>
      <c r="CS124" s="103"/>
      <c r="CT124" s="103"/>
      <c r="CU124" s="104"/>
      <c r="CV124" s="104"/>
      <c r="CW124" s="104"/>
      <c r="CX124" s="104"/>
      <c r="CY124" s="103"/>
      <c r="CZ124" s="104"/>
      <c r="DA124" s="104"/>
      <c r="DB124" s="104"/>
      <c r="DC124" s="104"/>
      <c r="DD124" s="104"/>
      <c r="DE124" s="104"/>
      <c r="DF124" s="104"/>
      <c r="DG124" s="105"/>
      <c r="DH124" s="104"/>
      <c r="DI124" s="105"/>
      <c r="DJ124" s="105"/>
      <c r="DK124" s="104"/>
      <c r="DL124" s="105"/>
      <c r="DM124" s="105" t="s">
        <v>129</v>
      </c>
      <c r="DN124" s="105"/>
      <c r="DO124" s="119">
        <f>COUNTIF(B:B,Tableau18[[#This Row],[Colonne1]])</f>
        <v>0</v>
      </c>
      <c r="DQ124" s="107">
        <f>MOD(DX124-DW124,1)</f>
        <v>0</v>
      </c>
      <c r="DS124" s="108">
        <f>Tableau13[[#This Row],[Pause 1]]</f>
        <v>0</v>
      </c>
      <c r="DT124" s="108">
        <f>Tableau13[[#This Row],[Pause 2]]</f>
        <v>0</v>
      </c>
      <c r="DU124" s="81">
        <f>Tableau13[[#This Row],[Debut 1 pause calculé]]</f>
        <v>0</v>
      </c>
      <c r="DV124" s="81">
        <f>Tableau13[[#This Row],[Fin 1 pause calculé]]</f>
        <v>0</v>
      </c>
      <c r="DW124" s="81">
        <f>Tableau13[[#This Row],[Debut 2 pause calculé]]</f>
        <v>0</v>
      </c>
      <c r="DX124" s="81">
        <f>Tableau13[[#This Row],[Fin 2 pause calculé]]</f>
        <v>0</v>
      </c>
      <c r="DY124" s="107">
        <f>Tableau13[[#This Row],[Activité1]]</f>
        <v>0</v>
      </c>
      <c r="DZ124" s="109">
        <f>Tableau13[[#This Row],[Debut1]]</f>
        <v>0</v>
      </c>
      <c r="EA124" s="109">
        <f>Tableau13[[#This Row],[Fin calculé1]]</f>
        <v>0</v>
      </c>
      <c r="EB124" s="109">
        <f>Tableau13[[#This Row],[FP1]]</f>
        <v>0</v>
      </c>
      <c r="EC124" s="110">
        <f>Tableau13[[#This Row],[Temps1]]</f>
        <v>0</v>
      </c>
      <c r="ED124" s="111">
        <f>IF(DZ124=0,0,IF(EA124&gt;0,"F",IF(Tableau13[[#This Row],[X]]="X","FP","EC")))</f>
        <v>0</v>
      </c>
      <c r="EE124" s="112">
        <f>Tableau13[[#This Row],[Pause1]]</f>
        <v>0</v>
      </c>
      <c r="EF124" s="113">
        <f t="shared" si="4"/>
        <v>0</v>
      </c>
      <c r="EG124" s="113">
        <f t="shared" si="3"/>
        <v>0</v>
      </c>
    </row>
    <row r="125" spans="1:137" s="107" customFormat="1" ht="13.95" customHeight="1" x14ac:dyDescent="0.3">
      <c r="A125" s="114">
        <f>Tableau13[[#This Row],[Code]]</f>
        <v>0</v>
      </c>
      <c r="B125" s="72"/>
      <c r="C125" s="72"/>
      <c r="D125" s="73"/>
      <c r="E125" s="74"/>
      <c r="F125" s="75"/>
      <c r="G125" s="76"/>
      <c r="H125" s="72"/>
      <c r="I125" s="76"/>
      <c r="J125" s="76"/>
      <c r="K125" s="76"/>
      <c r="L125" s="76"/>
      <c r="M125" s="76"/>
      <c r="N125" s="76"/>
      <c r="O125" s="76"/>
      <c r="P125" s="77"/>
      <c r="Q125" s="78"/>
      <c r="R125" s="79"/>
      <c r="S125" s="129"/>
      <c r="T125" s="129"/>
      <c r="U125" s="81"/>
      <c r="V125" s="81"/>
      <c r="W125" s="81"/>
      <c r="X125" s="81"/>
      <c r="Y125" s="81"/>
      <c r="Z125" s="81"/>
      <c r="AA125" s="81"/>
      <c r="AB125" s="82"/>
      <c r="AC125" s="83"/>
      <c r="AD125" s="83"/>
      <c r="AE125" s="84"/>
      <c r="AF125" s="85"/>
      <c r="AG125" s="86"/>
      <c r="AH125" s="87"/>
      <c r="AI125" s="87"/>
      <c r="AJ125" s="88"/>
      <c r="AK125" s="115"/>
      <c r="AL125" s="51"/>
      <c r="AM125" s="116"/>
      <c r="AN125" s="117"/>
      <c r="AO125" s="92"/>
      <c r="AP125" s="118"/>
      <c r="AQ125" s="94"/>
      <c r="AR125" s="95"/>
      <c r="AS125" s="96"/>
      <c r="AT125" s="97"/>
      <c r="AU125" s="97"/>
      <c r="AV125" s="96"/>
      <c r="AW125" s="98"/>
      <c r="AX125" s="92"/>
      <c r="AY125" s="93"/>
      <c r="AZ125" s="99"/>
      <c r="BA125" s="100"/>
      <c r="BB125" s="99"/>
      <c r="BC125" s="100"/>
      <c r="BD125" s="100"/>
      <c r="BE125" s="99"/>
      <c r="BF125" s="98"/>
      <c r="BG125" s="92"/>
      <c r="BH125" s="93"/>
      <c r="BI125" s="99"/>
      <c r="BJ125" s="100"/>
      <c r="BK125" s="99"/>
      <c r="BL125" s="100"/>
      <c r="BM125" s="100"/>
      <c r="BN125" s="99"/>
      <c r="BO125" s="98"/>
      <c r="BP125" s="92"/>
      <c r="BQ125" s="93"/>
      <c r="BR125" s="99"/>
      <c r="BS125" s="100"/>
      <c r="BT125" s="99"/>
      <c r="BU125" s="100"/>
      <c r="BV125" s="100"/>
      <c r="BW125" s="99"/>
      <c r="BX125" s="98"/>
      <c r="BY125" s="92"/>
      <c r="BZ125" s="93"/>
      <c r="CA125" s="99"/>
      <c r="CB125" s="100"/>
      <c r="CC125" s="99"/>
      <c r="CD125" s="100"/>
      <c r="CE125" s="100"/>
      <c r="CF125" s="99"/>
      <c r="CG125" s="98"/>
      <c r="CH125" s="92"/>
      <c r="CI125" s="93"/>
      <c r="CJ125" s="99"/>
      <c r="CK125" s="100"/>
      <c r="CL125" s="99"/>
      <c r="CM125" s="100"/>
      <c r="CN125" s="100"/>
      <c r="CO125" s="99"/>
      <c r="CP125" s="98"/>
      <c r="CQ125" s="152"/>
      <c r="CR125" s="102" t="str">
        <f>IF(Tableau18[[#This Row],[Colonne1]]=0,"",IF(DO125&gt;1,"Nom plusieurs fois dans la liste",IF(DO125=1,"OK","Nom pas dans la liste")))</f>
        <v/>
      </c>
      <c r="CS125" s="103"/>
      <c r="CT125" s="103"/>
      <c r="CU125" s="104"/>
      <c r="CV125" s="104"/>
      <c r="CW125" s="104"/>
      <c r="CX125" s="104"/>
      <c r="CY125" s="103"/>
      <c r="CZ125" s="104"/>
      <c r="DA125" s="104"/>
      <c r="DB125" s="104"/>
      <c r="DC125" s="104"/>
      <c r="DD125" s="104"/>
      <c r="DE125" s="104"/>
      <c r="DF125" s="104"/>
      <c r="DG125" s="105"/>
      <c r="DH125" s="104"/>
      <c r="DI125" s="105"/>
      <c r="DJ125" s="105"/>
      <c r="DK125" s="104"/>
      <c r="DL125" s="105"/>
      <c r="DM125" s="105" t="s">
        <v>129</v>
      </c>
      <c r="DN125" s="105"/>
      <c r="DO125" s="119">
        <f>COUNTIF(B:B,Tableau18[[#This Row],[Colonne1]])</f>
        <v>0</v>
      </c>
      <c r="DQ125" s="107">
        <f>MOD(DX125-DW125,1)</f>
        <v>0</v>
      </c>
      <c r="DS125" s="108">
        <f>Tableau13[[#This Row],[Pause 1]]</f>
        <v>0</v>
      </c>
      <c r="DT125" s="108">
        <f>Tableau13[[#This Row],[Pause 2]]</f>
        <v>0</v>
      </c>
      <c r="DU125" s="81">
        <f>Tableau13[[#This Row],[Debut 1 pause calculé]]</f>
        <v>0</v>
      </c>
      <c r="DV125" s="81">
        <f>Tableau13[[#This Row],[Fin 1 pause calculé]]</f>
        <v>0</v>
      </c>
      <c r="DW125" s="81">
        <f>Tableau13[[#This Row],[Debut 2 pause calculé]]</f>
        <v>0</v>
      </c>
      <c r="DX125" s="81">
        <f>Tableau13[[#This Row],[Fin 2 pause calculé]]</f>
        <v>0</v>
      </c>
      <c r="DY125" s="107">
        <f>Tableau13[[#This Row],[Activité1]]</f>
        <v>0</v>
      </c>
      <c r="DZ125" s="121">
        <f>Tableau13[[#This Row],[Debut1]]</f>
        <v>0</v>
      </c>
      <c r="EA125" s="121">
        <f>Tableau13[[#This Row],[Fin calculé1]]</f>
        <v>0</v>
      </c>
      <c r="EB125" s="121">
        <f>Tableau13[[#This Row],[FP1]]</f>
        <v>0</v>
      </c>
      <c r="EC125" s="122">
        <f>Tableau13[[#This Row],[Temps1]]</f>
        <v>0</v>
      </c>
      <c r="ED125" s="123">
        <f>IF(DZ125=0,0,IF(EA125&gt;0,"F",IF(Tableau13[[#This Row],[X]]="X","FP","EC")))</f>
        <v>0</v>
      </c>
      <c r="EE125" s="124">
        <f>Tableau13[[#This Row],[Pause1]]</f>
        <v>0</v>
      </c>
      <c r="EF125" s="125">
        <f t="shared" si="4"/>
        <v>0</v>
      </c>
      <c r="EG125" s="125">
        <f t="shared" si="3"/>
        <v>0</v>
      </c>
    </row>
    <row r="126" spans="1:137" s="107" customFormat="1" ht="13.95" customHeight="1" x14ac:dyDescent="0.3">
      <c r="A126" s="114">
        <f>Tableau13[[#This Row],[Code]]</f>
        <v>0</v>
      </c>
      <c r="B126" s="72"/>
      <c r="C126" s="72"/>
      <c r="D126" s="73"/>
      <c r="E126" s="74"/>
      <c r="F126" s="75"/>
      <c r="G126" s="76"/>
      <c r="H126" s="72"/>
      <c r="I126" s="76"/>
      <c r="J126" s="76"/>
      <c r="K126" s="76"/>
      <c r="L126" s="76"/>
      <c r="M126" s="76"/>
      <c r="N126" s="76"/>
      <c r="O126" s="76"/>
      <c r="P126" s="77"/>
      <c r="Q126" s="78"/>
      <c r="R126" s="79"/>
      <c r="S126" s="80"/>
      <c r="T126" s="80"/>
      <c r="U126" s="81"/>
      <c r="V126" s="81"/>
      <c r="W126" s="81"/>
      <c r="X126" s="81"/>
      <c r="Y126" s="81"/>
      <c r="Z126" s="81"/>
      <c r="AA126" s="81"/>
      <c r="AB126" s="82"/>
      <c r="AC126" s="83"/>
      <c r="AD126" s="83"/>
      <c r="AE126" s="84"/>
      <c r="AF126" s="85"/>
      <c r="AG126" s="86"/>
      <c r="AH126" s="87"/>
      <c r="AI126" s="87"/>
      <c r="AJ126" s="88"/>
      <c r="AK126" s="115"/>
      <c r="AL126" s="51"/>
      <c r="AM126" s="116"/>
      <c r="AN126" s="117"/>
      <c r="AO126" s="92"/>
      <c r="AP126" s="118"/>
      <c r="AQ126" s="94"/>
      <c r="AR126" s="95"/>
      <c r="AS126" s="96"/>
      <c r="AT126" s="97"/>
      <c r="AU126" s="97"/>
      <c r="AV126" s="96"/>
      <c r="AW126" s="98"/>
      <c r="AX126" s="92"/>
      <c r="AY126" s="93"/>
      <c r="AZ126" s="99"/>
      <c r="BA126" s="100"/>
      <c r="BB126" s="99"/>
      <c r="BC126" s="100"/>
      <c r="BD126" s="100"/>
      <c r="BE126" s="99"/>
      <c r="BF126" s="98"/>
      <c r="BG126" s="92"/>
      <c r="BH126" s="93"/>
      <c r="BI126" s="99"/>
      <c r="BJ126" s="100"/>
      <c r="BK126" s="99"/>
      <c r="BL126" s="100"/>
      <c r="BM126" s="100"/>
      <c r="BN126" s="99"/>
      <c r="BO126" s="98"/>
      <c r="BP126" s="92"/>
      <c r="BQ126" s="93"/>
      <c r="BR126" s="99"/>
      <c r="BS126" s="100"/>
      <c r="BT126" s="99"/>
      <c r="BU126" s="100"/>
      <c r="BV126" s="100"/>
      <c r="BW126" s="99"/>
      <c r="BX126" s="98"/>
      <c r="BY126" s="92"/>
      <c r="BZ126" s="93"/>
      <c r="CA126" s="99"/>
      <c r="CB126" s="100"/>
      <c r="CC126" s="99"/>
      <c r="CD126" s="100"/>
      <c r="CE126" s="100"/>
      <c r="CF126" s="99"/>
      <c r="CG126" s="98"/>
      <c r="CH126" s="92"/>
      <c r="CI126" s="93"/>
      <c r="CJ126" s="99"/>
      <c r="CK126" s="100"/>
      <c r="CL126" s="99"/>
      <c r="CM126" s="100"/>
      <c r="CN126" s="100"/>
      <c r="CO126" s="99"/>
      <c r="CP126" s="98"/>
      <c r="CQ126" s="152"/>
      <c r="CR126" s="102" t="str">
        <f>IF(Tableau18[[#This Row],[Colonne1]]=0,"",IF(DO126&gt;1,"Nom plusieurs fois dans la liste",IF(DO126=1,"OK","Nom pas dans la liste")))</f>
        <v/>
      </c>
      <c r="CS126" s="103"/>
      <c r="CT126" s="103"/>
      <c r="CU126" s="104"/>
      <c r="CV126" s="104"/>
      <c r="CW126" s="104"/>
      <c r="CX126" s="104"/>
      <c r="CY126" s="103"/>
      <c r="CZ126" s="104"/>
      <c r="DA126" s="104"/>
      <c r="DB126" s="104"/>
      <c r="DC126" s="104"/>
      <c r="DD126" s="104"/>
      <c r="DE126" s="104"/>
      <c r="DF126" s="104"/>
      <c r="DG126" s="105"/>
      <c r="DH126" s="104"/>
      <c r="DI126" s="105"/>
      <c r="DJ126" s="105"/>
      <c r="DK126" s="104"/>
      <c r="DL126" s="105"/>
      <c r="DM126" s="105" t="s">
        <v>129</v>
      </c>
      <c r="DN126" s="105"/>
      <c r="DO126" s="119">
        <f>COUNTIF(B:B,Tableau18[[#This Row],[Colonne1]])</f>
        <v>0</v>
      </c>
      <c r="DQ126" s="107">
        <f>MOD(DX126-DW126,1)</f>
        <v>0</v>
      </c>
      <c r="DS126" s="108">
        <f>Tableau13[[#This Row],[Pause 1]]</f>
        <v>0</v>
      </c>
      <c r="DT126" s="108">
        <f>Tableau13[[#This Row],[Pause 2]]</f>
        <v>0</v>
      </c>
      <c r="DU126" s="81">
        <f>Tableau13[[#This Row],[Debut 1 pause calculé]]</f>
        <v>0</v>
      </c>
      <c r="DV126" s="81">
        <f>Tableau13[[#This Row],[Fin 1 pause calculé]]</f>
        <v>0</v>
      </c>
      <c r="DW126" s="81">
        <f>Tableau13[[#This Row],[Debut 2 pause calculé]]</f>
        <v>0</v>
      </c>
      <c r="DX126" s="81">
        <f>Tableau13[[#This Row],[Fin 2 pause calculé]]</f>
        <v>0</v>
      </c>
      <c r="DY126" s="107">
        <f>Tableau13[[#This Row],[Activité1]]</f>
        <v>0</v>
      </c>
      <c r="DZ126" s="109">
        <f>Tableau13[[#This Row],[Debut1]]</f>
        <v>0</v>
      </c>
      <c r="EA126" s="109">
        <f>Tableau13[[#This Row],[Fin calculé1]]</f>
        <v>0</v>
      </c>
      <c r="EB126" s="109">
        <f>Tableau13[[#This Row],[FP1]]</f>
        <v>0</v>
      </c>
      <c r="EC126" s="110">
        <f>Tableau13[[#This Row],[Temps1]]</f>
        <v>0</v>
      </c>
      <c r="ED126" s="111">
        <f>IF(DZ126=0,0,IF(EA126&gt;0,"F",IF(Tableau13[[#This Row],[X]]="X","FP","EC")))</f>
        <v>0</v>
      </c>
      <c r="EE126" s="112">
        <f>Tableau13[[#This Row],[Pause1]]</f>
        <v>0</v>
      </c>
      <c r="EF126" s="113">
        <f t="shared" si="4"/>
        <v>0</v>
      </c>
      <c r="EG126" s="113">
        <f t="shared" si="3"/>
        <v>0</v>
      </c>
    </row>
    <row r="127" spans="1:137" s="107" customFormat="1" ht="13.95" customHeight="1" x14ac:dyDescent="0.3">
      <c r="A127" s="114">
        <f>Tableau13[[#This Row],[Code]]</f>
        <v>0</v>
      </c>
      <c r="B127" s="72"/>
      <c r="C127" s="72"/>
      <c r="D127" s="73"/>
      <c r="E127" s="74"/>
      <c r="F127" s="75"/>
      <c r="G127" s="76"/>
      <c r="H127" s="72"/>
      <c r="I127" s="76"/>
      <c r="J127" s="76"/>
      <c r="K127" s="76"/>
      <c r="L127" s="76"/>
      <c r="M127" s="76"/>
      <c r="N127" s="76"/>
      <c r="O127" s="76"/>
      <c r="P127" s="77"/>
      <c r="Q127" s="78"/>
      <c r="R127" s="79"/>
      <c r="S127" s="80"/>
      <c r="T127" s="80"/>
      <c r="U127" s="81"/>
      <c r="V127" s="81"/>
      <c r="W127" s="81"/>
      <c r="X127" s="81"/>
      <c r="Y127" s="81"/>
      <c r="Z127" s="81"/>
      <c r="AA127" s="81"/>
      <c r="AB127" s="82"/>
      <c r="AC127" s="83"/>
      <c r="AD127" s="83"/>
      <c r="AE127" s="84"/>
      <c r="AF127" s="85"/>
      <c r="AG127" s="86"/>
      <c r="AH127" s="87"/>
      <c r="AI127" s="87"/>
      <c r="AJ127" s="88"/>
      <c r="AK127" s="115"/>
      <c r="AL127" s="51"/>
      <c r="AM127" s="116"/>
      <c r="AN127" s="117"/>
      <c r="AO127" s="92"/>
      <c r="AP127" s="118"/>
      <c r="AQ127" s="94"/>
      <c r="AR127" s="95"/>
      <c r="AS127" s="96"/>
      <c r="AT127" s="97"/>
      <c r="AU127" s="97"/>
      <c r="AV127" s="96"/>
      <c r="AW127" s="98"/>
      <c r="AX127" s="92"/>
      <c r="AY127" s="93"/>
      <c r="AZ127" s="99"/>
      <c r="BA127" s="100"/>
      <c r="BB127" s="99"/>
      <c r="BC127" s="100"/>
      <c r="BD127" s="100"/>
      <c r="BE127" s="99"/>
      <c r="BF127" s="98"/>
      <c r="BG127" s="92"/>
      <c r="BH127" s="93"/>
      <c r="BI127" s="99"/>
      <c r="BJ127" s="100"/>
      <c r="BK127" s="99"/>
      <c r="BL127" s="100"/>
      <c r="BM127" s="100"/>
      <c r="BN127" s="99"/>
      <c r="BO127" s="98"/>
      <c r="BP127" s="92"/>
      <c r="BQ127" s="93"/>
      <c r="BR127" s="99"/>
      <c r="BS127" s="100"/>
      <c r="BT127" s="99"/>
      <c r="BU127" s="100"/>
      <c r="BV127" s="100"/>
      <c r="BW127" s="99"/>
      <c r="BX127" s="98"/>
      <c r="BY127" s="92"/>
      <c r="BZ127" s="93"/>
      <c r="CA127" s="99"/>
      <c r="CB127" s="100"/>
      <c r="CC127" s="99"/>
      <c r="CD127" s="100"/>
      <c r="CE127" s="100"/>
      <c r="CF127" s="99"/>
      <c r="CG127" s="98"/>
      <c r="CH127" s="92"/>
      <c r="CI127" s="93"/>
      <c r="CJ127" s="99"/>
      <c r="CK127" s="100"/>
      <c r="CL127" s="99"/>
      <c r="CM127" s="100"/>
      <c r="CN127" s="100"/>
      <c r="CO127" s="99"/>
      <c r="CP127" s="98"/>
      <c r="CQ127" s="152"/>
      <c r="CR127" s="102" t="str">
        <f>IF(Tableau18[[#This Row],[Colonne1]]=0,"",IF(DO127&gt;1,"Nom plusieurs fois dans la liste",IF(DO127=1,"OK","Nom pas dans la liste")))</f>
        <v/>
      </c>
      <c r="CS127" s="103"/>
      <c r="CT127" s="103"/>
      <c r="CU127" s="104"/>
      <c r="CV127" s="104"/>
      <c r="CW127" s="104"/>
      <c r="CX127" s="104"/>
      <c r="CY127" s="103"/>
      <c r="CZ127" s="104"/>
      <c r="DA127" s="104"/>
      <c r="DB127" s="104"/>
      <c r="DC127" s="104"/>
      <c r="DD127" s="104"/>
      <c r="DE127" s="104"/>
      <c r="DF127" s="104"/>
      <c r="DG127" s="105"/>
      <c r="DH127" s="104"/>
      <c r="DI127" s="105"/>
      <c r="DJ127" s="105"/>
      <c r="DK127" s="104"/>
      <c r="DL127" s="105"/>
      <c r="DM127" s="105" t="s">
        <v>129</v>
      </c>
      <c r="DN127" s="105"/>
      <c r="DO127" s="119">
        <f>COUNTIF(B:B,Tableau18[[#This Row],[Colonne1]])</f>
        <v>0</v>
      </c>
      <c r="DQ127" s="107">
        <f>MOD(DX127-DW127,1)</f>
        <v>0</v>
      </c>
      <c r="DS127" s="108">
        <f>Tableau13[[#This Row],[Pause 1]]</f>
        <v>0</v>
      </c>
      <c r="DT127" s="108">
        <f>Tableau13[[#This Row],[Pause 2]]</f>
        <v>0</v>
      </c>
      <c r="DU127" s="81">
        <f>Tableau13[[#This Row],[Debut 1 pause calculé]]</f>
        <v>0</v>
      </c>
      <c r="DV127" s="81">
        <f>Tableau13[[#This Row],[Fin 1 pause calculé]]</f>
        <v>0</v>
      </c>
      <c r="DW127" s="81">
        <f>Tableau13[[#This Row],[Debut 2 pause calculé]]</f>
        <v>0</v>
      </c>
      <c r="DX127" s="81">
        <f>Tableau13[[#This Row],[Fin 2 pause calculé]]</f>
        <v>0</v>
      </c>
      <c r="DY127" s="107">
        <f>Tableau13[[#This Row],[Activité1]]</f>
        <v>0</v>
      </c>
      <c r="DZ127" s="121">
        <f>Tableau13[[#This Row],[Debut1]]</f>
        <v>0</v>
      </c>
      <c r="EA127" s="121">
        <f>Tableau13[[#This Row],[Fin calculé1]]</f>
        <v>0</v>
      </c>
      <c r="EB127" s="121">
        <f>Tableau13[[#This Row],[FP1]]</f>
        <v>0</v>
      </c>
      <c r="EC127" s="122">
        <f>Tableau13[[#This Row],[Temps1]]</f>
        <v>0</v>
      </c>
      <c r="ED127" s="123">
        <f>IF(DZ127=0,0,IF(EA127&gt;0,"F",IF(Tableau13[[#This Row],[X]]="X","FP","EC")))</f>
        <v>0</v>
      </c>
      <c r="EE127" s="124">
        <f>Tableau13[[#This Row],[Pause1]]</f>
        <v>0</v>
      </c>
      <c r="EF127" s="125">
        <f t="shared" si="4"/>
        <v>0</v>
      </c>
      <c r="EG127" s="125">
        <f t="shared" si="3"/>
        <v>0</v>
      </c>
    </row>
    <row r="128" spans="1:137" s="107" customFormat="1" ht="13.95" customHeight="1" x14ac:dyDescent="0.3">
      <c r="A128" s="114">
        <f>Tableau13[[#This Row],[Code]]</f>
        <v>0</v>
      </c>
      <c r="B128" s="72"/>
      <c r="C128" s="72"/>
      <c r="D128" s="73"/>
      <c r="E128" s="74"/>
      <c r="F128" s="75"/>
      <c r="G128" s="76"/>
      <c r="H128" s="72"/>
      <c r="I128" s="76"/>
      <c r="J128" s="76"/>
      <c r="K128" s="76"/>
      <c r="L128" s="76"/>
      <c r="M128" s="76"/>
      <c r="N128" s="76"/>
      <c r="O128" s="76"/>
      <c r="P128" s="77"/>
      <c r="Q128" s="78"/>
      <c r="R128" s="79"/>
      <c r="S128" s="80"/>
      <c r="T128" s="80"/>
      <c r="U128" s="81"/>
      <c r="V128" s="81"/>
      <c r="W128" s="81"/>
      <c r="X128" s="81"/>
      <c r="Y128" s="81"/>
      <c r="Z128" s="81"/>
      <c r="AA128" s="81"/>
      <c r="AB128" s="82"/>
      <c r="AC128" s="83"/>
      <c r="AD128" s="83"/>
      <c r="AE128" s="84"/>
      <c r="AF128" s="85"/>
      <c r="AG128" s="86"/>
      <c r="AH128" s="87"/>
      <c r="AI128" s="87"/>
      <c r="AJ128" s="88"/>
      <c r="AK128" s="115"/>
      <c r="AL128" s="51"/>
      <c r="AM128" s="116"/>
      <c r="AN128" s="117"/>
      <c r="AO128" s="92"/>
      <c r="AP128" s="118"/>
      <c r="AQ128" s="94"/>
      <c r="AR128" s="95"/>
      <c r="AS128" s="96"/>
      <c r="AT128" s="97"/>
      <c r="AU128" s="97"/>
      <c r="AV128" s="96"/>
      <c r="AW128" s="98"/>
      <c r="AX128" s="92"/>
      <c r="AY128" s="93"/>
      <c r="AZ128" s="99"/>
      <c r="BA128" s="100"/>
      <c r="BB128" s="99"/>
      <c r="BC128" s="100"/>
      <c r="BD128" s="100"/>
      <c r="BE128" s="99"/>
      <c r="BF128" s="98"/>
      <c r="BG128" s="92"/>
      <c r="BH128" s="93"/>
      <c r="BI128" s="99"/>
      <c r="BJ128" s="100"/>
      <c r="BK128" s="99"/>
      <c r="BL128" s="100"/>
      <c r="BM128" s="100"/>
      <c r="BN128" s="99"/>
      <c r="BO128" s="98"/>
      <c r="BP128" s="92"/>
      <c r="BQ128" s="93"/>
      <c r="BR128" s="99"/>
      <c r="BS128" s="100"/>
      <c r="BT128" s="99"/>
      <c r="BU128" s="100"/>
      <c r="BV128" s="100"/>
      <c r="BW128" s="99"/>
      <c r="BX128" s="98"/>
      <c r="BY128" s="92"/>
      <c r="BZ128" s="93"/>
      <c r="CA128" s="99"/>
      <c r="CB128" s="100"/>
      <c r="CC128" s="99"/>
      <c r="CD128" s="100"/>
      <c r="CE128" s="100"/>
      <c r="CF128" s="99"/>
      <c r="CG128" s="98"/>
      <c r="CH128" s="92"/>
      <c r="CI128" s="93"/>
      <c r="CJ128" s="99"/>
      <c r="CK128" s="100"/>
      <c r="CL128" s="99"/>
      <c r="CM128" s="100"/>
      <c r="CN128" s="100"/>
      <c r="CO128" s="99"/>
      <c r="CP128" s="98"/>
      <c r="CQ128" s="152"/>
      <c r="CR128" s="102" t="str">
        <f>IF(Tableau18[[#This Row],[Colonne1]]=0,"",IF(DO128&gt;1,"Nom plusieurs fois dans la liste",IF(DO128=1,"OK","Nom pas dans la liste")))</f>
        <v/>
      </c>
      <c r="CS128" s="103"/>
      <c r="CT128" s="103"/>
      <c r="CU128" s="104"/>
      <c r="CV128" s="104"/>
      <c r="CW128" s="104"/>
      <c r="CX128" s="104"/>
      <c r="CY128" s="103"/>
      <c r="CZ128" s="104"/>
      <c r="DA128" s="104"/>
      <c r="DB128" s="104"/>
      <c r="DC128" s="104"/>
      <c r="DD128" s="104"/>
      <c r="DE128" s="104"/>
      <c r="DF128" s="104"/>
      <c r="DG128" s="105"/>
      <c r="DH128" s="104"/>
      <c r="DI128" s="105"/>
      <c r="DJ128" s="105"/>
      <c r="DK128" s="104"/>
      <c r="DL128" s="105"/>
      <c r="DM128" s="105" t="s">
        <v>129</v>
      </c>
      <c r="DN128" s="105"/>
      <c r="DO128" s="119">
        <f>COUNTIF(B:B,Tableau18[[#This Row],[Colonne1]])</f>
        <v>0</v>
      </c>
      <c r="DQ128" s="107">
        <f>MOD(DX128-DW128,1)</f>
        <v>0</v>
      </c>
      <c r="DS128" s="108">
        <f>Tableau13[[#This Row],[Pause 1]]</f>
        <v>0</v>
      </c>
      <c r="DT128" s="108">
        <f>Tableau13[[#This Row],[Pause 2]]</f>
        <v>0</v>
      </c>
      <c r="DU128" s="81">
        <f>Tableau13[[#This Row],[Debut 1 pause calculé]]</f>
        <v>0</v>
      </c>
      <c r="DV128" s="81">
        <f>Tableau13[[#This Row],[Fin 1 pause calculé]]</f>
        <v>0</v>
      </c>
      <c r="DW128" s="81">
        <f>Tableau13[[#This Row],[Debut 2 pause calculé]]</f>
        <v>0</v>
      </c>
      <c r="DX128" s="81">
        <f>Tableau13[[#This Row],[Fin 2 pause calculé]]</f>
        <v>0</v>
      </c>
      <c r="DY128" s="107">
        <f>Tableau13[[#This Row],[Activité1]]</f>
        <v>0</v>
      </c>
      <c r="DZ128" s="109">
        <f>Tableau13[[#This Row],[Debut1]]</f>
        <v>0</v>
      </c>
      <c r="EA128" s="109">
        <f>Tableau13[[#This Row],[Fin calculé1]]</f>
        <v>0</v>
      </c>
      <c r="EB128" s="109">
        <f>Tableau13[[#This Row],[FP1]]</f>
        <v>0</v>
      </c>
      <c r="EC128" s="110">
        <f>Tableau13[[#This Row],[Temps1]]</f>
        <v>0</v>
      </c>
      <c r="ED128" s="111">
        <f>IF(DZ128=0,0,IF(EA128&gt;0,"F",IF(Tableau13[[#This Row],[X]]="X","FP","EC")))</f>
        <v>0</v>
      </c>
      <c r="EE128" s="112">
        <f>Tableau13[[#This Row],[Pause1]]</f>
        <v>0</v>
      </c>
      <c r="EF128" s="113">
        <f t="shared" si="4"/>
        <v>0</v>
      </c>
      <c r="EG128" s="113">
        <f t="shared" si="3"/>
        <v>0</v>
      </c>
    </row>
    <row r="129" spans="1:137" s="107" customFormat="1" ht="13.95" customHeight="1" x14ac:dyDescent="0.3">
      <c r="A129" s="114">
        <f>Tableau13[[#This Row],[Code]]</f>
        <v>0</v>
      </c>
      <c r="B129" s="72"/>
      <c r="C129" s="72"/>
      <c r="D129" s="73"/>
      <c r="E129" s="74"/>
      <c r="F129" s="75"/>
      <c r="G129" s="76"/>
      <c r="H129" s="72"/>
      <c r="I129" s="76"/>
      <c r="J129" s="76"/>
      <c r="K129" s="76"/>
      <c r="L129" s="76"/>
      <c r="M129" s="76"/>
      <c r="N129" s="76"/>
      <c r="O129" s="76"/>
      <c r="P129" s="77"/>
      <c r="Q129" s="78"/>
      <c r="R129" s="79"/>
      <c r="S129" s="80"/>
      <c r="T129" s="80"/>
      <c r="U129" s="81"/>
      <c r="V129" s="81"/>
      <c r="W129" s="81"/>
      <c r="X129" s="81"/>
      <c r="Y129" s="81"/>
      <c r="Z129" s="81"/>
      <c r="AA129" s="81"/>
      <c r="AB129" s="82"/>
      <c r="AC129" s="83"/>
      <c r="AD129" s="83"/>
      <c r="AE129" s="84"/>
      <c r="AF129" s="85"/>
      <c r="AG129" s="86"/>
      <c r="AH129" s="87"/>
      <c r="AI129" s="87"/>
      <c r="AJ129" s="88"/>
      <c r="AK129" s="115"/>
      <c r="AL129" s="51"/>
      <c r="AM129" s="116"/>
      <c r="AN129" s="117"/>
      <c r="AO129" s="92"/>
      <c r="AP129" s="118"/>
      <c r="AQ129" s="94"/>
      <c r="AR129" s="95"/>
      <c r="AS129" s="96"/>
      <c r="AT129" s="97"/>
      <c r="AU129" s="97"/>
      <c r="AV129" s="96"/>
      <c r="AW129" s="98"/>
      <c r="AX129" s="92"/>
      <c r="AY129" s="93"/>
      <c r="AZ129" s="99"/>
      <c r="BA129" s="100"/>
      <c r="BB129" s="99"/>
      <c r="BC129" s="100"/>
      <c r="BD129" s="100"/>
      <c r="BE129" s="99"/>
      <c r="BF129" s="98"/>
      <c r="BG129" s="92"/>
      <c r="BH129" s="93"/>
      <c r="BI129" s="99"/>
      <c r="BJ129" s="100"/>
      <c r="BK129" s="99"/>
      <c r="BL129" s="100"/>
      <c r="BM129" s="100"/>
      <c r="BN129" s="99"/>
      <c r="BO129" s="98"/>
      <c r="BP129" s="92"/>
      <c r="BQ129" s="93"/>
      <c r="BR129" s="99"/>
      <c r="BS129" s="100"/>
      <c r="BT129" s="99"/>
      <c r="BU129" s="100"/>
      <c r="BV129" s="100"/>
      <c r="BW129" s="99"/>
      <c r="BX129" s="98"/>
      <c r="BY129" s="92"/>
      <c r="BZ129" s="93"/>
      <c r="CA129" s="99"/>
      <c r="CB129" s="100"/>
      <c r="CC129" s="99"/>
      <c r="CD129" s="100"/>
      <c r="CE129" s="100"/>
      <c r="CF129" s="99"/>
      <c r="CG129" s="98"/>
      <c r="CH129" s="92"/>
      <c r="CI129" s="93"/>
      <c r="CJ129" s="99"/>
      <c r="CK129" s="100"/>
      <c r="CL129" s="99"/>
      <c r="CM129" s="100"/>
      <c r="CN129" s="100"/>
      <c r="CO129" s="99"/>
      <c r="CP129" s="98"/>
      <c r="CQ129" s="152"/>
      <c r="CR129" s="102" t="str">
        <f>IF(Tableau18[[#This Row],[Colonne1]]=0,"",IF(DO129&gt;1,"Nom plusieurs fois dans la liste",IF(DO129=1,"OK","Nom pas dans la liste")))</f>
        <v/>
      </c>
      <c r="CS129" s="103"/>
      <c r="CT129" s="103"/>
      <c r="CU129" s="104"/>
      <c r="CV129" s="104"/>
      <c r="CW129" s="104"/>
      <c r="CX129" s="104"/>
      <c r="CY129" s="103"/>
      <c r="CZ129" s="104"/>
      <c r="DA129" s="104"/>
      <c r="DB129" s="104"/>
      <c r="DC129" s="104"/>
      <c r="DD129" s="104"/>
      <c r="DE129" s="104"/>
      <c r="DF129" s="104"/>
      <c r="DG129" s="105"/>
      <c r="DH129" s="104"/>
      <c r="DI129" s="105"/>
      <c r="DJ129" s="105"/>
      <c r="DK129" s="104"/>
      <c r="DL129" s="105"/>
      <c r="DM129" s="105" t="s">
        <v>129</v>
      </c>
      <c r="DN129" s="105"/>
      <c r="DO129" s="119">
        <f>COUNTIF(B:B,Tableau18[[#This Row],[Colonne1]])</f>
        <v>0</v>
      </c>
      <c r="DQ129" s="107">
        <f>MOD(DX129-DW129,1)</f>
        <v>0</v>
      </c>
      <c r="DS129" s="108">
        <f>Tableau13[[#This Row],[Pause 1]]</f>
        <v>0</v>
      </c>
      <c r="DT129" s="108">
        <f>Tableau13[[#This Row],[Pause 2]]</f>
        <v>0</v>
      </c>
      <c r="DU129" s="81">
        <f>Tableau13[[#This Row],[Debut 1 pause calculé]]</f>
        <v>0</v>
      </c>
      <c r="DV129" s="81">
        <f>Tableau13[[#This Row],[Fin 1 pause calculé]]</f>
        <v>0</v>
      </c>
      <c r="DW129" s="81">
        <f>Tableau13[[#This Row],[Debut 2 pause calculé]]</f>
        <v>0</v>
      </c>
      <c r="DX129" s="81">
        <f>Tableau13[[#This Row],[Fin 2 pause calculé]]</f>
        <v>0</v>
      </c>
      <c r="DY129" s="107">
        <f>Tableau13[[#This Row],[Activité1]]</f>
        <v>0</v>
      </c>
      <c r="DZ129" s="109">
        <f>Tableau13[[#This Row],[Debut1]]</f>
        <v>0</v>
      </c>
      <c r="EA129" s="109">
        <f>Tableau13[[#This Row],[Fin calculé1]]</f>
        <v>0</v>
      </c>
      <c r="EB129" s="109">
        <f>Tableau13[[#This Row],[FP1]]</f>
        <v>0</v>
      </c>
      <c r="EC129" s="110">
        <f>Tableau13[[#This Row],[Temps1]]</f>
        <v>0</v>
      </c>
      <c r="ED129" s="111">
        <f>IF(DZ129=0,0,IF(EA129&gt;0,"F",IF(Tableau13[[#This Row],[X]]="X","FP","EC")))</f>
        <v>0</v>
      </c>
      <c r="EE129" s="112">
        <f>Tableau13[[#This Row],[Pause1]]</f>
        <v>0</v>
      </c>
      <c r="EF129" s="113">
        <f t="shared" si="4"/>
        <v>0</v>
      </c>
      <c r="EG129" s="113">
        <f t="shared" si="3"/>
        <v>0</v>
      </c>
    </row>
    <row r="130" spans="1:137" s="107" customFormat="1" ht="13.95" customHeight="1" x14ac:dyDescent="0.3">
      <c r="A130" s="114">
        <f>Tableau13[[#This Row],[Code]]</f>
        <v>0</v>
      </c>
      <c r="B130" s="128"/>
      <c r="C130" s="72"/>
      <c r="D130" s="73"/>
      <c r="E130" s="74"/>
      <c r="F130" s="75"/>
      <c r="G130" s="76"/>
      <c r="H130" s="72"/>
      <c r="I130" s="76"/>
      <c r="J130" s="76"/>
      <c r="K130" s="76"/>
      <c r="L130" s="76"/>
      <c r="M130" s="76"/>
      <c r="N130" s="76"/>
      <c r="O130" s="76"/>
      <c r="P130" s="77"/>
      <c r="Q130" s="78"/>
      <c r="R130" s="79"/>
      <c r="S130" s="80"/>
      <c r="T130" s="80"/>
      <c r="U130" s="81"/>
      <c r="V130" s="81"/>
      <c r="W130" s="81"/>
      <c r="X130" s="81"/>
      <c r="Y130" s="81"/>
      <c r="Z130" s="81"/>
      <c r="AA130" s="81"/>
      <c r="AB130" s="82"/>
      <c r="AC130" s="83"/>
      <c r="AD130" s="83"/>
      <c r="AE130" s="84"/>
      <c r="AF130" s="85"/>
      <c r="AG130" s="86"/>
      <c r="AH130" s="87"/>
      <c r="AI130" s="87"/>
      <c r="AJ130" s="88"/>
      <c r="AK130" s="115"/>
      <c r="AL130" s="51"/>
      <c r="AM130" s="116"/>
      <c r="AN130" s="117"/>
      <c r="AO130" s="92"/>
      <c r="AP130" s="118"/>
      <c r="AQ130" s="94"/>
      <c r="AR130" s="95"/>
      <c r="AS130" s="96"/>
      <c r="AT130" s="97"/>
      <c r="AU130" s="97"/>
      <c r="AV130" s="96"/>
      <c r="AW130" s="98"/>
      <c r="AX130" s="92"/>
      <c r="AY130" s="93"/>
      <c r="AZ130" s="99"/>
      <c r="BA130" s="100"/>
      <c r="BB130" s="99"/>
      <c r="BC130" s="100"/>
      <c r="BD130" s="100"/>
      <c r="BE130" s="99"/>
      <c r="BF130" s="98"/>
      <c r="BG130" s="92"/>
      <c r="BH130" s="93"/>
      <c r="BI130" s="99"/>
      <c r="BJ130" s="100"/>
      <c r="BK130" s="99"/>
      <c r="BL130" s="100"/>
      <c r="BM130" s="100"/>
      <c r="BN130" s="99"/>
      <c r="BO130" s="98"/>
      <c r="BP130" s="92"/>
      <c r="BQ130" s="93"/>
      <c r="BR130" s="99"/>
      <c r="BS130" s="100"/>
      <c r="BT130" s="99"/>
      <c r="BU130" s="100"/>
      <c r="BV130" s="100"/>
      <c r="BW130" s="99"/>
      <c r="BX130" s="98"/>
      <c r="BY130" s="92"/>
      <c r="BZ130" s="93"/>
      <c r="CA130" s="99"/>
      <c r="CB130" s="100"/>
      <c r="CC130" s="99"/>
      <c r="CD130" s="100"/>
      <c r="CE130" s="100"/>
      <c r="CF130" s="99"/>
      <c r="CG130" s="98"/>
      <c r="CH130" s="92"/>
      <c r="CI130" s="93"/>
      <c r="CJ130" s="99"/>
      <c r="CK130" s="100"/>
      <c r="CL130" s="99"/>
      <c r="CM130" s="100"/>
      <c r="CN130" s="100"/>
      <c r="CO130" s="99"/>
      <c r="CP130" s="98"/>
      <c r="CQ130" s="152"/>
      <c r="CR130" s="102" t="str">
        <f>IF(Tableau18[[#This Row],[Colonne1]]=0,"",IF(DO130&gt;1,"Nom plusieurs fois dans la liste",IF(DO130=1,"OK","Nom pas dans la liste")))</f>
        <v/>
      </c>
      <c r="CS130" s="103"/>
      <c r="CT130" s="103"/>
      <c r="CU130" s="104"/>
      <c r="CV130" s="104"/>
      <c r="CW130" s="104"/>
      <c r="CX130" s="104"/>
      <c r="CY130" s="103"/>
      <c r="CZ130" s="104"/>
      <c r="DA130" s="104"/>
      <c r="DB130" s="104"/>
      <c r="DC130" s="104"/>
      <c r="DD130" s="104"/>
      <c r="DE130" s="104"/>
      <c r="DF130" s="104"/>
      <c r="DG130" s="105"/>
      <c r="DH130" s="104"/>
      <c r="DI130" s="105"/>
      <c r="DJ130" s="105"/>
      <c r="DK130" s="104"/>
      <c r="DL130" s="105"/>
      <c r="DM130" s="105" t="s">
        <v>129</v>
      </c>
      <c r="DN130" s="105"/>
      <c r="DO130" s="119">
        <f>COUNTIF(B:B,Tableau18[[#This Row],[Colonne1]])</f>
        <v>0</v>
      </c>
      <c r="DQ130" s="107">
        <f>MOD(DX130-DW130,1)</f>
        <v>0</v>
      </c>
      <c r="DS130" s="108">
        <f>Tableau13[[#This Row],[Pause 1]]</f>
        <v>0</v>
      </c>
      <c r="DT130" s="108">
        <f>Tableau13[[#This Row],[Pause 2]]</f>
        <v>0</v>
      </c>
      <c r="DU130" s="81">
        <f>Tableau13[[#This Row],[Debut 1 pause calculé]]</f>
        <v>0</v>
      </c>
      <c r="DV130" s="81">
        <f>Tableau13[[#This Row],[Fin 1 pause calculé]]</f>
        <v>0</v>
      </c>
      <c r="DW130" s="81">
        <f>Tableau13[[#This Row],[Debut 2 pause calculé]]</f>
        <v>0</v>
      </c>
      <c r="DX130" s="81">
        <f>Tableau13[[#This Row],[Fin 2 pause calculé]]</f>
        <v>0</v>
      </c>
      <c r="DY130" s="107">
        <f>Tableau13[[#This Row],[Activité1]]</f>
        <v>0</v>
      </c>
      <c r="DZ130" s="109">
        <f>Tableau13[[#This Row],[Debut1]]</f>
        <v>0</v>
      </c>
      <c r="EA130" s="109">
        <f>Tableau13[[#This Row],[Fin calculé1]]</f>
        <v>0</v>
      </c>
      <c r="EB130" s="109">
        <f>Tableau13[[#This Row],[FP1]]</f>
        <v>0</v>
      </c>
      <c r="EC130" s="110">
        <f>Tableau13[[#This Row],[Temps1]]</f>
        <v>0</v>
      </c>
      <c r="ED130" s="111">
        <f>IF(DZ130=0,0,IF(EA130&gt;0,"F",IF(Tableau13[[#This Row],[X]]="X","FP","EC")))</f>
        <v>0</v>
      </c>
      <c r="EE130" s="112">
        <f>Tableau13[[#This Row],[Pause1]]</f>
        <v>0</v>
      </c>
      <c r="EF130" s="113">
        <f t="shared" si="4"/>
        <v>0</v>
      </c>
      <c r="EG130" s="113">
        <f t="shared" si="3"/>
        <v>0</v>
      </c>
    </row>
    <row r="131" spans="1:137" s="107" customFormat="1" ht="13.95" customHeight="1" x14ac:dyDescent="0.3">
      <c r="A131" s="114">
        <f>Tableau13[[#This Row],[Code]]</f>
        <v>0</v>
      </c>
      <c r="B131" s="72"/>
      <c r="C131" s="72"/>
      <c r="D131" s="73"/>
      <c r="E131" s="74"/>
      <c r="F131" s="75"/>
      <c r="G131" s="76"/>
      <c r="H131" s="72"/>
      <c r="I131" s="76"/>
      <c r="J131" s="76"/>
      <c r="K131" s="76"/>
      <c r="L131" s="76"/>
      <c r="M131" s="76"/>
      <c r="N131" s="76"/>
      <c r="O131" s="76"/>
      <c r="P131" s="77"/>
      <c r="Q131" s="78"/>
      <c r="R131" s="79"/>
      <c r="S131" s="80"/>
      <c r="T131" s="80"/>
      <c r="U131" s="81"/>
      <c r="V131" s="81"/>
      <c r="W131" s="81"/>
      <c r="X131" s="81"/>
      <c r="Y131" s="81"/>
      <c r="Z131" s="81"/>
      <c r="AA131" s="81"/>
      <c r="AB131" s="82"/>
      <c r="AC131" s="83"/>
      <c r="AD131" s="83"/>
      <c r="AE131" s="84"/>
      <c r="AF131" s="85"/>
      <c r="AG131" s="86"/>
      <c r="AH131" s="87"/>
      <c r="AI131" s="87"/>
      <c r="AJ131" s="88"/>
      <c r="AK131" s="115"/>
      <c r="AL131" s="51"/>
      <c r="AM131" s="116"/>
      <c r="AN131" s="117"/>
      <c r="AO131" s="92"/>
      <c r="AP131" s="118"/>
      <c r="AQ131" s="94"/>
      <c r="AR131" s="95"/>
      <c r="AS131" s="96"/>
      <c r="AT131" s="97"/>
      <c r="AU131" s="97"/>
      <c r="AV131" s="96"/>
      <c r="AW131" s="98"/>
      <c r="AX131" s="92"/>
      <c r="AY131" s="93"/>
      <c r="AZ131" s="99"/>
      <c r="BA131" s="100"/>
      <c r="BB131" s="99"/>
      <c r="BC131" s="100"/>
      <c r="BD131" s="100"/>
      <c r="BE131" s="99"/>
      <c r="BF131" s="98"/>
      <c r="BG131" s="92"/>
      <c r="BH131" s="93"/>
      <c r="BI131" s="99"/>
      <c r="BJ131" s="100"/>
      <c r="BK131" s="99"/>
      <c r="BL131" s="100"/>
      <c r="BM131" s="100"/>
      <c r="BN131" s="99"/>
      <c r="BO131" s="98"/>
      <c r="BP131" s="92"/>
      <c r="BQ131" s="93"/>
      <c r="BR131" s="99"/>
      <c r="BS131" s="100"/>
      <c r="BT131" s="99"/>
      <c r="BU131" s="100"/>
      <c r="BV131" s="100"/>
      <c r="BW131" s="99"/>
      <c r="BX131" s="98"/>
      <c r="BY131" s="92"/>
      <c r="BZ131" s="93"/>
      <c r="CA131" s="99"/>
      <c r="CB131" s="100"/>
      <c r="CC131" s="99"/>
      <c r="CD131" s="100"/>
      <c r="CE131" s="100"/>
      <c r="CF131" s="99"/>
      <c r="CG131" s="98"/>
      <c r="CH131" s="92"/>
      <c r="CI131" s="93"/>
      <c r="CJ131" s="99"/>
      <c r="CK131" s="100"/>
      <c r="CL131" s="99"/>
      <c r="CM131" s="100"/>
      <c r="CN131" s="100"/>
      <c r="CO131" s="99"/>
      <c r="CP131" s="98"/>
      <c r="CQ131" s="152"/>
      <c r="CR131" s="102" t="str">
        <f>IF(Tableau18[[#This Row],[Colonne1]]=0,"",IF(DO131&gt;1,"Nom plusieurs fois dans la liste",IF(DO131=1,"OK","Nom pas dans la liste")))</f>
        <v/>
      </c>
      <c r="CS131" s="103"/>
      <c r="CT131" s="103"/>
      <c r="CU131" s="104"/>
      <c r="CV131" s="104"/>
      <c r="CW131" s="104"/>
      <c r="CX131" s="104"/>
      <c r="CY131" s="103"/>
      <c r="CZ131" s="104"/>
      <c r="DA131" s="104"/>
      <c r="DB131" s="104"/>
      <c r="DC131" s="104"/>
      <c r="DD131" s="104"/>
      <c r="DE131" s="104"/>
      <c r="DF131" s="104"/>
      <c r="DG131" s="105"/>
      <c r="DH131" s="104"/>
      <c r="DI131" s="105"/>
      <c r="DJ131" s="105"/>
      <c r="DK131" s="104"/>
      <c r="DL131" s="105"/>
      <c r="DM131" s="105" t="s">
        <v>129</v>
      </c>
      <c r="DN131" s="105"/>
      <c r="DO131" s="119">
        <f>COUNTIF(B:B,Tableau18[[#This Row],[Colonne1]])</f>
        <v>0</v>
      </c>
      <c r="DQ131" s="107">
        <f>MOD(DX131-DW131,1)</f>
        <v>0</v>
      </c>
      <c r="DS131" s="108">
        <f>Tableau13[[#This Row],[Pause 1]]</f>
        <v>0</v>
      </c>
      <c r="DT131" s="108">
        <f>Tableau13[[#This Row],[Pause 2]]</f>
        <v>0</v>
      </c>
      <c r="DU131" s="81">
        <f>Tableau13[[#This Row],[Debut 1 pause calculé]]</f>
        <v>0</v>
      </c>
      <c r="DV131" s="81">
        <f>Tableau13[[#This Row],[Fin 1 pause calculé]]</f>
        <v>0</v>
      </c>
      <c r="DW131" s="81">
        <f>Tableau13[[#This Row],[Debut 2 pause calculé]]</f>
        <v>0</v>
      </c>
      <c r="DX131" s="81">
        <f>Tableau13[[#This Row],[Fin 2 pause calculé]]</f>
        <v>0</v>
      </c>
      <c r="DY131" s="107">
        <f>Tableau13[[#This Row],[Activité1]]</f>
        <v>0</v>
      </c>
      <c r="DZ131" s="109">
        <f>Tableau13[[#This Row],[Debut1]]</f>
        <v>0</v>
      </c>
      <c r="EA131" s="109">
        <f>Tableau13[[#This Row],[Fin calculé1]]</f>
        <v>0</v>
      </c>
      <c r="EB131" s="109">
        <f>Tableau13[[#This Row],[FP1]]</f>
        <v>0</v>
      </c>
      <c r="EC131" s="110">
        <f>Tableau13[[#This Row],[Temps1]]</f>
        <v>0</v>
      </c>
      <c r="ED131" s="111">
        <f>IF(DZ131=0,0,IF(EA131&gt;0,"F",IF(Tableau13[[#This Row],[X]]="X","FP","EC")))</f>
        <v>0</v>
      </c>
      <c r="EE131" s="112">
        <f>Tableau13[[#This Row],[Pause1]]</f>
        <v>0</v>
      </c>
      <c r="EF131" s="113">
        <f t="shared" si="4"/>
        <v>0</v>
      </c>
      <c r="EG131" s="113">
        <f t="shared" si="3"/>
        <v>0</v>
      </c>
    </row>
    <row r="132" spans="1:137" s="107" customFormat="1" ht="13.95" customHeight="1" x14ac:dyDescent="0.3">
      <c r="A132" s="114">
        <f>Tableau13[[#This Row],[Code]]</f>
        <v>0</v>
      </c>
      <c r="B132" s="72"/>
      <c r="C132" s="72"/>
      <c r="D132" s="73"/>
      <c r="E132" s="74"/>
      <c r="F132" s="75"/>
      <c r="G132" s="76"/>
      <c r="H132" s="74"/>
      <c r="I132" s="76"/>
      <c r="J132" s="76"/>
      <c r="K132" s="76"/>
      <c r="L132" s="76"/>
      <c r="M132" s="76"/>
      <c r="N132" s="76"/>
      <c r="O132" s="76"/>
      <c r="P132" s="77"/>
      <c r="Q132" s="78"/>
      <c r="R132" s="79"/>
      <c r="S132" s="80"/>
      <c r="T132" s="80"/>
      <c r="U132" s="81"/>
      <c r="V132" s="81"/>
      <c r="W132" s="81"/>
      <c r="X132" s="81"/>
      <c r="Y132" s="81"/>
      <c r="Z132" s="81"/>
      <c r="AA132" s="81"/>
      <c r="AB132" s="82"/>
      <c r="AC132" s="83"/>
      <c r="AD132" s="83"/>
      <c r="AE132" s="84"/>
      <c r="AF132" s="85"/>
      <c r="AG132" s="86"/>
      <c r="AH132" s="87"/>
      <c r="AI132" s="87"/>
      <c r="AJ132" s="88"/>
      <c r="AK132" s="115"/>
      <c r="AL132" s="51"/>
      <c r="AM132" s="116"/>
      <c r="AN132" s="117"/>
      <c r="AO132" s="92"/>
      <c r="AP132" s="93"/>
      <c r="AQ132" s="94"/>
      <c r="AR132" s="95"/>
      <c r="AS132" s="96"/>
      <c r="AT132" s="97"/>
      <c r="AU132" s="97"/>
      <c r="AV132" s="96"/>
      <c r="AW132" s="98"/>
      <c r="AX132" s="92"/>
      <c r="AY132" s="93"/>
      <c r="AZ132" s="99"/>
      <c r="BA132" s="100"/>
      <c r="BB132" s="99"/>
      <c r="BC132" s="100"/>
      <c r="BD132" s="100"/>
      <c r="BE132" s="99"/>
      <c r="BF132" s="98"/>
      <c r="BG132" s="92"/>
      <c r="BH132" s="93"/>
      <c r="BI132" s="99"/>
      <c r="BJ132" s="100"/>
      <c r="BK132" s="99"/>
      <c r="BL132" s="100"/>
      <c r="BM132" s="100"/>
      <c r="BN132" s="99"/>
      <c r="BO132" s="98"/>
      <c r="BP132" s="92"/>
      <c r="BQ132" s="93"/>
      <c r="BR132" s="99"/>
      <c r="BS132" s="100"/>
      <c r="BT132" s="99"/>
      <c r="BU132" s="100"/>
      <c r="BV132" s="100"/>
      <c r="BW132" s="99"/>
      <c r="BX132" s="98"/>
      <c r="BY132" s="92"/>
      <c r="BZ132" s="93"/>
      <c r="CA132" s="99"/>
      <c r="CB132" s="100"/>
      <c r="CC132" s="99"/>
      <c r="CD132" s="100"/>
      <c r="CE132" s="100"/>
      <c r="CF132" s="99"/>
      <c r="CG132" s="98"/>
      <c r="CH132" s="92"/>
      <c r="CI132" s="93"/>
      <c r="CJ132" s="99"/>
      <c r="CK132" s="100"/>
      <c r="CL132" s="99"/>
      <c r="CM132" s="100"/>
      <c r="CN132" s="100"/>
      <c r="CO132" s="99"/>
      <c r="CP132" s="98"/>
      <c r="CQ132" s="152"/>
      <c r="CR132" s="102" t="str">
        <f>IF(Tableau18[[#This Row],[Colonne1]]=0,"",IF(DO132&gt;1,"Nom plusieurs fois dans la liste",IF(DO132=1,"OK","Nom pas dans la liste")))</f>
        <v/>
      </c>
      <c r="CS132" s="103"/>
      <c r="CT132" s="103"/>
      <c r="CU132" s="104"/>
      <c r="CV132" s="104"/>
      <c r="CW132" s="104"/>
      <c r="CX132" s="104"/>
      <c r="CY132" s="103"/>
      <c r="CZ132" s="104"/>
      <c r="DA132" s="104"/>
      <c r="DB132" s="104"/>
      <c r="DC132" s="133"/>
      <c r="DD132" s="133"/>
      <c r="DE132" s="133"/>
      <c r="DF132" s="133"/>
      <c r="DG132" s="105"/>
      <c r="DH132" s="133"/>
      <c r="DI132" s="105"/>
      <c r="DJ132" s="105"/>
      <c r="DK132" s="133"/>
      <c r="DL132" s="105"/>
      <c r="DM132" s="105" t="s">
        <v>129</v>
      </c>
      <c r="DN132" s="105"/>
      <c r="DO132" s="119">
        <f>COUNTIF(B:B,Tableau18[[#This Row],[Colonne1]])</f>
        <v>0</v>
      </c>
      <c r="DQ132" s="107">
        <f>MOD(DX132-DW132,1)</f>
        <v>0</v>
      </c>
      <c r="DS132" s="108">
        <f>Tableau13[[#This Row],[Pause 1]]</f>
        <v>0</v>
      </c>
      <c r="DT132" s="108">
        <f>Tableau13[[#This Row],[Pause 2]]</f>
        <v>0</v>
      </c>
      <c r="DU132" s="81">
        <f>Tableau13[[#This Row],[Debut 1 pause calculé]]</f>
        <v>0</v>
      </c>
      <c r="DV132" s="81">
        <f>Tableau13[[#This Row],[Fin 1 pause calculé]]</f>
        <v>0</v>
      </c>
      <c r="DW132" s="81">
        <f>Tableau13[[#This Row],[Debut 2 pause calculé]]</f>
        <v>0</v>
      </c>
      <c r="DX132" s="81">
        <f>Tableau13[[#This Row],[Fin 2 pause calculé]]</f>
        <v>0</v>
      </c>
      <c r="DY132" s="107">
        <f>Tableau13[[#This Row],[Activité1]]</f>
        <v>0</v>
      </c>
      <c r="DZ132" s="109">
        <f>Tableau13[[#This Row],[Debut1]]</f>
        <v>0</v>
      </c>
      <c r="EA132" s="109">
        <f>Tableau13[[#This Row],[Fin calculé1]]</f>
        <v>0</v>
      </c>
      <c r="EB132" s="109">
        <f>Tableau13[[#This Row],[FP1]]</f>
        <v>0</v>
      </c>
      <c r="EC132" s="110">
        <f>Tableau13[[#This Row],[Temps1]]</f>
        <v>0</v>
      </c>
      <c r="ED132" s="111">
        <f>IF(DZ132=0,0,IF(EA132&gt;0,"F",IF(Tableau13[[#This Row],[X]]="X","FP","EC")))</f>
        <v>0</v>
      </c>
      <c r="EE132" s="112">
        <f>Tableau13[[#This Row],[Pause1]]</f>
        <v>0</v>
      </c>
      <c r="EF132" s="113">
        <f t="shared" si="4"/>
        <v>0</v>
      </c>
      <c r="EG132" s="113">
        <f t="shared" ref="EG132:EG195" si="5">IF(EA132=0,0,((ROUNDUP(EA132*24,0)/24)-EA132)*24)</f>
        <v>0</v>
      </c>
    </row>
    <row r="133" spans="1:137" s="107" customFormat="1" ht="13.95" customHeight="1" x14ac:dyDescent="0.3">
      <c r="A133" s="114">
        <f>Tableau13[[#This Row],[Code]]</f>
        <v>0</v>
      </c>
      <c r="B133" s="72"/>
      <c r="C133" s="72"/>
      <c r="D133" s="157"/>
      <c r="E133" s="74"/>
      <c r="F133" s="75"/>
      <c r="G133" s="76"/>
      <c r="H133" s="158"/>
      <c r="I133" s="76"/>
      <c r="J133" s="76"/>
      <c r="K133" s="76"/>
      <c r="L133" s="76"/>
      <c r="M133" s="76"/>
      <c r="N133" s="76"/>
      <c r="O133" s="76"/>
      <c r="P133" s="77"/>
      <c r="Q133" s="78"/>
      <c r="R133" s="79"/>
      <c r="S133" s="80"/>
      <c r="T133" s="80"/>
      <c r="U133" s="81"/>
      <c r="V133" s="81"/>
      <c r="W133" s="81"/>
      <c r="X133" s="81"/>
      <c r="Y133" s="81"/>
      <c r="Z133" s="81"/>
      <c r="AA133" s="81"/>
      <c r="AB133" s="82"/>
      <c r="AC133" s="83"/>
      <c r="AD133" s="83"/>
      <c r="AE133" s="84"/>
      <c r="AF133" s="85"/>
      <c r="AG133" s="86"/>
      <c r="AH133" s="87"/>
      <c r="AI133" s="87"/>
      <c r="AJ133" s="88"/>
      <c r="AK133" s="115"/>
      <c r="AL133" s="51"/>
      <c r="AM133" s="116"/>
      <c r="AN133" s="117"/>
      <c r="AO133" s="92"/>
      <c r="AP133" s="118"/>
      <c r="AQ133" s="94"/>
      <c r="AR133" s="95"/>
      <c r="AS133" s="96"/>
      <c r="AT133" s="97"/>
      <c r="AU133" s="97"/>
      <c r="AV133" s="96"/>
      <c r="AW133" s="98"/>
      <c r="AX133" s="92"/>
      <c r="AY133" s="93"/>
      <c r="AZ133" s="99"/>
      <c r="BA133" s="100"/>
      <c r="BB133" s="99"/>
      <c r="BC133" s="100"/>
      <c r="BD133" s="100"/>
      <c r="BE133" s="99"/>
      <c r="BF133" s="98"/>
      <c r="BG133" s="92"/>
      <c r="BH133" s="93"/>
      <c r="BI133" s="99"/>
      <c r="BJ133" s="100"/>
      <c r="BK133" s="99"/>
      <c r="BL133" s="100"/>
      <c r="BM133" s="100"/>
      <c r="BN133" s="99"/>
      <c r="BO133" s="98"/>
      <c r="BP133" s="92"/>
      <c r="BQ133" s="93"/>
      <c r="BR133" s="99"/>
      <c r="BS133" s="100"/>
      <c r="BT133" s="99"/>
      <c r="BU133" s="100"/>
      <c r="BV133" s="100"/>
      <c r="BW133" s="99"/>
      <c r="BX133" s="98"/>
      <c r="BY133" s="92"/>
      <c r="BZ133" s="93"/>
      <c r="CA133" s="99"/>
      <c r="CB133" s="100"/>
      <c r="CC133" s="99"/>
      <c r="CD133" s="100"/>
      <c r="CE133" s="100"/>
      <c r="CF133" s="99"/>
      <c r="CG133" s="98"/>
      <c r="CH133" s="92"/>
      <c r="CI133" s="93"/>
      <c r="CJ133" s="99"/>
      <c r="CK133" s="100"/>
      <c r="CL133" s="99"/>
      <c r="CM133" s="100"/>
      <c r="CN133" s="100"/>
      <c r="CO133" s="99"/>
      <c r="CP133" s="98"/>
      <c r="CQ133" s="152"/>
      <c r="CR133" s="102" t="str">
        <f>IF(Tableau18[[#This Row],[Colonne1]]=0,"",IF(DO133&gt;1,"Nom plusieurs fois dans la liste",IF(DO133=1,"OK","Nom pas dans la liste")))</f>
        <v/>
      </c>
      <c r="CS133" s="103"/>
      <c r="CT133" s="103"/>
      <c r="CU133" s="104"/>
      <c r="CV133" s="104"/>
      <c r="CW133" s="104"/>
      <c r="CX133" s="104"/>
      <c r="CY133" s="103"/>
      <c r="CZ133" s="104"/>
      <c r="DA133" s="104"/>
      <c r="DB133" s="104"/>
      <c r="DC133" s="104"/>
      <c r="DD133" s="104"/>
      <c r="DE133" s="104"/>
      <c r="DF133" s="104"/>
      <c r="DG133" s="105"/>
      <c r="DH133" s="104"/>
      <c r="DI133" s="105"/>
      <c r="DJ133" s="105"/>
      <c r="DK133" s="104"/>
      <c r="DL133" s="105"/>
      <c r="DM133" s="105" t="s">
        <v>129</v>
      </c>
      <c r="DN133" s="105"/>
      <c r="DO133" s="119">
        <f>COUNTIF(B:B,Tableau18[[#This Row],[Colonne1]])</f>
        <v>0</v>
      </c>
      <c r="DQ133" s="107">
        <f>MOD(DX133-DW133,1)</f>
        <v>0</v>
      </c>
      <c r="DS133" s="108">
        <f>Tableau13[[#This Row],[Pause 1]]</f>
        <v>0</v>
      </c>
      <c r="DT133" s="108">
        <f>Tableau13[[#This Row],[Pause 2]]</f>
        <v>0</v>
      </c>
      <c r="DU133" s="81">
        <f>Tableau13[[#This Row],[Debut 1 pause calculé]]</f>
        <v>0</v>
      </c>
      <c r="DV133" s="81">
        <f>Tableau13[[#This Row],[Fin 1 pause calculé]]</f>
        <v>0</v>
      </c>
      <c r="DW133" s="81">
        <f>Tableau13[[#This Row],[Debut 2 pause calculé]]</f>
        <v>0</v>
      </c>
      <c r="DX133" s="81">
        <f>Tableau13[[#This Row],[Fin 2 pause calculé]]</f>
        <v>0</v>
      </c>
      <c r="DY133" s="107">
        <f>Tableau13[[#This Row],[Activité1]]</f>
        <v>0</v>
      </c>
      <c r="DZ133" s="121">
        <f>Tableau13[[#This Row],[Debut1]]</f>
        <v>0</v>
      </c>
      <c r="EA133" s="121">
        <f>Tableau13[[#This Row],[Fin calculé1]]</f>
        <v>0</v>
      </c>
      <c r="EB133" s="121">
        <f>Tableau13[[#This Row],[FP1]]</f>
        <v>0</v>
      </c>
      <c r="EC133" s="122">
        <f>Tableau13[[#This Row],[Temps1]]</f>
        <v>0</v>
      </c>
      <c r="ED133" s="123">
        <f>IF(DZ133=0,0,IF(EA133&gt;0,"F",IF(Tableau13[[#This Row],[X]]="X","FP","EC")))</f>
        <v>0</v>
      </c>
      <c r="EE133" s="124">
        <f>Tableau13[[#This Row],[Pause1]]</f>
        <v>0</v>
      </c>
      <c r="EF133" s="125">
        <f t="shared" ref="EF133:EF196" si="6">IF(DZ133=0,0,(DZ133-(ROUNDDOWN(DZ133*24,0)/24))*24)</f>
        <v>0</v>
      </c>
      <c r="EG133" s="125">
        <f t="shared" si="5"/>
        <v>0</v>
      </c>
    </row>
    <row r="134" spans="1:137" s="107" customFormat="1" ht="13.5" customHeight="1" x14ac:dyDescent="0.3">
      <c r="A134" s="114">
        <f>Tableau13[[#This Row],[Code]]</f>
        <v>0</v>
      </c>
      <c r="B134" s="136"/>
      <c r="C134" s="72"/>
      <c r="D134" s="73"/>
      <c r="E134" s="74"/>
      <c r="F134" s="75"/>
      <c r="G134" s="76"/>
      <c r="H134" s="72"/>
      <c r="I134" s="76"/>
      <c r="J134" s="76"/>
      <c r="K134" s="76"/>
      <c r="L134" s="76"/>
      <c r="M134" s="76"/>
      <c r="N134" s="76"/>
      <c r="O134" s="76"/>
      <c r="P134" s="77"/>
      <c r="Q134" s="78"/>
      <c r="R134" s="79"/>
      <c r="S134" s="80"/>
      <c r="T134" s="80"/>
      <c r="U134" s="81"/>
      <c r="V134" s="81"/>
      <c r="W134" s="81"/>
      <c r="X134" s="81"/>
      <c r="Y134" s="81"/>
      <c r="Z134" s="81"/>
      <c r="AA134" s="81"/>
      <c r="AB134" s="82"/>
      <c r="AC134" s="83"/>
      <c r="AD134" s="83"/>
      <c r="AE134" s="84"/>
      <c r="AF134" s="85"/>
      <c r="AG134" s="86"/>
      <c r="AH134" s="87"/>
      <c r="AI134" s="87"/>
      <c r="AJ134" s="88"/>
      <c r="AK134" s="115"/>
      <c r="AL134" s="51"/>
      <c r="AM134" s="116"/>
      <c r="AN134" s="117"/>
      <c r="AO134" s="92"/>
      <c r="AP134" s="118"/>
      <c r="AQ134" s="94"/>
      <c r="AR134" s="95"/>
      <c r="AS134" s="96"/>
      <c r="AT134" s="97"/>
      <c r="AU134" s="97"/>
      <c r="AV134" s="96"/>
      <c r="AW134" s="98"/>
      <c r="AX134" s="92"/>
      <c r="AY134" s="93"/>
      <c r="AZ134" s="99"/>
      <c r="BA134" s="100"/>
      <c r="BB134" s="99"/>
      <c r="BC134" s="100"/>
      <c r="BD134" s="100"/>
      <c r="BE134" s="99"/>
      <c r="BF134" s="98"/>
      <c r="BG134" s="92"/>
      <c r="BH134" s="93"/>
      <c r="BI134" s="99"/>
      <c r="BJ134" s="100"/>
      <c r="BK134" s="99"/>
      <c r="BL134" s="100"/>
      <c r="BM134" s="100"/>
      <c r="BN134" s="99"/>
      <c r="BO134" s="98"/>
      <c r="BP134" s="92"/>
      <c r="BQ134" s="93"/>
      <c r="BR134" s="99"/>
      <c r="BS134" s="100"/>
      <c r="BT134" s="99"/>
      <c r="BU134" s="100"/>
      <c r="BV134" s="100"/>
      <c r="BW134" s="99"/>
      <c r="BX134" s="98"/>
      <c r="BY134" s="92"/>
      <c r="BZ134" s="93"/>
      <c r="CA134" s="99"/>
      <c r="CB134" s="100"/>
      <c r="CC134" s="99"/>
      <c r="CD134" s="100"/>
      <c r="CE134" s="100"/>
      <c r="CF134" s="99"/>
      <c r="CG134" s="98"/>
      <c r="CH134" s="92"/>
      <c r="CI134" s="93"/>
      <c r="CJ134" s="99"/>
      <c r="CK134" s="100"/>
      <c r="CL134" s="99"/>
      <c r="CM134" s="100"/>
      <c r="CN134" s="100"/>
      <c r="CO134" s="99"/>
      <c r="CP134" s="98"/>
      <c r="CQ134" s="152"/>
      <c r="CR134" s="102" t="str">
        <f>IF(Tableau18[[#This Row],[Colonne1]]=0,"",IF(DO134&gt;1,"Nom plusieurs fois dans la liste",IF(DO134=1,"OK","Nom pas dans la liste")))</f>
        <v/>
      </c>
      <c r="CS134" s="103"/>
      <c r="CT134" s="103"/>
      <c r="CU134" s="104"/>
      <c r="CV134" s="104"/>
      <c r="CW134" s="104"/>
      <c r="CX134" s="104"/>
      <c r="CY134" s="103"/>
      <c r="CZ134" s="104"/>
      <c r="DA134" s="104"/>
      <c r="DB134" s="104"/>
      <c r="DC134" s="104"/>
      <c r="DD134" s="104"/>
      <c r="DE134" s="104"/>
      <c r="DF134" s="104"/>
      <c r="DG134" s="105"/>
      <c r="DH134" s="104"/>
      <c r="DI134" s="105"/>
      <c r="DJ134" s="105"/>
      <c r="DK134" s="104"/>
      <c r="DL134" s="105"/>
      <c r="DM134" s="105" t="s">
        <v>129</v>
      </c>
      <c r="DN134" s="105"/>
      <c r="DO134" s="119">
        <f>COUNTIF(B:B,Tableau18[[#This Row],[Colonne1]])</f>
        <v>0</v>
      </c>
      <c r="DQ134" s="107">
        <f>MOD(DX134-DW134,1)</f>
        <v>0</v>
      </c>
      <c r="DS134" s="108">
        <f>Tableau13[[#This Row],[Pause 1]]</f>
        <v>0</v>
      </c>
      <c r="DT134" s="108">
        <f>Tableau13[[#This Row],[Pause 2]]</f>
        <v>0</v>
      </c>
      <c r="DU134" s="81">
        <f>Tableau13[[#This Row],[Debut 1 pause calculé]]</f>
        <v>0</v>
      </c>
      <c r="DV134" s="81">
        <f>Tableau13[[#This Row],[Fin 1 pause calculé]]</f>
        <v>0</v>
      </c>
      <c r="DW134" s="81">
        <f>Tableau13[[#This Row],[Debut 2 pause calculé]]</f>
        <v>0</v>
      </c>
      <c r="DX134" s="81">
        <f>Tableau13[[#This Row],[Fin 2 pause calculé]]</f>
        <v>0</v>
      </c>
      <c r="DY134" s="107">
        <f>Tableau13[[#This Row],[Activité1]]</f>
        <v>0</v>
      </c>
      <c r="DZ134" s="109">
        <f>Tableau13[[#This Row],[Debut1]]</f>
        <v>0</v>
      </c>
      <c r="EA134" s="109">
        <f>Tableau13[[#This Row],[Fin calculé1]]</f>
        <v>0</v>
      </c>
      <c r="EB134" s="109">
        <f>Tableau13[[#This Row],[FP1]]</f>
        <v>0</v>
      </c>
      <c r="EC134" s="110">
        <f>Tableau13[[#This Row],[Temps1]]</f>
        <v>0</v>
      </c>
      <c r="ED134" s="111">
        <f>IF(DZ134=0,0,IF(EA134&gt;0,"F",IF(Tableau13[[#This Row],[X]]="X","FP","EC")))</f>
        <v>0</v>
      </c>
      <c r="EE134" s="112">
        <f>Tableau13[[#This Row],[Pause1]]</f>
        <v>0</v>
      </c>
      <c r="EF134" s="113">
        <f t="shared" si="6"/>
        <v>0</v>
      </c>
      <c r="EG134" s="113">
        <f t="shared" si="5"/>
        <v>0</v>
      </c>
    </row>
    <row r="135" spans="1:137" s="107" customFormat="1" ht="13.95" customHeight="1" x14ac:dyDescent="0.3">
      <c r="A135" s="114">
        <f>Tableau13[[#This Row],[Code]]</f>
        <v>0</v>
      </c>
      <c r="B135" s="104"/>
      <c r="C135" s="72"/>
      <c r="D135" s="73"/>
      <c r="E135" s="74"/>
      <c r="F135" s="75"/>
      <c r="G135" s="76"/>
      <c r="H135" s="72"/>
      <c r="I135" s="76"/>
      <c r="J135" s="76"/>
      <c r="K135" s="76"/>
      <c r="L135" s="76"/>
      <c r="M135" s="76"/>
      <c r="N135" s="76"/>
      <c r="O135" s="76"/>
      <c r="P135" s="77"/>
      <c r="Q135" s="78"/>
      <c r="R135" s="79"/>
      <c r="S135" s="80"/>
      <c r="T135" s="80"/>
      <c r="U135" s="81"/>
      <c r="V135" s="81"/>
      <c r="W135" s="81"/>
      <c r="X135" s="81"/>
      <c r="Y135" s="81"/>
      <c r="Z135" s="81"/>
      <c r="AA135" s="81"/>
      <c r="AB135" s="82"/>
      <c r="AC135" s="83"/>
      <c r="AD135" s="83"/>
      <c r="AE135" s="84"/>
      <c r="AF135" s="85"/>
      <c r="AG135" s="86"/>
      <c r="AH135" s="87"/>
      <c r="AI135" s="87"/>
      <c r="AJ135" s="88"/>
      <c r="AK135" s="115"/>
      <c r="AL135" s="51"/>
      <c r="AM135" s="116"/>
      <c r="AN135" s="117"/>
      <c r="AO135" s="92"/>
      <c r="AP135" s="118"/>
      <c r="AQ135" s="94"/>
      <c r="AR135" s="95"/>
      <c r="AS135" s="96"/>
      <c r="AT135" s="97"/>
      <c r="AU135" s="97"/>
      <c r="AV135" s="96"/>
      <c r="AW135" s="98"/>
      <c r="AX135" s="92"/>
      <c r="AY135" s="93"/>
      <c r="AZ135" s="99"/>
      <c r="BA135" s="100"/>
      <c r="BB135" s="99"/>
      <c r="BC135" s="100"/>
      <c r="BD135" s="100"/>
      <c r="BE135" s="99"/>
      <c r="BF135" s="98"/>
      <c r="BG135" s="92"/>
      <c r="BH135" s="93"/>
      <c r="BI135" s="99"/>
      <c r="BJ135" s="100"/>
      <c r="BK135" s="99"/>
      <c r="BL135" s="100"/>
      <c r="BM135" s="100"/>
      <c r="BN135" s="99"/>
      <c r="BO135" s="98"/>
      <c r="BP135" s="92"/>
      <c r="BQ135" s="93"/>
      <c r="BR135" s="99"/>
      <c r="BS135" s="100"/>
      <c r="BT135" s="99"/>
      <c r="BU135" s="100"/>
      <c r="BV135" s="100"/>
      <c r="BW135" s="99"/>
      <c r="BX135" s="98"/>
      <c r="BY135" s="92"/>
      <c r="BZ135" s="93"/>
      <c r="CA135" s="99"/>
      <c r="CB135" s="100"/>
      <c r="CC135" s="99"/>
      <c r="CD135" s="100"/>
      <c r="CE135" s="100"/>
      <c r="CF135" s="99"/>
      <c r="CG135" s="98"/>
      <c r="CH135" s="92"/>
      <c r="CI135" s="93"/>
      <c r="CJ135" s="99"/>
      <c r="CK135" s="100"/>
      <c r="CL135" s="99"/>
      <c r="CM135" s="100"/>
      <c r="CN135" s="100"/>
      <c r="CO135" s="99"/>
      <c r="CP135" s="98"/>
      <c r="CQ135" s="152"/>
      <c r="CR135" s="102" t="str">
        <f>IF(Tableau18[[#This Row],[Colonne1]]=0,"",IF(DO135&gt;1,"Nom plusieurs fois dans la liste",IF(DO135=1,"OK","Nom pas dans la liste")))</f>
        <v/>
      </c>
      <c r="CS135" s="103"/>
      <c r="CT135" s="103"/>
      <c r="CU135" s="104"/>
      <c r="CV135" s="104"/>
      <c r="CW135" s="104"/>
      <c r="CX135" s="104"/>
      <c r="CY135" s="103"/>
      <c r="CZ135" s="104"/>
      <c r="DA135" s="104"/>
      <c r="DB135" s="104"/>
      <c r="DC135" s="104"/>
      <c r="DD135" s="104"/>
      <c r="DE135" s="104"/>
      <c r="DF135" s="104"/>
      <c r="DG135" s="105"/>
      <c r="DH135" s="104"/>
      <c r="DI135" s="105"/>
      <c r="DJ135" s="105"/>
      <c r="DK135" s="104"/>
      <c r="DL135" s="105"/>
      <c r="DM135" s="105" t="s">
        <v>129</v>
      </c>
      <c r="DN135" s="105"/>
      <c r="DO135" s="119">
        <f>COUNTIF(B:B,Tableau18[[#This Row],[Colonne1]])</f>
        <v>0</v>
      </c>
      <c r="DQ135" s="107">
        <f>MOD(DX135-DW135,1)</f>
        <v>0</v>
      </c>
      <c r="DS135" s="108">
        <f>Tableau13[[#This Row],[Pause 1]]</f>
        <v>0</v>
      </c>
      <c r="DT135" s="108">
        <f>Tableau13[[#This Row],[Pause 2]]</f>
        <v>0</v>
      </c>
      <c r="DU135" s="81">
        <f>Tableau13[[#This Row],[Debut 1 pause calculé]]</f>
        <v>0</v>
      </c>
      <c r="DV135" s="81">
        <f>Tableau13[[#This Row],[Fin 1 pause calculé]]</f>
        <v>0</v>
      </c>
      <c r="DW135" s="81">
        <f>Tableau13[[#This Row],[Debut 2 pause calculé]]</f>
        <v>0</v>
      </c>
      <c r="DX135" s="81">
        <f>Tableau13[[#This Row],[Fin 2 pause calculé]]</f>
        <v>0</v>
      </c>
      <c r="DY135" s="107">
        <f>Tableau13[[#This Row],[Activité1]]</f>
        <v>0</v>
      </c>
      <c r="DZ135" s="109">
        <f>Tableau13[[#This Row],[Debut1]]</f>
        <v>0</v>
      </c>
      <c r="EA135" s="109">
        <f>Tableau13[[#This Row],[Fin calculé1]]</f>
        <v>0</v>
      </c>
      <c r="EB135" s="109">
        <f>Tableau13[[#This Row],[FP1]]</f>
        <v>0</v>
      </c>
      <c r="EC135" s="110">
        <f>Tableau13[[#This Row],[Temps1]]</f>
        <v>0</v>
      </c>
      <c r="ED135" s="111">
        <f>IF(DZ135=0,0,IF(EA135&gt;0,"F",IF(Tableau13[[#This Row],[X]]="X","FP","EC")))</f>
        <v>0</v>
      </c>
      <c r="EE135" s="112">
        <f>Tableau13[[#This Row],[Pause1]]</f>
        <v>0</v>
      </c>
      <c r="EF135" s="113">
        <f t="shared" si="6"/>
        <v>0</v>
      </c>
      <c r="EG135" s="113">
        <f t="shared" si="5"/>
        <v>0</v>
      </c>
    </row>
    <row r="136" spans="1:137" s="107" customFormat="1" ht="13.95" customHeight="1" x14ac:dyDescent="0.3">
      <c r="A136" s="114">
        <f>Tableau13[[#This Row],[Code]]</f>
        <v>0</v>
      </c>
      <c r="B136" s="138"/>
      <c r="C136" s="72"/>
      <c r="D136" s="73"/>
      <c r="E136" s="74"/>
      <c r="F136" s="75"/>
      <c r="G136" s="76"/>
      <c r="H136" s="72"/>
      <c r="I136" s="76"/>
      <c r="J136" s="76"/>
      <c r="K136" s="76"/>
      <c r="L136" s="76"/>
      <c r="M136" s="76"/>
      <c r="N136" s="76"/>
      <c r="O136" s="76"/>
      <c r="P136" s="77"/>
      <c r="Q136" s="78"/>
      <c r="R136" s="79"/>
      <c r="S136" s="80"/>
      <c r="T136" s="80"/>
      <c r="U136" s="81"/>
      <c r="V136" s="81"/>
      <c r="W136" s="81"/>
      <c r="X136" s="81"/>
      <c r="Y136" s="81"/>
      <c r="Z136" s="81"/>
      <c r="AA136" s="81"/>
      <c r="AB136" s="82"/>
      <c r="AC136" s="83"/>
      <c r="AD136" s="83"/>
      <c r="AE136" s="84"/>
      <c r="AF136" s="85"/>
      <c r="AG136" s="86"/>
      <c r="AH136" s="87"/>
      <c r="AI136" s="87"/>
      <c r="AJ136" s="88"/>
      <c r="AK136" s="115"/>
      <c r="AL136" s="51"/>
      <c r="AM136" s="116"/>
      <c r="AN136" s="117"/>
      <c r="AO136" s="92"/>
      <c r="AP136" s="118"/>
      <c r="AQ136" s="94"/>
      <c r="AR136" s="95"/>
      <c r="AS136" s="96"/>
      <c r="AT136" s="97"/>
      <c r="AU136" s="97"/>
      <c r="AV136" s="96"/>
      <c r="AW136" s="98"/>
      <c r="AX136" s="92"/>
      <c r="AY136" s="93"/>
      <c r="AZ136" s="99"/>
      <c r="BA136" s="100"/>
      <c r="BB136" s="99"/>
      <c r="BC136" s="100"/>
      <c r="BD136" s="100"/>
      <c r="BE136" s="99"/>
      <c r="BF136" s="98"/>
      <c r="BG136" s="92"/>
      <c r="BH136" s="93"/>
      <c r="BI136" s="99"/>
      <c r="BJ136" s="100"/>
      <c r="BK136" s="99"/>
      <c r="BL136" s="100"/>
      <c r="BM136" s="100"/>
      <c r="BN136" s="99"/>
      <c r="BO136" s="98"/>
      <c r="BP136" s="92"/>
      <c r="BQ136" s="93"/>
      <c r="BR136" s="99"/>
      <c r="BS136" s="100"/>
      <c r="BT136" s="99"/>
      <c r="BU136" s="100"/>
      <c r="BV136" s="100"/>
      <c r="BW136" s="99"/>
      <c r="BX136" s="98"/>
      <c r="BY136" s="92"/>
      <c r="BZ136" s="93"/>
      <c r="CA136" s="99"/>
      <c r="CB136" s="100"/>
      <c r="CC136" s="99"/>
      <c r="CD136" s="100"/>
      <c r="CE136" s="100"/>
      <c r="CF136" s="99"/>
      <c r="CG136" s="98"/>
      <c r="CH136" s="92"/>
      <c r="CI136" s="93"/>
      <c r="CJ136" s="99"/>
      <c r="CK136" s="100"/>
      <c r="CL136" s="99"/>
      <c r="CM136" s="100"/>
      <c r="CN136" s="100"/>
      <c r="CO136" s="99"/>
      <c r="CP136" s="98"/>
      <c r="CQ136" s="152"/>
      <c r="CR136" s="102" t="str">
        <f>IF(Tableau18[[#This Row],[Colonne1]]=0,"",IF(DO136&gt;1,"Nom plusieurs fois dans la liste",IF(DO136=1,"OK","Nom pas dans la liste")))</f>
        <v/>
      </c>
      <c r="CS136" s="103"/>
      <c r="CT136" s="103"/>
      <c r="CU136" s="104"/>
      <c r="CV136" s="104"/>
      <c r="CW136" s="104"/>
      <c r="CX136" s="104"/>
      <c r="CY136" s="103"/>
      <c r="CZ136" s="104"/>
      <c r="DA136" s="104"/>
      <c r="DB136" s="104"/>
      <c r="DC136" s="104"/>
      <c r="DD136" s="104"/>
      <c r="DE136" s="104"/>
      <c r="DF136" s="104"/>
      <c r="DG136" s="105"/>
      <c r="DH136" s="104"/>
      <c r="DI136" s="105"/>
      <c r="DJ136" s="105"/>
      <c r="DK136" s="104"/>
      <c r="DL136" s="105"/>
      <c r="DM136" s="105" t="s">
        <v>129</v>
      </c>
      <c r="DN136" s="105"/>
      <c r="DO136" s="119">
        <f>COUNTIF(B:B,Tableau18[[#This Row],[Colonne1]])</f>
        <v>0</v>
      </c>
      <c r="DQ136" s="107">
        <f>MOD(DX136-DW136,1)</f>
        <v>0</v>
      </c>
      <c r="DS136" s="108">
        <f>Tableau13[[#This Row],[Pause 1]]</f>
        <v>0</v>
      </c>
      <c r="DT136" s="108">
        <f>Tableau13[[#This Row],[Pause 2]]</f>
        <v>0</v>
      </c>
      <c r="DU136" s="81">
        <f>Tableau13[[#This Row],[Debut 1 pause calculé]]</f>
        <v>0</v>
      </c>
      <c r="DV136" s="81">
        <f>Tableau13[[#This Row],[Fin 1 pause calculé]]</f>
        <v>0</v>
      </c>
      <c r="DW136" s="81">
        <f>Tableau13[[#This Row],[Debut 2 pause calculé]]</f>
        <v>0</v>
      </c>
      <c r="DX136" s="81">
        <f>Tableau13[[#This Row],[Fin 2 pause calculé]]</f>
        <v>0</v>
      </c>
      <c r="DY136" s="107">
        <f>Tableau13[[#This Row],[Activité1]]</f>
        <v>0</v>
      </c>
      <c r="DZ136" s="109">
        <f>Tableau13[[#This Row],[Debut1]]</f>
        <v>0</v>
      </c>
      <c r="EA136" s="109">
        <f>Tableau13[[#This Row],[Fin calculé1]]</f>
        <v>0</v>
      </c>
      <c r="EB136" s="109">
        <f>Tableau13[[#This Row],[FP1]]</f>
        <v>0</v>
      </c>
      <c r="EC136" s="110">
        <f>Tableau13[[#This Row],[Temps1]]</f>
        <v>0</v>
      </c>
      <c r="ED136" s="111">
        <f>IF(DZ136=0,0,IF(EA136&gt;0,"F",IF(Tableau13[[#This Row],[X]]="X","FP","EC")))</f>
        <v>0</v>
      </c>
      <c r="EE136" s="112">
        <f>Tableau13[[#This Row],[Pause1]]</f>
        <v>0</v>
      </c>
      <c r="EF136" s="113">
        <f t="shared" si="6"/>
        <v>0</v>
      </c>
      <c r="EG136" s="113">
        <f t="shared" si="5"/>
        <v>0</v>
      </c>
    </row>
    <row r="137" spans="1:137" s="107" customFormat="1" ht="13.95" customHeight="1" x14ac:dyDescent="0.3">
      <c r="A137" s="114">
        <f>Tableau13[[#This Row],[Code]]</f>
        <v>0</v>
      </c>
      <c r="B137" s="138"/>
      <c r="C137" s="72"/>
      <c r="D137" s="73"/>
      <c r="E137" s="74"/>
      <c r="F137" s="75"/>
      <c r="G137" s="76"/>
      <c r="H137" s="130"/>
      <c r="I137" s="76"/>
      <c r="J137" s="76"/>
      <c r="K137" s="76"/>
      <c r="L137" s="76"/>
      <c r="M137" s="76"/>
      <c r="N137" s="76"/>
      <c r="O137" s="76"/>
      <c r="P137" s="77"/>
      <c r="Q137" s="78"/>
      <c r="R137" s="79"/>
      <c r="S137" s="80"/>
      <c r="T137" s="80"/>
      <c r="U137" s="81"/>
      <c r="V137" s="81"/>
      <c r="W137" s="81"/>
      <c r="X137" s="81"/>
      <c r="Y137" s="81"/>
      <c r="Z137" s="81"/>
      <c r="AA137" s="81"/>
      <c r="AB137" s="82"/>
      <c r="AC137" s="83"/>
      <c r="AD137" s="83"/>
      <c r="AE137" s="84"/>
      <c r="AF137" s="85"/>
      <c r="AG137" s="86"/>
      <c r="AH137" s="87"/>
      <c r="AI137" s="87"/>
      <c r="AJ137" s="88"/>
      <c r="AK137" s="115"/>
      <c r="AL137" s="51"/>
      <c r="AM137" s="116"/>
      <c r="AN137" s="117"/>
      <c r="AO137" s="92"/>
      <c r="AP137" s="118"/>
      <c r="AQ137" s="94"/>
      <c r="AR137" s="95"/>
      <c r="AS137" s="96"/>
      <c r="AT137" s="97"/>
      <c r="AU137" s="97"/>
      <c r="AV137" s="96"/>
      <c r="AW137" s="98"/>
      <c r="AX137" s="92"/>
      <c r="AY137" s="93"/>
      <c r="AZ137" s="99"/>
      <c r="BA137" s="100"/>
      <c r="BB137" s="99"/>
      <c r="BC137" s="100"/>
      <c r="BD137" s="100"/>
      <c r="BE137" s="99"/>
      <c r="BF137" s="98"/>
      <c r="BG137" s="92"/>
      <c r="BH137" s="93"/>
      <c r="BI137" s="99"/>
      <c r="BJ137" s="100"/>
      <c r="BK137" s="99"/>
      <c r="BL137" s="100"/>
      <c r="BM137" s="100"/>
      <c r="BN137" s="99"/>
      <c r="BO137" s="98"/>
      <c r="BP137" s="92"/>
      <c r="BQ137" s="93"/>
      <c r="BR137" s="99"/>
      <c r="BS137" s="100"/>
      <c r="BT137" s="99"/>
      <c r="BU137" s="100"/>
      <c r="BV137" s="100"/>
      <c r="BW137" s="99"/>
      <c r="BX137" s="98"/>
      <c r="BY137" s="92"/>
      <c r="BZ137" s="93"/>
      <c r="CA137" s="99"/>
      <c r="CB137" s="100"/>
      <c r="CC137" s="99"/>
      <c r="CD137" s="100"/>
      <c r="CE137" s="100"/>
      <c r="CF137" s="99"/>
      <c r="CG137" s="98"/>
      <c r="CH137" s="92"/>
      <c r="CI137" s="93"/>
      <c r="CJ137" s="99"/>
      <c r="CK137" s="100"/>
      <c r="CL137" s="99"/>
      <c r="CM137" s="100"/>
      <c r="CN137" s="100"/>
      <c r="CO137" s="99"/>
      <c r="CP137" s="98"/>
      <c r="CQ137" s="152"/>
      <c r="CR137" s="102" t="str">
        <f>IF(Tableau18[[#This Row],[Colonne1]]=0,"",IF(DO137&gt;1,"Nom plusieurs fois dans la liste",IF(DO137=1,"OK","Nom pas dans la liste")))</f>
        <v/>
      </c>
      <c r="CS137" s="103"/>
      <c r="CT137" s="103"/>
      <c r="CU137" s="104"/>
      <c r="CV137" s="104"/>
      <c r="CW137" s="104"/>
      <c r="CX137" s="104"/>
      <c r="CY137" s="103"/>
      <c r="CZ137" s="104"/>
      <c r="DA137" s="104"/>
      <c r="DB137" s="104"/>
      <c r="DC137" s="104"/>
      <c r="DD137" s="104"/>
      <c r="DE137" s="104"/>
      <c r="DF137" s="104"/>
      <c r="DG137" s="105"/>
      <c r="DH137" s="104"/>
      <c r="DI137" s="105"/>
      <c r="DJ137" s="105"/>
      <c r="DK137" s="104"/>
      <c r="DL137" s="105"/>
      <c r="DM137" s="105" t="s">
        <v>129</v>
      </c>
      <c r="DN137" s="105"/>
      <c r="DO137" s="119">
        <f>COUNTIF(B:B,Tableau18[[#This Row],[Colonne1]])</f>
        <v>0</v>
      </c>
      <c r="DQ137" s="107">
        <f>MOD(DX137-DW137,1)</f>
        <v>0</v>
      </c>
      <c r="DS137" s="108">
        <f>Tableau13[[#This Row],[Pause 1]]</f>
        <v>0</v>
      </c>
      <c r="DT137" s="108">
        <f>Tableau13[[#This Row],[Pause 2]]</f>
        <v>0</v>
      </c>
      <c r="DU137" s="81">
        <f>Tableau13[[#This Row],[Debut 1 pause calculé]]</f>
        <v>0</v>
      </c>
      <c r="DV137" s="81">
        <f>Tableau13[[#This Row],[Fin 1 pause calculé]]</f>
        <v>0</v>
      </c>
      <c r="DW137" s="81">
        <f>Tableau13[[#This Row],[Debut 2 pause calculé]]</f>
        <v>0</v>
      </c>
      <c r="DX137" s="81">
        <f>Tableau13[[#This Row],[Fin 2 pause calculé]]</f>
        <v>0</v>
      </c>
      <c r="DY137" s="107">
        <f>Tableau13[[#This Row],[Activité1]]</f>
        <v>0</v>
      </c>
      <c r="DZ137" s="109">
        <f>Tableau13[[#This Row],[Debut1]]</f>
        <v>0</v>
      </c>
      <c r="EA137" s="109">
        <f>Tableau13[[#This Row],[Fin calculé1]]</f>
        <v>0</v>
      </c>
      <c r="EB137" s="109">
        <f>Tableau13[[#This Row],[FP1]]</f>
        <v>0</v>
      </c>
      <c r="EC137" s="110">
        <f>Tableau13[[#This Row],[Temps1]]</f>
        <v>0</v>
      </c>
      <c r="ED137" s="111">
        <f>IF(DZ137=0,0,IF(EA137&gt;0,"F",IF(Tableau13[[#This Row],[X]]="X","FP","EC")))</f>
        <v>0</v>
      </c>
      <c r="EE137" s="112">
        <f>Tableau13[[#This Row],[Pause1]]</f>
        <v>0</v>
      </c>
      <c r="EF137" s="113">
        <f t="shared" si="6"/>
        <v>0</v>
      </c>
      <c r="EG137" s="113">
        <f t="shared" si="5"/>
        <v>0</v>
      </c>
    </row>
    <row r="138" spans="1:137" s="107" customFormat="1" ht="13.95" customHeight="1" x14ac:dyDescent="0.3">
      <c r="A138" s="114">
        <f>Tableau13[[#This Row],[Code]]</f>
        <v>0</v>
      </c>
      <c r="B138" s="72"/>
      <c r="C138" s="72"/>
      <c r="D138" s="73"/>
      <c r="E138" s="74"/>
      <c r="F138" s="75"/>
      <c r="G138" s="76"/>
      <c r="H138" s="72"/>
      <c r="I138" s="76"/>
      <c r="J138" s="76"/>
      <c r="K138" s="76"/>
      <c r="L138" s="76"/>
      <c r="M138" s="76"/>
      <c r="N138" s="76"/>
      <c r="O138" s="76"/>
      <c r="P138" s="77"/>
      <c r="Q138" s="78"/>
      <c r="R138" s="79"/>
      <c r="S138" s="80"/>
      <c r="T138" s="80"/>
      <c r="U138" s="81"/>
      <c r="V138" s="81"/>
      <c r="W138" s="81"/>
      <c r="X138" s="81"/>
      <c r="Y138" s="81"/>
      <c r="Z138" s="81"/>
      <c r="AA138" s="81"/>
      <c r="AB138" s="82"/>
      <c r="AC138" s="83"/>
      <c r="AD138" s="83"/>
      <c r="AE138" s="84"/>
      <c r="AF138" s="85"/>
      <c r="AG138" s="86"/>
      <c r="AH138" s="87"/>
      <c r="AI138" s="87"/>
      <c r="AJ138" s="88"/>
      <c r="AK138" s="115"/>
      <c r="AL138" s="51"/>
      <c r="AM138" s="116"/>
      <c r="AN138" s="117"/>
      <c r="AO138" s="92"/>
      <c r="AP138" s="118"/>
      <c r="AQ138" s="94"/>
      <c r="AR138" s="95"/>
      <c r="AS138" s="96"/>
      <c r="AT138" s="97"/>
      <c r="AU138" s="97"/>
      <c r="AV138" s="96"/>
      <c r="AW138" s="98"/>
      <c r="AX138" s="92"/>
      <c r="AY138" s="93"/>
      <c r="AZ138" s="99"/>
      <c r="BA138" s="100"/>
      <c r="BB138" s="99"/>
      <c r="BC138" s="100"/>
      <c r="BD138" s="100"/>
      <c r="BE138" s="99"/>
      <c r="BF138" s="98"/>
      <c r="BG138" s="92"/>
      <c r="BH138" s="93"/>
      <c r="BI138" s="99"/>
      <c r="BJ138" s="100"/>
      <c r="BK138" s="99"/>
      <c r="BL138" s="100"/>
      <c r="BM138" s="100"/>
      <c r="BN138" s="99"/>
      <c r="BO138" s="98"/>
      <c r="BP138" s="92"/>
      <c r="BQ138" s="93"/>
      <c r="BR138" s="99"/>
      <c r="BS138" s="100"/>
      <c r="BT138" s="99"/>
      <c r="BU138" s="100"/>
      <c r="BV138" s="100"/>
      <c r="BW138" s="99"/>
      <c r="BX138" s="98"/>
      <c r="BY138" s="92"/>
      <c r="BZ138" s="93"/>
      <c r="CA138" s="99"/>
      <c r="CB138" s="100"/>
      <c r="CC138" s="99"/>
      <c r="CD138" s="100"/>
      <c r="CE138" s="100"/>
      <c r="CF138" s="99"/>
      <c r="CG138" s="98"/>
      <c r="CH138" s="92"/>
      <c r="CI138" s="93"/>
      <c r="CJ138" s="99"/>
      <c r="CK138" s="100"/>
      <c r="CL138" s="99"/>
      <c r="CM138" s="100"/>
      <c r="CN138" s="100"/>
      <c r="CO138" s="99"/>
      <c r="CP138" s="98"/>
      <c r="CQ138" s="152"/>
      <c r="CR138" s="102" t="str">
        <f>IF(Tableau18[[#This Row],[Colonne1]]=0,"",IF(DO138&gt;1,"Nom plusieurs fois dans la liste",IF(DO138=1,"OK","Nom pas dans la liste")))</f>
        <v/>
      </c>
      <c r="CS138" s="103"/>
      <c r="CT138" s="103"/>
      <c r="CU138" s="104"/>
      <c r="CV138" s="104"/>
      <c r="CW138" s="104"/>
      <c r="CX138" s="104"/>
      <c r="CY138" s="103"/>
      <c r="CZ138" s="104"/>
      <c r="DA138" s="104"/>
      <c r="DB138" s="104"/>
      <c r="DC138" s="104"/>
      <c r="DD138" s="104"/>
      <c r="DE138" s="104"/>
      <c r="DF138" s="104"/>
      <c r="DG138" s="105"/>
      <c r="DH138" s="104"/>
      <c r="DI138" s="105"/>
      <c r="DJ138" s="105"/>
      <c r="DK138" s="104"/>
      <c r="DL138" s="105"/>
      <c r="DM138" s="105" t="s">
        <v>129</v>
      </c>
      <c r="DN138" s="105"/>
      <c r="DO138" s="119">
        <f>COUNTIF(B:B,Tableau18[[#This Row],[Colonne1]])</f>
        <v>0</v>
      </c>
      <c r="DQ138" s="107">
        <f>MOD(DX138-DW138,1)</f>
        <v>0</v>
      </c>
      <c r="DS138" s="108">
        <f>Tableau13[[#This Row],[Pause 1]]</f>
        <v>0</v>
      </c>
      <c r="DT138" s="108">
        <f>Tableau13[[#This Row],[Pause 2]]</f>
        <v>0</v>
      </c>
      <c r="DU138" s="81">
        <f>Tableau13[[#This Row],[Debut 1 pause calculé]]</f>
        <v>0</v>
      </c>
      <c r="DV138" s="81">
        <f>Tableau13[[#This Row],[Fin 1 pause calculé]]</f>
        <v>0</v>
      </c>
      <c r="DW138" s="81">
        <f>Tableau13[[#This Row],[Debut 2 pause calculé]]</f>
        <v>0</v>
      </c>
      <c r="DX138" s="81">
        <f>Tableau13[[#This Row],[Fin 2 pause calculé]]</f>
        <v>0</v>
      </c>
      <c r="DY138" s="107">
        <f>Tableau13[[#This Row],[Activité1]]</f>
        <v>0</v>
      </c>
      <c r="DZ138" s="109">
        <f>Tableau13[[#This Row],[Debut1]]</f>
        <v>0</v>
      </c>
      <c r="EA138" s="109">
        <f>Tableau13[[#This Row],[Fin calculé1]]</f>
        <v>0</v>
      </c>
      <c r="EB138" s="109">
        <f>Tableau13[[#This Row],[FP1]]</f>
        <v>0</v>
      </c>
      <c r="EC138" s="110">
        <f>Tableau13[[#This Row],[Temps1]]</f>
        <v>0</v>
      </c>
      <c r="ED138" s="111">
        <f>IF(DZ138=0,0,IF(EA138&gt;0,"F",IF(Tableau13[[#This Row],[X]]="X","FP","EC")))</f>
        <v>0</v>
      </c>
      <c r="EE138" s="112">
        <f>Tableau13[[#This Row],[Pause1]]</f>
        <v>0</v>
      </c>
      <c r="EF138" s="113">
        <f t="shared" si="6"/>
        <v>0</v>
      </c>
      <c r="EG138" s="113">
        <f t="shared" si="5"/>
        <v>0</v>
      </c>
    </row>
    <row r="139" spans="1:137" s="107" customFormat="1" ht="13.95" customHeight="1" x14ac:dyDescent="0.3">
      <c r="A139" s="114">
        <f>Tableau13[[#This Row],[Code]]</f>
        <v>0</v>
      </c>
      <c r="B139" s="72"/>
      <c r="C139" s="72"/>
      <c r="D139" s="73"/>
      <c r="E139" s="74"/>
      <c r="F139" s="75"/>
      <c r="G139" s="76"/>
      <c r="H139" s="72"/>
      <c r="I139" s="76"/>
      <c r="J139" s="76"/>
      <c r="K139" s="76"/>
      <c r="L139" s="76"/>
      <c r="M139" s="76"/>
      <c r="N139" s="76"/>
      <c r="O139" s="76"/>
      <c r="P139" s="77"/>
      <c r="Q139" s="78"/>
      <c r="R139" s="79"/>
      <c r="S139" s="80"/>
      <c r="T139" s="80"/>
      <c r="U139" s="81"/>
      <c r="V139" s="81"/>
      <c r="W139" s="81"/>
      <c r="X139" s="81"/>
      <c r="Y139" s="81"/>
      <c r="Z139" s="81"/>
      <c r="AA139" s="81"/>
      <c r="AB139" s="82"/>
      <c r="AC139" s="83"/>
      <c r="AD139" s="83"/>
      <c r="AE139" s="84"/>
      <c r="AF139" s="85"/>
      <c r="AG139" s="86"/>
      <c r="AH139" s="87"/>
      <c r="AI139" s="87"/>
      <c r="AJ139" s="88"/>
      <c r="AK139" s="115"/>
      <c r="AL139" s="51"/>
      <c r="AM139" s="116"/>
      <c r="AN139" s="117"/>
      <c r="AO139" s="92"/>
      <c r="AP139" s="118"/>
      <c r="AQ139" s="94"/>
      <c r="AR139" s="95"/>
      <c r="AS139" s="96"/>
      <c r="AT139" s="97"/>
      <c r="AU139" s="97"/>
      <c r="AV139" s="96"/>
      <c r="AW139" s="98"/>
      <c r="AX139" s="92"/>
      <c r="AY139" s="93"/>
      <c r="AZ139" s="99"/>
      <c r="BA139" s="100"/>
      <c r="BB139" s="99"/>
      <c r="BC139" s="100"/>
      <c r="BD139" s="100"/>
      <c r="BE139" s="99"/>
      <c r="BF139" s="98"/>
      <c r="BG139" s="92"/>
      <c r="BH139" s="93"/>
      <c r="BI139" s="99"/>
      <c r="BJ139" s="100"/>
      <c r="BK139" s="99"/>
      <c r="BL139" s="100"/>
      <c r="BM139" s="100"/>
      <c r="BN139" s="99"/>
      <c r="BO139" s="98"/>
      <c r="BP139" s="92"/>
      <c r="BQ139" s="93"/>
      <c r="BR139" s="99"/>
      <c r="BS139" s="100"/>
      <c r="BT139" s="99"/>
      <c r="BU139" s="100"/>
      <c r="BV139" s="100"/>
      <c r="BW139" s="99"/>
      <c r="BX139" s="98"/>
      <c r="BY139" s="92"/>
      <c r="BZ139" s="93"/>
      <c r="CA139" s="99"/>
      <c r="CB139" s="100"/>
      <c r="CC139" s="99"/>
      <c r="CD139" s="100"/>
      <c r="CE139" s="100"/>
      <c r="CF139" s="99"/>
      <c r="CG139" s="98"/>
      <c r="CH139" s="92"/>
      <c r="CI139" s="93"/>
      <c r="CJ139" s="99"/>
      <c r="CK139" s="100"/>
      <c r="CL139" s="99"/>
      <c r="CM139" s="100"/>
      <c r="CN139" s="100"/>
      <c r="CO139" s="99"/>
      <c r="CP139" s="98"/>
      <c r="CQ139" s="152"/>
      <c r="CR139" s="102" t="str">
        <f>IF(Tableau18[[#This Row],[Colonne1]]=0,"",IF(DO139&gt;1,"Nom plusieurs fois dans la liste",IF(DO139=1,"OK","Nom pas dans la liste")))</f>
        <v/>
      </c>
      <c r="CS139" s="103"/>
      <c r="CT139" s="103"/>
      <c r="CU139" s="104"/>
      <c r="CV139" s="104"/>
      <c r="CW139" s="104"/>
      <c r="CX139" s="104"/>
      <c r="CY139" s="103"/>
      <c r="CZ139" s="104"/>
      <c r="DA139" s="104"/>
      <c r="DB139" s="104"/>
      <c r="DC139" s="104"/>
      <c r="DD139" s="104"/>
      <c r="DE139" s="104"/>
      <c r="DF139" s="104"/>
      <c r="DG139" s="105"/>
      <c r="DH139" s="104"/>
      <c r="DI139" s="105"/>
      <c r="DJ139" s="105"/>
      <c r="DK139" s="104"/>
      <c r="DL139" s="105"/>
      <c r="DM139" s="105" t="s">
        <v>129</v>
      </c>
      <c r="DN139" s="105"/>
      <c r="DO139" s="119">
        <f>COUNTIF(B:B,Tableau18[[#This Row],[Colonne1]])</f>
        <v>0</v>
      </c>
      <c r="DQ139" s="107">
        <f>MOD(DX139-DW139,1)</f>
        <v>0</v>
      </c>
      <c r="DS139" s="108">
        <f>Tableau13[[#This Row],[Pause 1]]</f>
        <v>0</v>
      </c>
      <c r="DT139" s="108">
        <f>Tableau13[[#This Row],[Pause 2]]</f>
        <v>0</v>
      </c>
      <c r="DU139" s="81">
        <f>Tableau13[[#This Row],[Debut 1 pause calculé]]</f>
        <v>0</v>
      </c>
      <c r="DV139" s="81">
        <f>Tableau13[[#This Row],[Fin 1 pause calculé]]</f>
        <v>0</v>
      </c>
      <c r="DW139" s="81">
        <f>Tableau13[[#This Row],[Debut 2 pause calculé]]</f>
        <v>0</v>
      </c>
      <c r="DX139" s="81">
        <f>Tableau13[[#This Row],[Fin 2 pause calculé]]</f>
        <v>0</v>
      </c>
      <c r="DY139" s="107">
        <f>Tableau13[[#This Row],[Activité1]]</f>
        <v>0</v>
      </c>
      <c r="DZ139" s="121">
        <f>Tableau13[[#This Row],[Debut1]]</f>
        <v>0</v>
      </c>
      <c r="EA139" s="121">
        <f>Tableau13[[#This Row],[Fin calculé1]]</f>
        <v>0</v>
      </c>
      <c r="EB139" s="121">
        <f>Tableau13[[#This Row],[FP1]]</f>
        <v>0</v>
      </c>
      <c r="EC139" s="122">
        <f>Tableau13[[#This Row],[Temps1]]</f>
        <v>0</v>
      </c>
      <c r="ED139" s="123">
        <f>IF(DZ139=0,0,IF(EA139&gt;0,"F",IF(Tableau13[[#This Row],[X]]="X","FP","EC")))</f>
        <v>0</v>
      </c>
      <c r="EE139" s="124">
        <f>Tableau13[[#This Row],[Pause1]]</f>
        <v>0</v>
      </c>
      <c r="EF139" s="125">
        <f t="shared" si="6"/>
        <v>0</v>
      </c>
      <c r="EG139" s="125">
        <f t="shared" si="5"/>
        <v>0</v>
      </c>
    </row>
    <row r="140" spans="1:137" s="107" customFormat="1" ht="13.95" customHeight="1" x14ac:dyDescent="0.3">
      <c r="A140" s="114">
        <f>Tableau13[[#This Row],[Code]]</f>
        <v>0</v>
      </c>
      <c r="B140" s="72"/>
      <c r="C140" s="72"/>
      <c r="D140" s="73"/>
      <c r="E140" s="74"/>
      <c r="F140" s="75"/>
      <c r="G140" s="76"/>
      <c r="H140" s="72"/>
      <c r="I140" s="76"/>
      <c r="J140" s="76"/>
      <c r="K140" s="76"/>
      <c r="L140" s="76"/>
      <c r="M140" s="76"/>
      <c r="N140" s="76"/>
      <c r="O140" s="76"/>
      <c r="P140" s="77"/>
      <c r="Q140" s="78"/>
      <c r="R140" s="79"/>
      <c r="S140" s="80"/>
      <c r="T140" s="80"/>
      <c r="U140" s="81"/>
      <c r="V140" s="81"/>
      <c r="W140" s="81"/>
      <c r="X140" s="81"/>
      <c r="Y140" s="81"/>
      <c r="Z140" s="81"/>
      <c r="AA140" s="81"/>
      <c r="AB140" s="82"/>
      <c r="AC140" s="83"/>
      <c r="AD140" s="83"/>
      <c r="AE140" s="84"/>
      <c r="AF140" s="85"/>
      <c r="AG140" s="86"/>
      <c r="AH140" s="87"/>
      <c r="AI140" s="87"/>
      <c r="AJ140" s="88"/>
      <c r="AK140" s="115"/>
      <c r="AL140" s="51"/>
      <c r="AM140" s="116"/>
      <c r="AN140" s="117"/>
      <c r="AO140" s="92"/>
      <c r="AP140" s="118"/>
      <c r="AQ140" s="94"/>
      <c r="AR140" s="95"/>
      <c r="AS140" s="96"/>
      <c r="AT140" s="97"/>
      <c r="AU140" s="97"/>
      <c r="AV140" s="96"/>
      <c r="AW140" s="98"/>
      <c r="AX140" s="92"/>
      <c r="AY140" s="93"/>
      <c r="AZ140" s="99"/>
      <c r="BA140" s="100"/>
      <c r="BB140" s="99"/>
      <c r="BC140" s="100"/>
      <c r="BD140" s="100"/>
      <c r="BE140" s="99"/>
      <c r="BF140" s="98"/>
      <c r="BG140" s="92"/>
      <c r="BH140" s="93"/>
      <c r="BI140" s="99"/>
      <c r="BJ140" s="100"/>
      <c r="BK140" s="99"/>
      <c r="BL140" s="100"/>
      <c r="BM140" s="100"/>
      <c r="BN140" s="99"/>
      <c r="BO140" s="98"/>
      <c r="BP140" s="92"/>
      <c r="BQ140" s="93"/>
      <c r="BR140" s="99"/>
      <c r="BS140" s="100"/>
      <c r="BT140" s="99"/>
      <c r="BU140" s="100"/>
      <c r="BV140" s="100"/>
      <c r="BW140" s="99"/>
      <c r="BX140" s="98"/>
      <c r="BY140" s="92"/>
      <c r="BZ140" s="93"/>
      <c r="CA140" s="99"/>
      <c r="CB140" s="100"/>
      <c r="CC140" s="99"/>
      <c r="CD140" s="100"/>
      <c r="CE140" s="100"/>
      <c r="CF140" s="99"/>
      <c r="CG140" s="98"/>
      <c r="CH140" s="92"/>
      <c r="CI140" s="93"/>
      <c r="CJ140" s="99"/>
      <c r="CK140" s="100"/>
      <c r="CL140" s="99"/>
      <c r="CM140" s="100"/>
      <c r="CN140" s="100"/>
      <c r="CO140" s="99"/>
      <c r="CP140" s="98"/>
      <c r="CQ140" s="152"/>
      <c r="CR140" s="102" t="str">
        <f>IF(Tableau18[[#This Row],[Colonne1]]=0,"",IF(DO140&gt;1,"Nom plusieurs fois dans la liste",IF(DO140=1,"OK","Nom pas dans la liste")))</f>
        <v/>
      </c>
      <c r="CS140" s="103"/>
      <c r="CT140" s="103"/>
      <c r="CU140" s="104"/>
      <c r="CV140" s="104"/>
      <c r="CW140" s="104"/>
      <c r="CX140" s="104"/>
      <c r="CY140" s="103"/>
      <c r="CZ140" s="104"/>
      <c r="DA140" s="104"/>
      <c r="DB140" s="104"/>
      <c r="DC140" s="104"/>
      <c r="DD140" s="104"/>
      <c r="DE140" s="104"/>
      <c r="DF140" s="104"/>
      <c r="DG140" s="105"/>
      <c r="DH140" s="104"/>
      <c r="DI140" s="105"/>
      <c r="DJ140" s="105"/>
      <c r="DK140" s="104"/>
      <c r="DL140" s="105"/>
      <c r="DM140" s="105"/>
      <c r="DN140" s="105"/>
      <c r="DO140" s="119">
        <f>COUNTIF(B:B,Tableau18[[#This Row],[Colonne1]])</f>
        <v>0</v>
      </c>
      <c r="DQ140" s="107">
        <f>MOD(DX140-DW140,1)</f>
        <v>0</v>
      </c>
      <c r="DS140" s="108">
        <f>Tableau13[[#This Row],[Pause 1]]</f>
        <v>0</v>
      </c>
      <c r="DT140" s="108">
        <f>Tableau13[[#This Row],[Pause 2]]</f>
        <v>0</v>
      </c>
      <c r="DU140" s="81">
        <f>Tableau13[[#This Row],[Debut 1 pause calculé]]</f>
        <v>0</v>
      </c>
      <c r="DV140" s="81">
        <f>Tableau13[[#This Row],[Fin 1 pause calculé]]</f>
        <v>0</v>
      </c>
      <c r="DW140" s="81">
        <f>Tableau13[[#This Row],[Debut 2 pause calculé]]</f>
        <v>0</v>
      </c>
      <c r="DX140" s="81">
        <f>Tableau13[[#This Row],[Fin 2 pause calculé]]</f>
        <v>0</v>
      </c>
      <c r="DY140" s="107">
        <f>Tableau13[[#This Row],[Activité1]]</f>
        <v>0</v>
      </c>
      <c r="DZ140" s="109">
        <f>Tableau13[[#This Row],[Debut1]]</f>
        <v>0</v>
      </c>
      <c r="EA140" s="109">
        <f>Tableau13[[#This Row],[Fin calculé1]]</f>
        <v>0</v>
      </c>
      <c r="EB140" s="109">
        <f>Tableau13[[#This Row],[FP1]]</f>
        <v>0</v>
      </c>
      <c r="EC140" s="110">
        <f>Tableau13[[#This Row],[Temps1]]</f>
        <v>0</v>
      </c>
      <c r="ED140" s="111">
        <f>IF(DZ140=0,0,IF(EA140&gt;0,"F",IF(Tableau13[[#This Row],[X]]="X","FP","EC")))</f>
        <v>0</v>
      </c>
      <c r="EE140" s="112">
        <f>Tableau13[[#This Row],[Pause1]]</f>
        <v>0</v>
      </c>
      <c r="EF140" s="113">
        <f t="shared" si="6"/>
        <v>0</v>
      </c>
      <c r="EG140" s="113">
        <f t="shared" si="5"/>
        <v>0</v>
      </c>
    </row>
    <row r="141" spans="1:137" s="107" customFormat="1" ht="13.95" customHeight="1" x14ac:dyDescent="0.3">
      <c r="A141" s="114">
        <f>Tableau13[[#This Row],[Code]]</f>
        <v>0</v>
      </c>
      <c r="B141" s="72"/>
      <c r="C141" s="72"/>
      <c r="D141" s="73"/>
      <c r="E141" s="74"/>
      <c r="F141" s="75"/>
      <c r="G141" s="76"/>
      <c r="H141" s="72"/>
      <c r="I141" s="76"/>
      <c r="J141" s="76"/>
      <c r="K141" s="76"/>
      <c r="L141" s="76"/>
      <c r="M141" s="76"/>
      <c r="N141" s="76"/>
      <c r="O141" s="76"/>
      <c r="P141" s="77"/>
      <c r="Q141" s="78"/>
      <c r="R141" s="79"/>
      <c r="S141" s="80"/>
      <c r="T141" s="80"/>
      <c r="U141" s="81"/>
      <c r="V141" s="81"/>
      <c r="W141" s="81"/>
      <c r="X141" s="81"/>
      <c r="Y141" s="81"/>
      <c r="Z141" s="81"/>
      <c r="AA141" s="81"/>
      <c r="AB141" s="82"/>
      <c r="AC141" s="83"/>
      <c r="AD141" s="83"/>
      <c r="AE141" s="84"/>
      <c r="AF141" s="85"/>
      <c r="AG141" s="86"/>
      <c r="AH141" s="87"/>
      <c r="AI141" s="87"/>
      <c r="AJ141" s="88"/>
      <c r="AK141" s="115"/>
      <c r="AL141" s="51"/>
      <c r="AM141" s="116"/>
      <c r="AN141" s="117"/>
      <c r="AO141" s="92"/>
      <c r="AP141" s="118"/>
      <c r="AQ141" s="94"/>
      <c r="AR141" s="95"/>
      <c r="AS141" s="96"/>
      <c r="AT141" s="97"/>
      <c r="AU141" s="97"/>
      <c r="AV141" s="96"/>
      <c r="AW141" s="98"/>
      <c r="AX141" s="92"/>
      <c r="AY141" s="93"/>
      <c r="AZ141" s="99"/>
      <c r="BA141" s="100"/>
      <c r="BB141" s="99"/>
      <c r="BC141" s="100"/>
      <c r="BD141" s="100"/>
      <c r="BE141" s="99"/>
      <c r="BF141" s="98"/>
      <c r="BG141" s="92"/>
      <c r="BH141" s="93"/>
      <c r="BI141" s="99"/>
      <c r="BJ141" s="100"/>
      <c r="BK141" s="99"/>
      <c r="BL141" s="100"/>
      <c r="BM141" s="100"/>
      <c r="BN141" s="99"/>
      <c r="BO141" s="98"/>
      <c r="BP141" s="92"/>
      <c r="BQ141" s="93"/>
      <c r="BR141" s="99"/>
      <c r="BS141" s="100"/>
      <c r="BT141" s="99"/>
      <c r="BU141" s="100"/>
      <c r="BV141" s="100"/>
      <c r="BW141" s="99"/>
      <c r="BX141" s="98"/>
      <c r="BY141" s="92"/>
      <c r="BZ141" s="93"/>
      <c r="CA141" s="99"/>
      <c r="CB141" s="100"/>
      <c r="CC141" s="99"/>
      <c r="CD141" s="100"/>
      <c r="CE141" s="100"/>
      <c r="CF141" s="99"/>
      <c r="CG141" s="98"/>
      <c r="CH141" s="92"/>
      <c r="CI141" s="93"/>
      <c r="CJ141" s="99"/>
      <c r="CK141" s="100"/>
      <c r="CL141" s="99"/>
      <c r="CM141" s="100"/>
      <c r="CN141" s="100"/>
      <c r="CO141" s="99"/>
      <c r="CP141" s="98"/>
      <c r="CQ141" s="152"/>
      <c r="CR141" s="102" t="str">
        <f>IF(Tableau18[[#This Row],[Colonne1]]=0,"",IF(DO141&gt;1,"Nom plusieurs fois dans la liste",IF(DO141=1,"OK","Nom pas dans la liste")))</f>
        <v/>
      </c>
      <c r="CS141" s="103"/>
      <c r="CT141" s="103"/>
      <c r="CU141" s="104"/>
      <c r="CV141" s="104"/>
      <c r="CW141" s="104"/>
      <c r="CX141" s="104"/>
      <c r="CY141" s="103"/>
      <c r="CZ141" s="104"/>
      <c r="DA141" s="104"/>
      <c r="DB141" s="104"/>
      <c r="DC141" s="104"/>
      <c r="DD141" s="104"/>
      <c r="DE141" s="104"/>
      <c r="DF141" s="104"/>
      <c r="DG141" s="105"/>
      <c r="DH141" s="104"/>
      <c r="DI141" s="105"/>
      <c r="DJ141" s="105"/>
      <c r="DK141" s="104"/>
      <c r="DL141" s="105"/>
      <c r="DM141" s="137"/>
      <c r="DN141" s="105"/>
      <c r="DO141" s="119">
        <f>COUNTIF(B:B,Tableau18[[#This Row],[Colonne1]])</f>
        <v>0</v>
      </c>
      <c r="DQ141" s="107">
        <f>MOD(DX141-DW141,1)</f>
        <v>0</v>
      </c>
      <c r="DS141" s="108">
        <f>Tableau13[[#This Row],[Pause 1]]</f>
        <v>0</v>
      </c>
      <c r="DT141" s="108">
        <f>Tableau13[[#This Row],[Pause 2]]</f>
        <v>0</v>
      </c>
      <c r="DU141" s="81">
        <f>Tableau13[[#This Row],[Debut 1 pause calculé]]</f>
        <v>0</v>
      </c>
      <c r="DV141" s="81">
        <f>Tableau13[[#This Row],[Fin 1 pause calculé]]</f>
        <v>0</v>
      </c>
      <c r="DW141" s="81">
        <f>Tableau13[[#This Row],[Debut 2 pause calculé]]</f>
        <v>0</v>
      </c>
      <c r="DX141" s="81">
        <f>Tableau13[[#This Row],[Fin 2 pause calculé]]</f>
        <v>0</v>
      </c>
      <c r="DY141" s="107">
        <f>Tableau13[[#This Row],[Activité1]]</f>
        <v>0</v>
      </c>
      <c r="DZ141" s="121">
        <f>Tableau13[[#This Row],[Debut1]]</f>
        <v>0</v>
      </c>
      <c r="EA141" s="121">
        <f>Tableau13[[#This Row],[Fin calculé1]]</f>
        <v>0</v>
      </c>
      <c r="EB141" s="121">
        <f>Tableau13[[#This Row],[FP1]]</f>
        <v>0</v>
      </c>
      <c r="EC141" s="122">
        <f>Tableau13[[#This Row],[Temps1]]</f>
        <v>0</v>
      </c>
      <c r="ED141" s="123">
        <f>IF(DZ141=0,0,IF(EA141&gt;0,"F",IF(Tableau13[[#This Row],[X]]="X","FP","EC")))</f>
        <v>0</v>
      </c>
      <c r="EE141" s="124">
        <f>Tableau13[[#This Row],[Pause1]]</f>
        <v>0</v>
      </c>
      <c r="EF141" s="125">
        <f t="shared" si="6"/>
        <v>0</v>
      </c>
      <c r="EG141" s="125">
        <f t="shared" si="5"/>
        <v>0</v>
      </c>
    </row>
    <row r="142" spans="1:137" s="107" customFormat="1" ht="13.95" customHeight="1" x14ac:dyDescent="0.3">
      <c r="A142" s="114">
        <f>Tableau13[[#This Row],[Code]]</f>
        <v>0</v>
      </c>
      <c r="B142" s="72"/>
      <c r="C142" s="72"/>
      <c r="D142" s="73"/>
      <c r="E142" s="74"/>
      <c r="F142" s="75"/>
      <c r="G142" s="76"/>
      <c r="H142" s="72"/>
      <c r="I142" s="76"/>
      <c r="J142" s="76"/>
      <c r="K142" s="76"/>
      <c r="L142" s="76"/>
      <c r="M142" s="76"/>
      <c r="N142" s="76"/>
      <c r="O142" s="76"/>
      <c r="P142" s="77"/>
      <c r="Q142" s="78"/>
      <c r="R142" s="79"/>
      <c r="S142" s="80"/>
      <c r="T142" s="80"/>
      <c r="U142" s="81"/>
      <c r="V142" s="81"/>
      <c r="W142" s="81"/>
      <c r="X142" s="81"/>
      <c r="Y142" s="81"/>
      <c r="Z142" s="81"/>
      <c r="AA142" s="81"/>
      <c r="AB142" s="82"/>
      <c r="AC142" s="83"/>
      <c r="AD142" s="83"/>
      <c r="AE142" s="84"/>
      <c r="AF142" s="85"/>
      <c r="AG142" s="86"/>
      <c r="AH142" s="87"/>
      <c r="AI142" s="87"/>
      <c r="AJ142" s="88"/>
      <c r="AK142" s="115"/>
      <c r="AL142" s="51"/>
      <c r="AM142" s="116"/>
      <c r="AN142" s="117"/>
      <c r="AO142" s="92"/>
      <c r="AP142" s="118"/>
      <c r="AQ142" s="94"/>
      <c r="AR142" s="95"/>
      <c r="AS142" s="96"/>
      <c r="AT142" s="97"/>
      <c r="AU142" s="97"/>
      <c r="AV142" s="96"/>
      <c r="AW142" s="98"/>
      <c r="AX142" s="92"/>
      <c r="AY142" s="93"/>
      <c r="AZ142" s="99"/>
      <c r="BA142" s="100"/>
      <c r="BB142" s="99"/>
      <c r="BC142" s="100"/>
      <c r="BD142" s="100"/>
      <c r="BE142" s="99"/>
      <c r="BF142" s="98"/>
      <c r="BG142" s="92"/>
      <c r="BH142" s="93"/>
      <c r="BI142" s="99"/>
      <c r="BJ142" s="100"/>
      <c r="BK142" s="99"/>
      <c r="BL142" s="100"/>
      <c r="BM142" s="100"/>
      <c r="BN142" s="99"/>
      <c r="BO142" s="98"/>
      <c r="BP142" s="92"/>
      <c r="BQ142" s="93"/>
      <c r="BR142" s="99"/>
      <c r="BS142" s="100"/>
      <c r="BT142" s="99"/>
      <c r="BU142" s="100"/>
      <c r="BV142" s="100"/>
      <c r="BW142" s="99"/>
      <c r="BX142" s="98"/>
      <c r="BY142" s="92"/>
      <c r="BZ142" s="93"/>
      <c r="CA142" s="99"/>
      <c r="CB142" s="100"/>
      <c r="CC142" s="99"/>
      <c r="CD142" s="100"/>
      <c r="CE142" s="100"/>
      <c r="CF142" s="99"/>
      <c r="CG142" s="98"/>
      <c r="CH142" s="92"/>
      <c r="CI142" s="93"/>
      <c r="CJ142" s="99"/>
      <c r="CK142" s="100"/>
      <c r="CL142" s="99"/>
      <c r="CM142" s="100"/>
      <c r="CN142" s="100"/>
      <c r="CO142" s="99"/>
      <c r="CP142" s="98"/>
      <c r="CQ142" s="152"/>
      <c r="CR142" s="102" t="str">
        <f>IF(Tableau18[[#This Row],[Colonne1]]=0,"",IF(DO142&gt;1,"Nom plusieurs fois dans la liste",IF(DO142=1,"OK","Nom pas dans la liste")))</f>
        <v/>
      </c>
      <c r="CS142" s="103"/>
      <c r="CT142" s="103"/>
      <c r="CU142" s="104"/>
      <c r="CV142" s="104"/>
      <c r="CW142" s="104"/>
      <c r="CX142" s="104"/>
      <c r="CY142" s="103"/>
      <c r="CZ142" s="104"/>
      <c r="DA142" s="104"/>
      <c r="DB142" s="104"/>
      <c r="DC142" s="104"/>
      <c r="DD142" s="104"/>
      <c r="DE142" s="104"/>
      <c r="DF142" s="104"/>
      <c r="DG142" s="105"/>
      <c r="DH142" s="104"/>
      <c r="DI142" s="105"/>
      <c r="DJ142" s="105"/>
      <c r="DK142" s="104"/>
      <c r="DL142" s="105"/>
      <c r="DM142" s="105"/>
      <c r="DN142" s="105"/>
      <c r="DO142" s="119">
        <f>COUNTIF(B:B,Tableau18[[#This Row],[Colonne1]])</f>
        <v>0</v>
      </c>
      <c r="DQ142" s="107">
        <f>MOD(DX142-DW142,1)</f>
        <v>0</v>
      </c>
      <c r="DS142" s="108">
        <f>Tableau13[[#This Row],[Pause 1]]</f>
        <v>0</v>
      </c>
      <c r="DT142" s="108">
        <f>Tableau13[[#This Row],[Pause 2]]</f>
        <v>0</v>
      </c>
      <c r="DU142" s="81">
        <f>Tableau13[[#This Row],[Debut 1 pause calculé]]</f>
        <v>0</v>
      </c>
      <c r="DV142" s="81">
        <f>Tableau13[[#This Row],[Fin 1 pause calculé]]</f>
        <v>0</v>
      </c>
      <c r="DW142" s="81">
        <f>Tableau13[[#This Row],[Debut 2 pause calculé]]</f>
        <v>0</v>
      </c>
      <c r="DX142" s="81">
        <f>Tableau13[[#This Row],[Fin 2 pause calculé]]</f>
        <v>0</v>
      </c>
      <c r="DY142" s="107">
        <f>Tableau13[[#This Row],[Activité1]]</f>
        <v>0</v>
      </c>
      <c r="DZ142" s="109">
        <f>Tableau13[[#This Row],[Debut1]]</f>
        <v>0</v>
      </c>
      <c r="EA142" s="109">
        <f>Tableau13[[#This Row],[Fin calculé1]]</f>
        <v>0</v>
      </c>
      <c r="EB142" s="109">
        <f>Tableau13[[#This Row],[FP1]]</f>
        <v>0</v>
      </c>
      <c r="EC142" s="110">
        <f>Tableau13[[#This Row],[Temps1]]</f>
        <v>0</v>
      </c>
      <c r="ED142" s="111">
        <f>IF(DZ142=0,0,IF(EA142&gt;0,"F",IF(Tableau13[[#This Row],[X]]="X","FP","EC")))</f>
        <v>0</v>
      </c>
      <c r="EE142" s="112">
        <f>Tableau13[[#This Row],[Pause1]]</f>
        <v>0</v>
      </c>
      <c r="EF142" s="113">
        <f t="shared" si="6"/>
        <v>0</v>
      </c>
      <c r="EG142" s="113">
        <f t="shared" si="5"/>
        <v>0</v>
      </c>
    </row>
    <row r="143" spans="1:137" s="107" customFormat="1" ht="13.95" customHeight="1" x14ac:dyDescent="0.3">
      <c r="A143" s="114">
        <f>Tableau13[[#This Row],[Code]]</f>
        <v>0</v>
      </c>
      <c r="B143" s="72"/>
      <c r="C143" s="72"/>
      <c r="D143" s="73"/>
      <c r="E143" s="74"/>
      <c r="F143" s="75"/>
      <c r="G143" s="76"/>
      <c r="H143" s="72"/>
      <c r="I143" s="76"/>
      <c r="J143" s="76"/>
      <c r="K143" s="76"/>
      <c r="L143" s="76"/>
      <c r="M143" s="76"/>
      <c r="N143" s="76"/>
      <c r="O143" s="76"/>
      <c r="P143" s="77"/>
      <c r="Q143" s="78"/>
      <c r="R143" s="79"/>
      <c r="S143" s="80"/>
      <c r="T143" s="80"/>
      <c r="U143" s="81"/>
      <c r="V143" s="81"/>
      <c r="W143" s="81"/>
      <c r="X143" s="81"/>
      <c r="Y143" s="81"/>
      <c r="Z143" s="81"/>
      <c r="AA143" s="81"/>
      <c r="AB143" s="82"/>
      <c r="AC143" s="83"/>
      <c r="AD143" s="83"/>
      <c r="AE143" s="84"/>
      <c r="AF143" s="85"/>
      <c r="AG143" s="86"/>
      <c r="AH143" s="87"/>
      <c r="AI143" s="87"/>
      <c r="AJ143" s="88"/>
      <c r="AK143" s="115"/>
      <c r="AL143" s="51"/>
      <c r="AM143" s="116"/>
      <c r="AN143" s="117"/>
      <c r="AO143" s="92"/>
      <c r="AP143" s="118"/>
      <c r="AQ143" s="94"/>
      <c r="AR143" s="95"/>
      <c r="AS143" s="96"/>
      <c r="AT143" s="97"/>
      <c r="AU143" s="97"/>
      <c r="AV143" s="96"/>
      <c r="AW143" s="98"/>
      <c r="AX143" s="92"/>
      <c r="AY143" s="93"/>
      <c r="AZ143" s="99"/>
      <c r="BA143" s="100"/>
      <c r="BB143" s="99"/>
      <c r="BC143" s="100"/>
      <c r="BD143" s="100"/>
      <c r="BE143" s="99"/>
      <c r="BF143" s="98"/>
      <c r="BG143" s="92"/>
      <c r="BH143" s="93"/>
      <c r="BI143" s="99"/>
      <c r="BJ143" s="100"/>
      <c r="BK143" s="99"/>
      <c r="BL143" s="100"/>
      <c r="BM143" s="100"/>
      <c r="BN143" s="99"/>
      <c r="BO143" s="98"/>
      <c r="BP143" s="92"/>
      <c r="BQ143" s="93"/>
      <c r="BR143" s="99"/>
      <c r="BS143" s="100"/>
      <c r="BT143" s="99"/>
      <c r="BU143" s="100"/>
      <c r="BV143" s="100"/>
      <c r="BW143" s="99"/>
      <c r="BX143" s="98"/>
      <c r="BY143" s="92"/>
      <c r="BZ143" s="93"/>
      <c r="CA143" s="99"/>
      <c r="CB143" s="100"/>
      <c r="CC143" s="99"/>
      <c r="CD143" s="100"/>
      <c r="CE143" s="100"/>
      <c r="CF143" s="99"/>
      <c r="CG143" s="98"/>
      <c r="CH143" s="92"/>
      <c r="CI143" s="93"/>
      <c r="CJ143" s="99"/>
      <c r="CK143" s="100"/>
      <c r="CL143" s="99"/>
      <c r="CM143" s="100"/>
      <c r="CN143" s="100"/>
      <c r="CO143" s="99"/>
      <c r="CP143" s="98"/>
      <c r="CQ143" s="152"/>
      <c r="CR143" s="102" t="str">
        <f>IF(Tableau18[[#This Row],[Colonne1]]=0,"",IF(DO143&gt;1,"Nom plusieurs fois dans la liste",IF(DO143=1,"OK","Nom pas dans la liste")))</f>
        <v/>
      </c>
      <c r="CS143" s="134"/>
      <c r="CT143" s="103"/>
      <c r="CU143" s="104"/>
      <c r="CV143" s="104"/>
      <c r="CW143" s="104"/>
      <c r="CX143" s="133"/>
      <c r="CY143" s="159"/>
      <c r="CZ143" s="133"/>
      <c r="DA143" s="133"/>
      <c r="DB143" s="104"/>
      <c r="DC143" s="133"/>
      <c r="DD143" s="133"/>
      <c r="DE143" s="133"/>
      <c r="DF143" s="133"/>
      <c r="DG143" s="105"/>
      <c r="DH143" s="133"/>
      <c r="DI143" s="105"/>
      <c r="DJ143" s="105"/>
      <c r="DK143" s="133"/>
      <c r="DL143" s="105"/>
      <c r="DM143" s="105"/>
      <c r="DN143" s="105"/>
      <c r="DO143" s="119">
        <f>COUNTIF(B:B,Tableau18[[#This Row],[Colonne1]])</f>
        <v>0</v>
      </c>
      <c r="DQ143" s="107">
        <f>MOD(DX143-DW143,1)</f>
        <v>0</v>
      </c>
      <c r="DS143" s="108">
        <f>Tableau13[[#This Row],[Pause 1]]</f>
        <v>0</v>
      </c>
      <c r="DT143" s="108">
        <f>Tableau13[[#This Row],[Pause 2]]</f>
        <v>0</v>
      </c>
      <c r="DU143" s="81">
        <f>Tableau13[[#This Row],[Debut 1 pause calculé]]</f>
        <v>0</v>
      </c>
      <c r="DV143" s="81">
        <f>Tableau13[[#This Row],[Fin 1 pause calculé]]</f>
        <v>0</v>
      </c>
      <c r="DW143" s="81">
        <f>Tableau13[[#This Row],[Debut 2 pause calculé]]</f>
        <v>0</v>
      </c>
      <c r="DX143" s="81">
        <f>Tableau13[[#This Row],[Fin 2 pause calculé]]</f>
        <v>0</v>
      </c>
      <c r="DY143" s="107">
        <f>Tableau13[[#This Row],[Activité1]]</f>
        <v>0</v>
      </c>
      <c r="DZ143" s="109">
        <f>Tableau13[[#This Row],[Debut1]]</f>
        <v>0</v>
      </c>
      <c r="EA143" s="109">
        <f>Tableau13[[#This Row],[Fin calculé1]]</f>
        <v>0</v>
      </c>
      <c r="EB143" s="109">
        <f>Tableau13[[#This Row],[FP1]]</f>
        <v>0</v>
      </c>
      <c r="EC143" s="110">
        <f>Tableau13[[#This Row],[Temps1]]</f>
        <v>0</v>
      </c>
      <c r="ED143" s="111">
        <f>IF(DZ143=0,0,IF(EA143&gt;0,"F",IF(Tableau13[[#This Row],[X]]="X","FP","EC")))</f>
        <v>0</v>
      </c>
      <c r="EE143" s="112">
        <f>Tableau13[[#This Row],[Pause1]]</f>
        <v>0</v>
      </c>
      <c r="EF143" s="113">
        <f t="shared" si="6"/>
        <v>0</v>
      </c>
      <c r="EG143" s="113">
        <f t="shared" si="5"/>
        <v>0</v>
      </c>
    </row>
    <row r="144" spans="1:137" s="107" customFormat="1" ht="13.95" customHeight="1" x14ac:dyDescent="0.3">
      <c r="A144" s="114">
        <f>Tableau13[[#This Row],[Code]]</f>
        <v>0</v>
      </c>
      <c r="B144" s="154"/>
      <c r="C144" s="72"/>
      <c r="D144" s="73"/>
      <c r="E144" s="74"/>
      <c r="F144" s="75"/>
      <c r="G144" s="76"/>
      <c r="H144" s="72"/>
      <c r="I144" s="76"/>
      <c r="J144" s="76"/>
      <c r="K144" s="76"/>
      <c r="L144" s="76"/>
      <c r="M144" s="76"/>
      <c r="N144" s="76"/>
      <c r="O144" s="76"/>
      <c r="P144" s="77"/>
      <c r="Q144" s="78"/>
      <c r="R144" s="79"/>
      <c r="S144" s="80"/>
      <c r="T144" s="80"/>
      <c r="U144" s="81"/>
      <c r="V144" s="81"/>
      <c r="W144" s="81"/>
      <c r="X144" s="81"/>
      <c r="Y144" s="81"/>
      <c r="Z144" s="81"/>
      <c r="AA144" s="81"/>
      <c r="AB144" s="82"/>
      <c r="AC144" s="83"/>
      <c r="AD144" s="83"/>
      <c r="AE144" s="84"/>
      <c r="AF144" s="85"/>
      <c r="AG144" s="86"/>
      <c r="AH144" s="87"/>
      <c r="AI144" s="87"/>
      <c r="AJ144" s="88"/>
      <c r="AK144" s="115"/>
      <c r="AL144" s="51"/>
      <c r="AM144" s="116"/>
      <c r="AN144" s="117"/>
      <c r="AO144" s="92"/>
      <c r="AP144" s="93"/>
      <c r="AQ144" s="94"/>
      <c r="AR144" s="95"/>
      <c r="AS144" s="96"/>
      <c r="AT144" s="97"/>
      <c r="AU144" s="97"/>
      <c r="AV144" s="96"/>
      <c r="AW144" s="98"/>
      <c r="AX144" s="92"/>
      <c r="AY144" s="93"/>
      <c r="AZ144" s="99"/>
      <c r="BA144" s="100"/>
      <c r="BB144" s="99"/>
      <c r="BC144" s="100"/>
      <c r="BD144" s="100"/>
      <c r="BE144" s="99"/>
      <c r="BF144" s="98"/>
      <c r="BG144" s="92"/>
      <c r="BH144" s="93"/>
      <c r="BI144" s="99"/>
      <c r="BJ144" s="100"/>
      <c r="BK144" s="99"/>
      <c r="BL144" s="100"/>
      <c r="BM144" s="100"/>
      <c r="BN144" s="99"/>
      <c r="BO144" s="98"/>
      <c r="BP144" s="92"/>
      <c r="BQ144" s="93"/>
      <c r="BR144" s="99"/>
      <c r="BS144" s="100"/>
      <c r="BT144" s="99"/>
      <c r="BU144" s="100"/>
      <c r="BV144" s="100"/>
      <c r="BW144" s="99"/>
      <c r="BX144" s="98"/>
      <c r="BY144" s="92"/>
      <c r="BZ144" s="93"/>
      <c r="CA144" s="99"/>
      <c r="CB144" s="100"/>
      <c r="CC144" s="99"/>
      <c r="CD144" s="100"/>
      <c r="CE144" s="100"/>
      <c r="CF144" s="99"/>
      <c r="CG144" s="98"/>
      <c r="CH144" s="92"/>
      <c r="CI144" s="93"/>
      <c r="CJ144" s="99"/>
      <c r="CK144" s="100"/>
      <c r="CL144" s="99"/>
      <c r="CM144" s="100"/>
      <c r="CN144" s="100"/>
      <c r="CO144" s="99"/>
      <c r="CP144" s="98"/>
      <c r="CQ144" s="152"/>
      <c r="CR144" s="102" t="str">
        <f>IF(Tableau18[[#This Row],[Colonne1]]=0,"",IF(DO144&gt;1,"Nom plusieurs fois dans la liste",IF(DO144=1,"OK","Nom pas dans la liste")))</f>
        <v/>
      </c>
      <c r="CS144" s="134"/>
      <c r="CT144" s="103"/>
      <c r="CU144" s="104"/>
      <c r="CV144" s="104"/>
      <c r="CW144" s="104"/>
      <c r="CX144" s="133"/>
      <c r="CY144" s="159"/>
      <c r="CZ144" s="133"/>
      <c r="DA144" s="133"/>
      <c r="DB144" s="133"/>
      <c r="DC144" s="133"/>
      <c r="DD144" s="133"/>
      <c r="DE144" s="133"/>
      <c r="DF144" s="133"/>
      <c r="DG144" s="105"/>
      <c r="DH144" s="133"/>
      <c r="DI144" s="105"/>
      <c r="DJ144" s="105"/>
      <c r="DK144" s="133"/>
      <c r="DL144" s="105"/>
      <c r="DM144" s="105"/>
      <c r="DN144" s="105"/>
      <c r="DO144" s="119">
        <f>COUNTIF(B:B,Tableau18[[#This Row],[Colonne1]])</f>
        <v>0</v>
      </c>
      <c r="DQ144" s="107">
        <f>MOD(DX144-DW144,1)</f>
        <v>0</v>
      </c>
      <c r="DS144" s="108">
        <f>Tableau13[[#This Row],[Pause 1]]</f>
        <v>0</v>
      </c>
      <c r="DT144" s="108">
        <f>Tableau13[[#This Row],[Pause 2]]</f>
        <v>0</v>
      </c>
      <c r="DU144" s="81">
        <f>Tableau13[[#This Row],[Debut 1 pause calculé]]</f>
        <v>0</v>
      </c>
      <c r="DV144" s="81">
        <f>Tableau13[[#This Row],[Fin 1 pause calculé]]</f>
        <v>0</v>
      </c>
      <c r="DW144" s="81">
        <f>Tableau13[[#This Row],[Debut 2 pause calculé]]</f>
        <v>0</v>
      </c>
      <c r="DX144" s="81">
        <f>Tableau13[[#This Row],[Fin 2 pause calculé]]</f>
        <v>0</v>
      </c>
      <c r="DY144" s="107">
        <f>Tableau13[[#This Row],[Activité1]]</f>
        <v>0</v>
      </c>
      <c r="DZ144" s="109">
        <f>Tableau13[[#This Row],[Debut1]]</f>
        <v>0</v>
      </c>
      <c r="EA144" s="109">
        <f>Tableau13[[#This Row],[Fin calculé1]]</f>
        <v>0</v>
      </c>
      <c r="EB144" s="109">
        <f>Tableau13[[#This Row],[FP1]]</f>
        <v>0</v>
      </c>
      <c r="EC144" s="110">
        <f>Tableau13[[#This Row],[Temps1]]</f>
        <v>0</v>
      </c>
      <c r="ED144" s="111">
        <f>IF(DZ144=0,0,IF(EA144&gt;0,"F",IF(Tableau13[[#This Row],[X]]="X","FP","EC")))</f>
        <v>0</v>
      </c>
      <c r="EE144" s="112">
        <f>Tableau13[[#This Row],[Pause1]]</f>
        <v>0</v>
      </c>
      <c r="EF144" s="113">
        <f t="shared" si="6"/>
        <v>0</v>
      </c>
      <c r="EG144" s="113">
        <f t="shared" si="5"/>
        <v>0</v>
      </c>
    </row>
    <row r="145" spans="1:137" s="107" customFormat="1" ht="13.95" customHeight="1" x14ac:dyDescent="0.3">
      <c r="A145" s="114">
        <f>Tableau13[[#This Row],[Code]]</f>
        <v>0</v>
      </c>
      <c r="B145" s="72"/>
      <c r="C145" s="72"/>
      <c r="D145" s="73"/>
      <c r="E145" s="74"/>
      <c r="F145" s="75"/>
      <c r="G145" s="76"/>
      <c r="H145" s="130"/>
      <c r="I145" s="76"/>
      <c r="J145" s="76"/>
      <c r="K145" s="76"/>
      <c r="L145" s="76"/>
      <c r="M145" s="76"/>
      <c r="N145" s="76"/>
      <c r="O145" s="76"/>
      <c r="P145" s="77"/>
      <c r="Q145" s="78"/>
      <c r="R145" s="79"/>
      <c r="S145" s="80"/>
      <c r="T145" s="80"/>
      <c r="U145" s="81"/>
      <c r="V145" s="81"/>
      <c r="W145" s="81"/>
      <c r="X145" s="81"/>
      <c r="Y145" s="81"/>
      <c r="Z145" s="81"/>
      <c r="AA145" s="81"/>
      <c r="AB145" s="82"/>
      <c r="AC145" s="83"/>
      <c r="AD145" s="83"/>
      <c r="AE145" s="84"/>
      <c r="AF145" s="85"/>
      <c r="AG145" s="86"/>
      <c r="AH145" s="87"/>
      <c r="AI145" s="87"/>
      <c r="AJ145" s="88"/>
      <c r="AK145" s="115"/>
      <c r="AL145" s="51"/>
      <c r="AM145" s="116"/>
      <c r="AN145" s="117"/>
      <c r="AO145" s="92"/>
      <c r="AP145" s="118"/>
      <c r="AQ145" s="94"/>
      <c r="AR145" s="95"/>
      <c r="AS145" s="96"/>
      <c r="AT145" s="97"/>
      <c r="AU145" s="97"/>
      <c r="AV145" s="96"/>
      <c r="AW145" s="98"/>
      <c r="AX145" s="92"/>
      <c r="AY145" s="93"/>
      <c r="AZ145" s="99"/>
      <c r="BA145" s="100"/>
      <c r="BB145" s="99"/>
      <c r="BC145" s="100"/>
      <c r="BD145" s="100"/>
      <c r="BE145" s="99"/>
      <c r="BF145" s="98"/>
      <c r="BG145" s="92"/>
      <c r="BH145" s="93"/>
      <c r="BI145" s="99"/>
      <c r="BJ145" s="100"/>
      <c r="BK145" s="99"/>
      <c r="BL145" s="100"/>
      <c r="BM145" s="100"/>
      <c r="BN145" s="99"/>
      <c r="BO145" s="98"/>
      <c r="BP145" s="92"/>
      <c r="BQ145" s="93"/>
      <c r="BR145" s="99"/>
      <c r="BS145" s="100"/>
      <c r="BT145" s="99"/>
      <c r="BU145" s="100"/>
      <c r="BV145" s="100"/>
      <c r="BW145" s="99"/>
      <c r="BX145" s="98"/>
      <c r="BY145" s="92"/>
      <c r="BZ145" s="93"/>
      <c r="CA145" s="99"/>
      <c r="CB145" s="100"/>
      <c r="CC145" s="99"/>
      <c r="CD145" s="100"/>
      <c r="CE145" s="100"/>
      <c r="CF145" s="99"/>
      <c r="CG145" s="98"/>
      <c r="CH145" s="92"/>
      <c r="CI145" s="93"/>
      <c r="CJ145" s="99"/>
      <c r="CK145" s="100"/>
      <c r="CL145" s="99"/>
      <c r="CM145" s="100"/>
      <c r="CN145" s="100"/>
      <c r="CO145" s="99"/>
      <c r="CP145" s="98"/>
      <c r="CQ145" s="152"/>
      <c r="CR145" s="102" t="str">
        <f>IF(Tableau18[[#This Row],[Colonne1]]=0,"",IF(DO145&gt;1,"Nom plusieurs fois dans la liste",IF(DO145=1,"OK","Nom pas dans la liste")))</f>
        <v/>
      </c>
      <c r="CS145" s="134"/>
      <c r="CT145" s="103"/>
      <c r="CU145" s="104"/>
      <c r="CV145" s="104"/>
      <c r="CW145" s="104"/>
      <c r="CX145" s="104"/>
      <c r="CY145" s="103"/>
      <c r="CZ145" s="104"/>
      <c r="DA145" s="104"/>
      <c r="DB145" s="104"/>
      <c r="DC145" s="133"/>
      <c r="DD145" s="133"/>
      <c r="DE145" s="133"/>
      <c r="DF145" s="133"/>
      <c r="DG145" s="105"/>
      <c r="DH145" s="133"/>
      <c r="DI145" s="105"/>
      <c r="DJ145" s="105"/>
      <c r="DK145" s="133"/>
      <c r="DL145" s="105"/>
      <c r="DM145" s="105"/>
      <c r="DN145" s="105"/>
      <c r="DO145" s="119">
        <f>COUNTIF(B:B,Tableau18[[#This Row],[Colonne1]])</f>
        <v>0</v>
      </c>
      <c r="DQ145" s="107">
        <f>MOD(DX145-DW145,1)</f>
        <v>0</v>
      </c>
      <c r="DS145" s="108">
        <f>Tableau13[[#This Row],[Pause 1]]</f>
        <v>0</v>
      </c>
      <c r="DT145" s="108">
        <f>Tableau13[[#This Row],[Pause 2]]</f>
        <v>0</v>
      </c>
      <c r="DU145" s="81">
        <f>Tableau13[[#This Row],[Debut 1 pause calculé]]</f>
        <v>0</v>
      </c>
      <c r="DV145" s="81">
        <f>Tableau13[[#This Row],[Fin 1 pause calculé]]</f>
        <v>0</v>
      </c>
      <c r="DW145" s="81">
        <f>Tableau13[[#This Row],[Debut 2 pause calculé]]</f>
        <v>0</v>
      </c>
      <c r="DX145" s="81">
        <f>Tableau13[[#This Row],[Fin 2 pause calculé]]</f>
        <v>0</v>
      </c>
      <c r="DY145" s="107">
        <f>Tableau13[[#This Row],[Activité1]]</f>
        <v>0</v>
      </c>
      <c r="DZ145" s="121">
        <f>Tableau13[[#This Row],[Debut1]]</f>
        <v>0</v>
      </c>
      <c r="EA145" s="121">
        <f>Tableau13[[#This Row],[Fin calculé1]]</f>
        <v>0</v>
      </c>
      <c r="EB145" s="121">
        <f>Tableau13[[#This Row],[FP1]]</f>
        <v>0</v>
      </c>
      <c r="EC145" s="122">
        <f>Tableau13[[#This Row],[Temps1]]</f>
        <v>0</v>
      </c>
      <c r="ED145" s="123">
        <f>IF(DZ145=0,0,IF(EA145&gt;0,"F",IF(Tableau13[[#This Row],[X]]="X","FP","EC")))</f>
        <v>0</v>
      </c>
      <c r="EE145" s="124">
        <f>Tableau13[[#This Row],[Pause1]]</f>
        <v>0</v>
      </c>
      <c r="EF145" s="125">
        <f t="shared" si="6"/>
        <v>0</v>
      </c>
      <c r="EG145" s="125">
        <f t="shared" si="5"/>
        <v>0</v>
      </c>
    </row>
    <row r="146" spans="1:137" s="107" customFormat="1" ht="13.95" customHeight="1" x14ac:dyDescent="0.3">
      <c r="A146" s="114">
        <f>Tableau13[[#This Row],[Code]]</f>
        <v>0</v>
      </c>
      <c r="B146" s="72"/>
      <c r="C146" s="72"/>
      <c r="D146" s="73"/>
      <c r="E146" s="74"/>
      <c r="F146" s="75"/>
      <c r="G146" s="76"/>
      <c r="H146" s="72"/>
      <c r="I146" s="76"/>
      <c r="J146" s="76"/>
      <c r="K146" s="76"/>
      <c r="L146" s="76"/>
      <c r="M146" s="76"/>
      <c r="N146" s="76"/>
      <c r="O146" s="76"/>
      <c r="P146" s="77"/>
      <c r="Q146" s="78"/>
      <c r="R146" s="79"/>
      <c r="S146" s="80"/>
      <c r="T146" s="80"/>
      <c r="U146" s="81"/>
      <c r="V146" s="81"/>
      <c r="W146" s="81"/>
      <c r="X146" s="81"/>
      <c r="Y146" s="81"/>
      <c r="Z146" s="81"/>
      <c r="AA146" s="81"/>
      <c r="AB146" s="82"/>
      <c r="AC146" s="83"/>
      <c r="AD146" s="83"/>
      <c r="AE146" s="84"/>
      <c r="AF146" s="85"/>
      <c r="AG146" s="86"/>
      <c r="AH146" s="87"/>
      <c r="AI146" s="87"/>
      <c r="AJ146" s="88"/>
      <c r="AK146" s="115"/>
      <c r="AL146" s="51"/>
      <c r="AM146" s="116"/>
      <c r="AN146" s="117"/>
      <c r="AO146" s="92"/>
      <c r="AP146" s="118"/>
      <c r="AQ146" s="94"/>
      <c r="AR146" s="95"/>
      <c r="AS146" s="96"/>
      <c r="AT146" s="97"/>
      <c r="AU146" s="97"/>
      <c r="AV146" s="96"/>
      <c r="AW146" s="98"/>
      <c r="AX146" s="92"/>
      <c r="AY146" s="93"/>
      <c r="AZ146" s="99"/>
      <c r="BA146" s="100"/>
      <c r="BB146" s="99"/>
      <c r="BC146" s="100"/>
      <c r="BD146" s="100"/>
      <c r="BE146" s="99"/>
      <c r="BF146" s="98"/>
      <c r="BG146" s="92"/>
      <c r="BH146" s="93"/>
      <c r="BI146" s="99"/>
      <c r="BJ146" s="100"/>
      <c r="BK146" s="99"/>
      <c r="BL146" s="100"/>
      <c r="BM146" s="100"/>
      <c r="BN146" s="99"/>
      <c r="BO146" s="98"/>
      <c r="BP146" s="92"/>
      <c r="BQ146" s="93"/>
      <c r="BR146" s="99"/>
      <c r="BS146" s="100"/>
      <c r="BT146" s="99"/>
      <c r="BU146" s="100"/>
      <c r="BV146" s="100"/>
      <c r="BW146" s="99"/>
      <c r="BX146" s="98"/>
      <c r="BY146" s="92"/>
      <c r="BZ146" s="93"/>
      <c r="CA146" s="99"/>
      <c r="CB146" s="100"/>
      <c r="CC146" s="99"/>
      <c r="CD146" s="100"/>
      <c r="CE146" s="100"/>
      <c r="CF146" s="99"/>
      <c r="CG146" s="98"/>
      <c r="CH146" s="92"/>
      <c r="CI146" s="93"/>
      <c r="CJ146" s="99"/>
      <c r="CK146" s="100"/>
      <c r="CL146" s="99"/>
      <c r="CM146" s="100"/>
      <c r="CN146" s="100"/>
      <c r="CO146" s="99"/>
      <c r="CP146" s="98"/>
      <c r="CQ146" s="152"/>
      <c r="CR146" s="102" t="str">
        <f>IF(Tableau18[[#This Row],[Colonne1]]=0,"",IF(DO146&gt;1,"Nom plusieurs fois dans la liste",IF(DO146=1,"OK","Nom pas dans la liste")))</f>
        <v/>
      </c>
      <c r="CS146" s="134"/>
      <c r="CT146" s="103"/>
      <c r="CU146" s="104"/>
      <c r="CV146" s="104"/>
      <c r="CW146" s="104"/>
      <c r="CX146" s="104"/>
      <c r="CY146" s="103"/>
      <c r="CZ146" s="104"/>
      <c r="DA146" s="104"/>
      <c r="DB146" s="104"/>
      <c r="DC146" s="133"/>
      <c r="DD146" s="133"/>
      <c r="DE146" s="133"/>
      <c r="DF146" s="133"/>
      <c r="DG146" s="105"/>
      <c r="DH146" s="133"/>
      <c r="DI146" s="105"/>
      <c r="DJ146" s="105"/>
      <c r="DK146" s="133"/>
      <c r="DL146" s="105"/>
      <c r="DM146" s="105"/>
      <c r="DN146" s="105"/>
      <c r="DO146" s="119">
        <f>COUNTIF(B:B,Tableau18[[#This Row],[Colonne1]])</f>
        <v>0</v>
      </c>
      <c r="DQ146" s="107">
        <f>MOD(DX146-DW146,1)</f>
        <v>0</v>
      </c>
      <c r="DS146" s="108">
        <f>Tableau13[[#This Row],[Pause 1]]</f>
        <v>0</v>
      </c>
      <c r="DT146" s="108">
        <f>Tableau13[[#This Row],[Pause 2]]</f>
        <v>0</v>
      </c>
      <c r="DU146" s="81">
        <f>Tableau13[[#This Row],[Debut 1 pause calculé]]</f>
        <v>0</v>
      </c>
      <c r="DV146" s="81">
        <f>Tableau13[[#This Row],[Fin 1 pause calculé]]</f>
        <v>0</v>
      </c>
      <c r="DW146" s="81">
        <f>Tableau13[[#This Row],[Debut 2 pause calculé]]</f>
        <v>0</v>
      </c>
      <c r="DX146" s="81">
        <f>Tableau13[[#This Row],[Fin 2 pause calculé]]</f>
        <v>0</v>
      </c>
      <c r="DY146" s="107">
        <f>Tableau13[[#This Row],[Activité1]]</f>
        <v>0</v>
      </c>
      <c r="DZ146" s="109">
        <f>Tableau13[[#This Row],[Debut1]]</f>
        <v>0</v>
      </c>
      <c r="EA146" s="109">
        <f>Tableau13[[#This Row],[Fin calculé1]]</f>
        <v>0</v>
      </c>
      <c r="EB146" s="109">
        <f>Tableau13[[#This Row],[FP1]]</f>
        <v>0</v>
      </c>
      <c r="EC146" s="110">
        <f>Tableau13[[#This Row],[Temps1]]</f>
        <v>0</v>
      </c>
      <c r="ED146" s="111">
        <f>IF(DZ146=0,0,IF(EA146&gt;0,"F",IF(Tableau13[[#This Row],[X]]="X","FP","EC")))</f>
        <v>0</v>
      </c>
      <c r="EE146" s="112">
        <f>Tableau13[[#This Row],[Pause1]]</f>
        <v>0</v>
      </c>
      <c r="EF146" s="113">
        <f t="shared" si="6"/>
        <v>0</v>
      </c>
      <c r="EG146" s="113">
        <f t="shared" si="5"/>
        <v>0</v>
      </c>
    </row>
    <row r="147" spans="1:137" s="107" customFormat="1" ht="13.95" customHeight="1" x14ac:dyDescent="0.3">
      <c r="A147" s="114">
        <f>Tableau13[[#This Row],[Code]]</f>
        <v>0</v>
      </c>
      <c r="B147" s="72"/>
      <c r="C147" s="72"/>
      <c r="D147" s="73"/>
      <c r="E147" s="74"/>
      <c r="F147" s="75"/>
      <c r="G147" s="76"/>
      <c r="H147" s="72"/>
      <c r="I147" s="76"/>
      <c r="J147" s="76"/>
      <c r="K147" s="76"/>
      <c r="L147" s="76"/>
      <c r="M147" s="76"/>
      <c r="N147" s="76"/>
      <c r="O147" s="76"/>
      <c r="P147" s="77"/>
      <c r="Q147" s="78"/>
      <c r="R147" s="79"/>
      <c r="S147" s="80"/>
      <c r="T147" s="80"/>
      <c r="U147" s="81"/>
      <c r="V147" s="81"/>
      <c r="W147" s="81"/>
      <c r="X147" s="81"/>
      <c r="Y147" s="81"/>
      <c r="Z147" s="81"/>
      <c r="AA147" s="81"/>
      <c r="AB147" s="82"/>
      <c r="AC147" s="83"/>
      <c r="AD147" s="83"/>
      <c r="AE147" s="84"/>
      <c r="AF147" s="85"/>
      <c r="AG147" s="86"/>
      <c r="AH147" s="87"/>
      <c r="AI147" s="87"/>
      <c r="AJ147" s="88"/>
      <c r="AK147" s="115"/>
      <c r="AL147" s="51"/>
      <c r="AM147" s="116"/>
      <c r="AN147" s="117"/>
      <c r="AO147" s="92"/>
      <c r="AP147" s="118"/>
      <c r="AQ147" s="94"/>
      <c r="AR147" s="95"/>
      <c r="AS147" s="96"/>
      <c r="AT147" s="97"/>
      <c r="AU147" s="97"/>
      <c r="AV147" s="96"/>
      <c r="AW147" s="98"/>
      <c r="AX147" s="92"/>
      <c r="AY147" s="93"/>
      <c r="AZ147" s="99"/>
      <c r="BA147" s="100"/>
      <c r="BB147" s="99"/>
      <c r="BC147" s="100"/>
      <c r="BD147" s="100"/>
      <c r="BE147" s="99"/>
      <c r="BF147" s="98"/>
      <c r="BG147" s="92"/>
      <c r="BH147" s="93"/>
      <c r="BI147" s="99"/>
      <c r="BJ147" s="100"/>
      <c r="BK147" s="99"/>
      <c r="BL147" s="100"/>
      <c r="BM147" s="100"/>
      <c r="BN147" s="99"/>
      <c r="BO147" s="98"/>
      <c r="BP147" s="92"/>
      <c r="BQ147" s="93"/>
      <c r="BR147" s="99"/>
      <c r="BS147" s="100"/>
      <c r="BT147" s="99"/>
      <c r="BU147" s="100"/>
      <c r="BV147" s="100"/>
      <c r="BW147" s="99"/>
      <c r="BX147" s="98"/>
      <c r="BY147" s="92"/>
      <c r="BZ147" s="93"/>
      <c r="CA147" s="99"/>
      <c r="CB147" s="100"/>
      <c r="CC147" s="99"/>
      <c r="CD147" s="100"/>
      <c r="CE147" s="100"/>
      <c r="CF147" s="99"/>
      <c r="CG147" s="98"/>
      <c r="CH147" s="92"/>
      <c r="CI147" s="93"/>
      <c r="CJ147" s="99"/>
      <c r="CK147" s="100"/>
      <c r="CL147" s="99"/>
      <c r="CM147" s="100"/>
      <c r="CN147" s="100"/>
      <c r="CO147" s="99"/>
      <c r="CP147" s="98"/>
      <c r="CQ147" s="152"/>
      <c r="CR147" s="102" t="str">
        <f>IF(Tableau18[[#This Row],[Colonne1]]=0,"",IF(DO147&gt;1,"Nom plusieurs fois dans la liste",IF(DO147=1,"OK","Nom pas dans la liste")))</f>
        <v/>
      </c>
      <c r="CS147" s="134"/>
      <c r="CT147" s="103"/>
      <c r="CU147" s="104"/>
      <c r="CV147" s="104"/>
      <c r="CW147" s="104"/>
      <c r="CX147" s="104"/>
      <c r="CY147" s="103"/>
      <c r="CZ147" s="104"/>
      <c r="DA147" s="104"/>
      <c r="DB147" s="104"/>
      <c r="DC147" s="133"/>
      <c r="DD147" s="133"/>
      <c r="DE147" s="133"/>
      <c r="DF147" s="133"/>
      <c r="DG147" s="105"/>
      <c r="DH147" s="133"/>
      <c r="DI147" s="105"/>
      <c r="DJ147" s="105"/>
      <c r="DK147" s="133"/>
      <c r="DL147" s="105"/>
      <c r="DM147" s="105" t="s">
        <v>129</v>
      </c>
      <c r="DN147" s="105"/>
      <c r="DO147" s="119">
        <f>COUNTIF(B:B,Tableau18[[#This Row],[Colonne1]])</f>
        <v>0</v>
      </c>
      <c r="DQ147" s="107">
        <f>MOD(DX147-DW147,1)</f>
        <v>0</v>
      </c>
      <c r="DS147" s="108">
        <f>Tableau13[[#This Row],[Pause 1]]</f>
        <v>0</v>
      </c>
      <c r="DT147" s="108">
        <f>Tableau13[[#This Row],[Pause 2]]</f>
        <v>0</v>
      </c>
      <c r="DU147" s="81">
        <f>Tableau13[[#This Row],[Debut 1 pause calculé]]</f>
        <v>0</v>
      </c>
      <c r="DV147" s="81">
        <f>Tableau13[[#This Row],[Fin 1 pause calculé]]</f>
        <v>0</v>
      </c>
      <c r="DW147" s="81">
        <f>Tableau13[[#This Row],[Debut 2 pause calculé]]</f>
        <v>0</v>
      </c>
      <c r="DX147" s="81">
        <f>Tableau13[[#This Row],[Fin 2 pause calculé]]</f>
        <v>0</v>
      </c>
      <c r="DY147" s="107">
        <f>Tableau13[[#This Row],[Activité1]]</f>
        <v>0</v>
      </c>
      <c r="DZ147" s="109">
        <f>Tableau13[[#This Row],[Debut1]]</f>
        <v>0</v>
      </c>
      <c r="EA147" s="109">
        <f>Tableau13[[#This Row],[Fin calculé1]]</f>
        <v>0</v>
      </c>
      <c r="EB147" s="109">
        <f>Tableau13[[#This Row],[FP1]]</f>
        <v>0</v>
      </c>
      <c r="EC147" s="110">
        <f>Tableau13[[#This Row],[Temps1]]</f>
        <v>0</v>
      </c>
      <c r="ED147" s="111">
        <f>IF(DZ147=0,0,IF(EA147&gt;0,"F",IF(Tableau13[[#This Row],[X]]="X","FP","EC")))</f>
        <v>0</v>
      </c>
      <c r="EE147" s="112">
        <f>Tableau13[[#This Row],[Pause1]]</f>
        <v>0</v>
      </c>
      <c r="EF147" s="113">
        <f t="shared" si="6"/>
        <v>0</v>
      </c>
      <c r="EG147" s="113">
        <f t="shared" si="5"/>
        <v>0</v>
      </c>
    </row>
    <row r="148" spans="1:137" s="107" customFormat="1" ht="13.95" customHeight="1" x14ac:dyDescent="0.3">
      <c r="A148" s="114">
        <f>Tableau13[[#This Row],[Code]]</f>
        <v>0</v>
      </c>
      <c r="B148" s="72"/>
      <c r="C148" s="72"/>
      <c r="D148" s="73"/>
      <c r="E148" s="74"/>
      <c r="F148" s="75"/>
      <c r="G148" s="76"/>
      <c r="H148" s="72"/>
      <c r="I148" s="76"/>
      <c r="J148" s="76"/>
      <c r="K148" s="76"/>
      <c r="L148" s="76"/>
      <c r="M148" s="76"/>
      <c r="N148" s="76"/>
      <c r="O148" s="76"/>
      <c r="P148" s="77"/>
      <c r="Q148" s="78"/>
      <c r="R148" s="79"/>
      <c r="S148" s="80"/>
      <c r="T148" s="80"/>
      <c r="U148" s="81"/>
      <c r="V148" s="81"/>
      <c r="W148" s="81"/>
      <c r="X148" s="81"/>
      <c r="Y148" s="81"/>
      <c r="Z148" s="81"/>
      <c r="AA148" s="81"/>
      <c r="AB148" s="82"/>
      <c r="AC148" s="83"/>
      <c r="AD148" s="83"/>
      <c r="AE148" s="84"/>
      <c r="AF148" s="85"/>
      <c r="AG148" s="86"/>
      <c r="AH148" s="87"/>
      <c r="AI148" s="87"/>
      <c r="AJ148" s="88"/>
      <c r="AK148" s="115"/>
      <c r="AL148" s="51"/>
      <c r="AM148" s="116"/>
      <c r="AN148" s="117"/>
      <c r="AO148" s="92"/>
      <c r="AP148" s="118"/>
      <c r="AQ148" s="94"/>
      <c r="AR148" s="95"/>
      <c r="AS148" s="96"/>
      <c r="AT148" s="97"/>
      <c r="AU148" s="97"/>
      <c r="AV148" s="96"/>
      <c r="AW148" s="98"/>
      <c r="AX148" s="92"/>
      <c r="AY148" s="93"/>
      <c r="AZ148" s="99"/>
      <c r="BA148" s="100"/>
      <c r="BB148" s="99"/>
      <c r="BC148" s="100"/>
      <c r="BD148" s="100"/>
      <c r="BE148" s="99"/>
      <c r="BF148" s="98"/>
      <c r="BG148" s="92"/>
      <c r="BH148" s="93"/>
      <c r="BI148" s="99"/>
      <c r="BJ148" s="100"/>
      <c r="BK148" s="99"/>
      <c r="BL148" s="100"/>
      <c r="BM148" s="100"/>
      <c r="BN148" s="99"/>
      <c r="BO148" s="98"/>
      <c r="BP148" s="92"/>
      <c r="BQ148" s="93"/>
      <c r="BR148" s="99"/>
      <c r="BS148" s="100"/>
      <c r="BT148" s="99"/>
      <c r="BU148" s="100"/>
      <c r="BV148" s="100"/>
      <c r="BW148" s="99"/>
      <c r="BX148" s="98"/>
      <c r="BY148" s="92"/>
      <c r="BZ148" s="93"/>
      <c r="CA148" s="99"/>
      <c r="CB148" s="100"/>
      <c r="CC148" s="99"/>
      <c r="CD148" s="100"/>
      <c r="CE148" s="100"/>
      <c r="CF148" s="99"/>
      <c r="CG148" s="98"/>
      <c r="CH148" s="92"/>
      <c r="CI148" s="93"/>
      <c r="CJ148" s="99"/>
      <c r="CK148" s="100"/>
      <c r="CL148" s="99"/>
      <c r="CM148" s="100"/>
      <c r="CN148" s="100"/>
      <c r="CO148" s="99"/>
      <c r="CP148" s="98"/>
      <c r="CQ148" s="152"/>
      <c r="CR148" s="102" t="str">
        <f>IF(Tableau18[[#This Row],[Colonne1]]=0,"",IF(DO148&gt;1,"Nom plusieurs fois dans la liste",IF(DO148=1,"OK","Nom pas dans la liste")))</f>
        <v/>
      </c>
      <c r="CS148" s="134"/>
      <c r="CT148" s="103"/>
      <c r="CU148" s="104"/>
      <c r="CV148" s="104"/>
      <c r="CW148" s="104"/>
      <c r="CX148" s="104"/>
      <c r="CY148" s="103"/>
      <c r="CZ148" s="104"/>
      <c r="DA148" s="104"/>
      <c r="DB148" s="104"/>
      <c r="DC148" s="133"/>
      <c r="DD148" s="133"/>
      <c r="DE148" s="133"/>
      <c r="DF148" s="133"/>
      <c r="DG148" s="105"/>
      <c r="DH148" s="133"/>
      <c r="DI148" s="105"/>
      <c r="DJ148" s="105"/>
      <c r="DK148" s="133"/>
      <c r="DL148" s="105"/>
      <c r="DM148" s="105" t="s">
        <v>129</v>
      </c>
      <c r="DN148" s="105"/>
      <c r="DO148" s="119">
        <f>COUNTIF(B:B,Tableau18[[#This Row],[Colonne1]])</f>
        <v>0</v>
      </c>
      <c r="DQ148" s="107">
        <f>MOD(DX148-DW148,1)</f>
        <v>0</v>
      </c>
      <c r="DS148" s="108">
        <f>Tableau13[[#This Row],[Pause 1]]</f>
        <v>0</v>
      </c>
      <c r="DT148" s="108">
        <f>Tableau13[[#This Row],[Pause 2]]</f>
        <v>0</v>
      </c>
      <c r="DU148" s="81">
        <f>Tableau13[[#This Row],[Debut 1 pause calculé]]</f>
        <v>0</v>
      </c>
      <c r="DV148" s="81">
        <f>Tableau13[[#This Row],[Fin 1 pause calculé]]</f>
        <v>0</v>
      </c>
      <c r="DW148" s="81">
        <f>Tableau13[[#This Row],[Debut 2 pause calculé]]</f>
        <v>0</v>
      </c>
      <c r="DX148" s="81">
        <f>Tableau13[[#This Row],[Fin 2 pause calculé]]</f>
        <v>0</v>
      </c>
      <c r="DY148" s="107">
        <f>Tableau13[[#This Row],[Activité1]]</f>
        <v>0</v>
      </c>
      <c r="DZ148" s="109">
        <f>Tableau13[[#This Row],[Debut1]]</f>
        <v>0</v>
      </c>
      <c r="EA148" s="109">
        <f>Tableau13[[#This Row],[Fin calculé1]]</f>
        <v>0</v>
      </c>
      <c r="EB148" s="109">
        <f>Tableau13[[#This Row],[FP1]]</f>
        <v>0</v>
      </c>
      <c r="EC148" s="110">
        <f>Tableau13[[#This Row],[Temps1]]</f>
        <v>0</v>
      </c>
      <c r="ED148" s="111">
        <f>IF(DZ148=0,0,IF(EA148&gt;0,"F",IF(Tableau13[[#This Row],[X]]="X","FP","EC")))</f>
        <v>0</v>
      </c>
      <c r="EE148" s="112">
        <f>Tableau13[[#This Row],[Pause1]]</f>
        <v>0</v>
      </c>
      <c r="EF148" s="113">
        <f t="shared" si="6"/>
        <v>0</v>
      </c>
      <c r="EG148" s="113">
        <f t="shared" si="5"/>
        <v>0</v>
      </c>
    </row>
    <row r="149" spans="1:137" s="107" customFormat="1" ht="13.95" customHeight="1" x14ac:dyDescent="0.3">
      <c r="A149" s="114">
        <f>Tableau13[[#This Row],[Code]]</f>
        <v>0</v>
      </c>
      <c r="B149" s="72"/>
      <c r="C149" s="72"/>
      <c r="D149" s="73"/>
      <c r="E149" s="74"/>
      <c r="F149" s="75"/>
      <c r="G149" s="76"/>
      <c r="H149" s="72"/>
      <c r="I149" s="76"/>
      <c r="J149" s="76"/>
      <c r="K149" s="76"/>
      <c r="L149" s="76"/>
      <c r="M149" s="76"/>
      <c r="N149" s="76"/>
      <c r="O149" s="76"/>
      <c r="P149" s="77"/>
      <c r="Q149" s="78"/>
      <c r="R149" s="79"/>
      <c r="S149" s="80"/>
      <c r="T149" s="80"/>
      <c r="U149" s="81"/>
      <c r="V149" s="81"/>
      <c r="W149" s="81"/>
      <c r="X149" s="81"/>
      <c r="Y149" s="81"/>
      <c r="Z149" s="81"/>
      <c r="AA149" s="81"/>
      <c r="AB149" s="82"/>
      <c r="AC149" s="83"/>
      <c r="AD149" s="83"/>
      <c r="AE149" s="84"/>
      <c r="AF149" s="85"/>
      <c r="AG149" s="86"/>
      <c r="AH149" s="87"/>
      <c r="AI149" s="87"/>
      <c r="AJ149" s="88"/>
      <c r="AK149" s="115"/>
      <c r="AL149" s="51"/>
      <c r="AM149" s="116"/>
      <c r="AN149" s="117"/>
      <c r="AO149" s="92"/>
      <c r="AP149" s="118"/>
      <c r="AQ149" s="94"/>
      <c r="AR149" s="95"/>
      <c r="AS149" s="96"/>
      <c r="AT149" s="97"/>
      <c r="AU149" s="97"/>
      <c r="AV149" s="96"/>
      <c r="AW149" s="98"/>
      <c r="AX149" s="92"/>
      <c r="AY149" s="93"/>
      <c r="AZ149" s="99"/>
      <c r="BA149" s="100"/>
      <c r="BB149" s="99"/>
      <c r="BC149" s="100"/>
      <c r="BD149" s="100"/>
      <c r="BE149" s="99"/>
      <c r="BF149" s="98"/>
      <c r="BG149" s="92"/>
      <c r="BH149" s="93"/>
      <c r="BI149" s="99"/>
      <c r="BJ149" s="100"/>
      <c r="BK149" s="99"/>
      <c r="BL149" s="100"/>
      <c r="BM149" s="100"/>
      <c r="BN149" s="99"/>
      <c r="BO149" s="98"/>
      <c r="BP149" s="92"/>
      <c r="BQ149" s="93"/>
      <c r="BR149" s="99"/>
      <c r="BS149" s="100"/>
      <c r="BT149" s="99"/>
      <c r="BU149" s="100"/>
      <c r="BV149" s="100"/>
      <c r="BW149" s="99"/>
      <c r="BX149" s="98"/>
      <c r="BY149" s="92"/>
      <c r="BZ149" s="93"/>
      <c r="CA149" s="99"/>
      <c r="CB149" s="100"/>
      <c r="CC149" s="99"/>
      <c r="CD149" s="100"/>
      <c r="CE149" s="100"/>
      <c r="CF149" s="99"/>
      <c r="CG149" s="98"/>
      <c r="CH149" s="92"/>
      <c r="CI149" s="93"/>
      <c r="CJ149" s="99"/>
      <c r="CK149" s="100"/>
      <c r="CL149" s="99"/>
      <c r="CM149" s="100"/>
      <c r="CN149" s="100"/>
      <c r="CO149" s="99"/>
      <c r="CP149" s="98"/>
      <c r="CQ149" s="152"/>
      <c r="CR149" s="102" t="str">
        <f>IF(Tableau18[[#This Row],[Colonne1]]=0,"",IF(DO149&gt;1,"Nom plusieurs fois dans la liste",IF(DO149=1,"OK","Nom pas dans la liste")))</f>
        <v/>
      </c>
      <c r="CS149" s="134"/>
      <c r="CT149" s="103"/>
      <c r="CU149" s="104"/>
      <c r="CV149" s="104"/>
      <c r="CW149" s="104"/>
      <c r="CX149" s="104"/>
      <c r="CY149" s="103"/>
      <c r="CZ149" s="104"/>
      <c r="DA149" s="104"/>
      <c r="DB149" s="104"/>
      <c r="DC149" s="133"/>
      <c r="DD149" s="133"/>
      <c r="DE149" s="133"/>
      <c r="DF149" s="133"/>
      <c r="DG149" s="105"/>
      <c r="DH149" s="133"/>
      <c r="DI149" s="105"/>
      <c r="DJ149" s="105"/>
      <c r="DK149" s="133"/>
      <c r="DL149" s="105"/>
      <c r="DM149" s="105" t="s">
        <v>129</v>
      </c>
      <c r="DN149" s="105"/>
      <c r="DO149" s="119">
        <f>COUNTIF(B:B,Tableau18[[#This Row],[Colonne1]])</f>
        <v>0</v>
      </c>
      <c r="DQ149" s="107">
        <f>MOD(DX149-DW149,1)</f>
        <v>0</v>
      </c>
      <c r="DS149" s="108">
        <f>Tableau13[[#This Row],[Pause 1]]</f>
        <v>0</v>
      </c>
      <c r="DT149" s="108">
        <f>Tableau13[[#This Row],[Pause 2]]</f>
        <v>0</v>
      </c>
      <c r="DU149" s="81">
        <f>Tableau13[[#This Row],[Debut 1 pause calculé]]</f>
        <v>0</v>
      </c>
      <c r="DV149" s="81">
        <f>Tableau13[[#This Row],[Fin 1 pause calculé]]</f>
        <v>0</v>
      </c>
      <c r="DW149" s="81">
        <f>Tableau13[[#This Row],[Debut 2 pause calculé]]</f>
        <v>0</v>
      </c>
      <c r="DX149" s="81">
        <f>Tableau13[[#This Row],[Fin 2 pause calculé]]</f>
        <v>0</v>
      </c>
      <c r="DY149" s="107">
        <f>Tableau13[[#This Row],[Activité1]]</f>
        <v>0</v>
      </c>
      <c r="DZ149" s="121">
        <f>Tableau13[[#This Row],[Debut1]]</f>
        <v>0</v>
      </c>
      <c r="EA149" s="121">
        <f>Tableau13[[#This Row],[Fin calculé1]]</f>
        <v>0</v>
      </c>
      <c r="EB149" s="121">
        <f>Tableau13[[#This Row],[FP1]]</f>
        <v>0</v>
      </c>
      <c r="EC149" s="122">
        <f>Tableau13[[#This Row],[Temps1]]</f>
        <v>0</v>
      </c>
      <c r="ED149" s="123">
        <f>IF(DZ149=0,0,IF(EA149&gt;0,"F",IF(Tableau13[[#This Row],[X]]="X","FP","EC")))</f>
        <v>0</v>
      </c>
      <c r="EE149" s="124">
        <f>Tableau13[[#This Row],[Pause1]]</f>
        <v>0</v>
      </c>
      <c r="EF149" s="125">
        <f t="shared" si="6"/>
        <v>0</v>
      </c>
      <c r="EG149" s="125">
        <f t="shared" si="5"/>
        <v>0</v>
      </c>
    </row>
    <row r="150" spans="1:137" s="107" customFormat="1" ht="13.95" customHeight="1" x14ac:dyDescent="0.3">
      <c r="A150" s="114">
        <f>Tableau13[[#This Row],[Code]]</f>
        <v>0</v>
      </c>
      <c r="B150" s="72"/>
      <c r="C150" s="72"/>
      <c r="D150" s="73"/>
      <c r="E150" s="74"/>
      <c r="F150" s="75"/>
      <c r="G150" s="76"/>
      <c r="H150" s="72"/>
      <c r="I150" s="76"/>
      <c r="J150" s="76"/>
      <c r="K150" s="76"/>
      <c r="L150" s="76"/>
      <c r="M150" s="76"/>
      <c r="N150" s="76"/>
      <c r="O150" s="76"/>
      <c r="P150" s="77"/>
      <c r="Q150" s="78"/>
      <c r="R150" s="79"/>
      <c r="S150" s="80"/>
      <c r="T150" s="80"/>
      <c r="U150" s="81"/>
      <c r="V150" s="81"/>
      <c r="W150" s="81"/>
      <c r="X150" s="81"/>
      <c r="Y150" s="81"/>
      <c r="Z150" s="81"/>
      <c r="AA150" s="81"/>
      <c r="AB150" s="82"/>
      <c r="AC150" s="83"/>
      <c r="AD150" s="83"/>
      <c r="AE150" s="84"/>
      <c r="AF150" s="85"/>
      <c r="AG150" s="86"/>
      <c r="AH150" s="87"/>
      <c r="AI150" s="87"/>
      <c r="AJ150" s="88"/>
      <c r="AK150" s="115"/>
      <c r="AL150" s="51"/>
      <c r="AM150" s="116"/>
      <c r="AN150" s="117"/>
      <c r="AO150" s="92"/>
      <c r="AP150" s="118"/>
      <c r="AQ150" s="94"/>
      <c r="AR150" s="95"/>
      <c r="AS150" s="96"/>
      <c r="AT150" s="97"/>
      <c r="AU150" s="97"/>
      <c r="AV150" s="96"/>
      <c r="AW150" s="98"/>
      <c r="AX150" s="92"/>
      <c r="AY150" s="93"/>
      <c r="AZ150" s="99"/>
      <c r="BA150" s="100"/>
      <c r="BB150" s="99"/>
      <c r="BC150" s="100"/>
      <c r="BD150" s="100"/>
      <c r="BE150" s="99"/>
      <c r="BF150" s="98"/>
      <c r="BG150" s="92"/>
      <c r="BH150" s="93"/>
      <c r="BI150" s="99"/>
      <c r="BJ150" s="100"/>
      <c r="BK150" s="99"/>
      <c r="BL150" s="100"/>
      <c r="BM150" s="100"/>
      <c r="BN150" s="99"/>
      <c r="BO150" s="98"/>
      <c r="BP150" s="92"/>
      <c r="BQ150" s="93"/>
      <c r="BR150" s="99"/>
      <c r="BS150" s="100"/>
      <c r="BT150" s="99"/>
      <c r="BU150" s="100"/>
      <c r="BV150" s="100"/>
      <c r="BW150" s="99"/>
      <c r="BX150" s="98"/>
      <c r="BY150" s="92"/>
      <c r="BZ150" s="93"/>
      <c r="CA150" s="99"/>
      <c r="CB150" s="100"/>
      <c r="CC150" s="99"/>
      <c r="CD150" s="100"/>
      <c r="CE150" s="100"/>
      <c r="CF150" s="99"/>
      <c r="CG150" s="98"/>
      <c r="CH150" s="92"/>
      <c r="CI150" s="93"/>
      <c r="CJ150" s="99"/>
      <c r="CK150" s="100"/>
      <c r="CL150" s="99"/>
      <c r="CM150" s="100"/>
      <c r="CN150" s="100"/>
      <c r="CO150" s="99"/>
      <c r="CP150" s="98"/>
      <c r="CQ150" s="152"/>
      <c r="CR150" s="102" t="str">
        <f>IF(Tableau18[[#This Row],[Colonne1]]=0,"",IF(DO150&gt;1,"Nom plusieurs fois dans la liste",IF(DO150=1,"OK","Nom pas dans la liste")))</f>
        <v/>
      </c>
      <c r="CS150" s="134"/>
      <c r="CT150" s="103"/>
      <c r="CU150" s="104"/>
      <c r="CV150" s="104"/>
      <c r="CW150" s="104"/>
      <c r="CX150" s="104"/>
      <c r="CY150" s="103"/>
      <c r="CZ150" s="104"/>
      <c r="DA150" s="104"/>
      <c r="DB150" s="104"/>
      <c r="DC150" s="133"/>
      <c r="DD150" s="133"/>
      <c r="DE150" s="133"/>
      <c r="DF150" s="133"/>
      <c r="DG150" s="105"/>
      <c r="DH150" s="133"/>
      <c r="DI150" s="105"/>
      <c r="DJ150" s="105"/>
      <c r="DK150" s="133"/>
      <c r="DL150" s="105"/>
      <c r="DM150" s="105" t="s">
        <v>129</v>
      </c>
      <c r="DN150" s="105"/>
      <c r="DO150" s="119">
        <f>COUNTIF(B:B,Tableau18[[#This Row],[Colonne1]])</f>
        <v>0</v>
      </c>
      <c r="DQ150" s="107">
        <f>MOD(DX150-DW150,1)</f>
        <v>0</v>
      </c>
      <c r="DS150" s="108">
        <f>Tableau13[[#This Row],[Pause 1]]</f>
        <v>0</v>
      </c>
      <c r="DT150" s="108">
        <f>Tableau13[[#This Row],[Pause 2]]</f>
        <v>0</v>
      </c>
      <c r="DU150" s="81">
        <f>Tableau13[[#This Row],[Debut 1 pause calculé]]</f>
        <v>0</v>
      </c>
      <c r="DV150" s="81">
        <f>Tableau13[[#This Row],[Fin 1 pause calculé]]</f>
        <v>0</v>
      </c>
      <c r="DW150" s="81">
        <f>Tableau13[[#This Row],[Debut 2 pause calculé]]</f>
        <v>0</v>
      </c>
      <c r="DX150" s="81">
        <f>Tableau13[[#This Row],[Fin 2 pause calculé]]</f>
        <v>0</v>
      </c>
      <c r="DY150" s="107">
        <f>Tableau13[[#This Row],[Activité1]]</f>
        <v>0</v>
      </c>
      <c r="DZ150" s="109">
        <f>Tableau13[[#This Row],[Debut1]]</f>
        <v>0</v>
      </c>
      <c r="EA150" s="109">
        <f>Tableau13[[#This Row],[Fin calculé1]]</f>
        <v>0</v>
      </c>
      <c r="EB150" s="109">
        <f>Tableau13[[#This Row],[FP1]]</f>
        <v>0</v>
      </c>
      <c r="EC150" s="110">
        <f>Tableau13[[#This Row],[Temps1]]</f>
        <v>0</v>
      </c>
      <c r="ED150" s="111">
        <f>IF(DZ150=0,0,IF(EA150&gt;0,"F",IF(Tableau13[[#This Row],[X]]="X","FP","EC")))</f>
        <v>0</v>
      </c>
      <c r="EE150" s="112">
        <f>Tableau13[[#This Row],[Pause1]]</f>
        <v>0</v>
      </c>
      <c r="EF150" s="113">
        <f t="shared" si="6"/>
        <v>0</v>
      </c>
      <c r="EG150" s="113">
        <f t="shared" si="5"/>
        <v>0</v>
      </c>
    </row>
    <row r="151" spans="1:137" s="107" customFormat="1" ht="13.95" customHeight="1" x14ac:dyDescent="0.3">
      <c r="A151" s="114">
        <f>Tableau13[[#This Row],[Code]]</f>
        <v>0</v>
      </c>
      <c r="B151" s="72"/>
      <c r="C151" s="72"/>
      <c r="D151" s="73"/>
      <c r="E151" s="74"/>
      <c r="F151" s="75"/>
      <c r="G151" s="76"/>
      <c r="H151" s="72"/>
      <c r="I151" s="76"/>
      <c r="J151" s="76"/>
      <c r="K151" s="76"/>
      <c r="L151" s="76"/>
      <c r="M151" s="76"/>
      <c r="N151" s="76"/>
      <c r="O151" s="76"/>
      <c r="P151" s="77"/>
      <c r="Q151" s="78"/>
      <c r="R151" s="79"/>
      <c r="S151" s="80"/>
      <c r="T151" s="80"/>
      <c r="U151" s="81"/>
      <c r="V151" s="81"/>
      <c r="W151" s="81"/>
      <c r="X151" s="81"/>
      <c r="Y151" s="81"/>
      <c r="Z151" s="81"/>
      <c r="AA151" s="81"/>
      <c r="AB151" s="82"/>
      <c r="AC151" s="83"/>
      <c r="AD151" s="83"/>
      <c r="AE151" s="84"/>
      <c r="AF151" s="85"/>
      <c r="AG151" s="86"/>
      <c r="AH151" s="87"/>
      <c r="AI151" s="87"/>
      <c r="AJ151" s="88"/>
      <c r="AK151" s="115"/>
      <c r="AL151" s="51"/>
      <c r="AM151" s="116"/>
      <c r="AN151" s="117"/>
      <c r="AO151" s="92"/>
      <c r="AP151" s="118"/>
      <c r="AQ151" s="94"/>
      <c r="AR151" s="95"/>
      <c r="AS151" s="96"/>
      <c r="AT151" s="97"/>
      <c r="AU151" s="97"/>
      <c r="AV151" s="96"/>
      <c r="AW151" s="98"/>
      <c r="AX151" s="92"/>
      <c r="AY151" s="93"/>
      <c r="AZ151" s="99"/>
      <c r="BA151" s="100"/>
      <c r="BB151" s="99"/>
      <c r="BC151" s="100"/>
      <c r="BD151" s="100"/>
      <c r="BE151" s="99"/>
      <c r="BF151" s="98"/>
      <c r="BG151" s="92"/>
      <c r="BH151" s="93"/>
      <c r="BI151" s="99"/>
      <c r="BJ151" s="100"/>
      <c r="BK151" s="99"/>
      <c r="BL151" s="100"/>
      <c r="BM151" s="100"/>
      <c r="BN151" s="99"/>
      <c r="BO151" s="98"/>
      <c r="BP151" s="92"/>
      <c r="BQ151" s="93"/>
      <c r="BR151" s="99"/>
      <c r="BS151" s="100"/>
      <c r="BT151" s="99"/>
      <c r="BU151" s="100"/>
      <c r="BV151" s="100"/>
      <c r="BW151" s="99"/>
      <c r="BX151" s="98"/>
      <c r="BY151" s="92"/>
      <c r="BZ151" s="93"/>
      <c r="CA151" s="99"/>
      <c r="CB151" s="100"/>
      <c r="CC151" s="99"/>
      <c r="CD151" s="100"/>
      <c r="CE151" s="100"/>
      <c r="CF151" s="99"/>
      <c r="CG151" s="98"/>
      <c r="CH151" s="92"/>
      <c r="CI151" s="93"/>
      <c r="CJ151" s="99"/>
      <c r="CK151" s="100"/>
      <c r="CL151" s="99"/>
      <c r="CM151" s="100"/>
      <c r="CN151" s="100"/>
      <c r="CO151" s="99"/>
      <c r="CP151" s="98"/>
      <c r="CQ151" s="152"/>
      <c r="CR151" s="102" t="str">
        <f>IF(Tableau18[[#This Row],[Colonne1]]=0,"",IF(DO151&gt;1,"Nom plusieurs fois dans la liste",IF(DO151=1,"OK","Nom pas dans la liste")))</f>
        <v/>
      </c>
      <c r="CS151" s="134"/>
      <c r="CT151" s="103"/>
      <c r="CU151" s="104"/>
      <c r="CV151" s="104"/>
      <c r="CW151" s="104"/>
      <c r="CX151" s="104"/>
      <c r="CY151" s="103"/>
      <c r="CZ151" s="104"/>
      <c r="DA151" s="104"/>
      <c r="DB151" s="104"/>
      <c r="DC151" s="133"/>
      <c r="DD151" s="133"/>
      <c r="DE151" s="133"/>
      <c r="DF151" s="133"/>
      <c r="DG151" s="105"/>
      <c r="DH151" s="133"/>
      <c r="DI151" s="105"/>
      <c r="DJ151" s="105"/>
      <c r="DK151" s="133"/>
      <c r="DL151" s="105"/>
      <c r="DM151" s="105" t="s">
        <v>129</v>
      </c>
      <c r="DN151" s="105"/>
      <c r="DO151" s="119">
        <f>COUNTIF(B:B,Tableau18[[#This Row],[Colonne1]])</f>
        <v>0</v>
      </c>
      <c r="DQ151" s="107">
        <f>MOD(DX151-DW151,1)</f>
        <v>0</v>
      </c>
      <c r="DS151" s="108">
        <f>Tableau13[[#This Row],[Pause 1]]</f>
        <v>0</v>
      </c>
      <c r="DT151" s="108">
        <f>Tableau13[[#This Row],[Pause 2]]</f>
        <v>0</v>
      </c>
      <c r="DU151" s="81">
        <f>Tableau13[[#This Row],[Debut 1 pause calculé]]</f>
        <v>0</v>
      </c>
      <c r="DV151" s="81">
        <f>Tableau13[[#This Row],[Fin 1 pause calculé]]</f>
        <v>0</v>
      </c>
      <c r="DW151" s="81">
        <f>Tableau13[[#This Row],[Debut 2 pause calculé]]</f>
        <v>0</v>
      </c>
      <c r="DX151" s="81">
        <f>Tableau13[[#This Row],[Fin 2 pause calculé]]</f>
        <v>0</v>
      </c>
      <c r="DY151" s="107">
        <f>Tableau13[[#This Row],[Activité1]]</f>
        <v>0</v>
      </c>
      <c r="DZ151" s="121">
        <f>Tableau13[[#This Row],[Debut1]]</f>
        <v>0</v>
      </c>
      <c r="EA151" s="121">
        <f>Tableau13[[#This Row],[Fin calculé1]]</f>
        <v>0</v>
      </c>
      <c r="EB151" s="121">
        <f>Tableau13[[#This Row],[FP1]]</f>
        <v>0</v>
      </c>
      <c r="EC151" s="122">
        <f>Tableau13[[#This Row],[Temps1]]</f>
        <v>0</v>
      </c>
      <c r="ED151" s="123">
        <f>IF(DZ151=0,0,IF(EA151&gt;0,"F",IF(Tableau13[[#This Row],[X]]="X","FP","EC")))</f>
        <v>0</v>
      </c>
      <c r="EE151" s="124">
        <f>Tableau13[[#This Row],[Pause1]]</f>
        <v>0</v>
      </c>
      <c r="EF151" s="125">
        <f t="shared" si="6"/>
        <v>0</v>
      </c>
      <c r="EG151" s="125">
        <f t="shared" si="5"/>
        <v>0</v>
      </c>
    </row>
    <row r="152" spans="1:137" s="107" customFormat="1" ht="13.95" customHeight="1" x14ac:dyDescent="0.3">
      <c r="A152" s="114">
        <f>Tableau13[[#This Row],[Code]]</f>
        <v>0</v>
      </c>
      <c r="B152" s="72"/>
      <c r="C152" s="72"/>
      <c r="D152" s="73"/>
      <c r="E152" s="74"/>
      <c r="F152" s="75"/>
      <c r="G152" s="76"/>
      <c r="H152" s="72"/>
      <c r="I152" s="76"/>
      <c r="J152" s="76"/>
      <c r="K152" s="76"/>
      <c r="L152" s="76"/>
      <c r="M152" s="76"/>
      <c r="N152" s="76"/>
      <c r="O152" s="76"/>
      <c r="P152" s="77"/>
      <c r="Q152" s="78"/>
      <c r="R152" s="79"/>
      <c r="S152" s="80"/>
      <c r="T152" s="80"/>
      <c r="U152" s="81"/>
      <c r="V152" s="81"/>
      <c r="W152" s="81"/>
      <c r="X152" s="81"/>
      <c r="Y152" s="81"/>
      <c r="Z152" s="81"/>
      <c r="AA152" s="81"/>
      <c r="AB152" s="82"/>
      <c r="AC152" s="83"/>
      <c r="AD152" s="83"/>
      <c r="AE152" s="84"/>
      <c r="AF152" s="85"/>
      <c r="AG152" s="86"/>
      <c r="AH152" s="87"/>
      <c r="AI152" s="87"/>
      <c r="AJ152" s="88"/>
      <c r="AK152" s="115"/>
      <c r="AL152" s="51"/>
      <c r="AM152" s="116"/>
      <c r="AN152" s="117"/>
      <c r="AO152" s="92"/>
      <c r="AP152" s="118"/>
      <c r="AQ152" s="94"/>
      <c r="AR152" s="95"/>
      <c r="AS152" s="96"/>
      <c r="AT152" s="97"/>
      <c r="AU152" s="97"/>
      <c r="AV152" s="96"/>
      <c r="AW152" s="98"/>
      <c r="AX152" s="92"/>
      <c r="AY152" s="93"/>
      <c r="AZ152" s="99"/>
      <c r="BA152" s="100"/>
      <c r="BB152" s="99"/>
      <c r="BC152" s="100"/>
      <c r="BD152" s="100"/>
      <c r="BE152" s="99"/>
      <c r="BF152" s="98"/>
      <c r="BG152" s="92"/>
      <c r="BH152" s="93"/>
      <c r="BI152" s="99"/>
      <c r="BJ152" s="100"/>
      <c r="BK152" s="99"/>
      <c r="BL152" s="100"/>
      <c r="BM152" s="100"/>
      <c r="BN152" s="99"/>
      <c r="BO152" s="98"/>
      <c r="BP152" s="92"/>
      <c r="BQ152" s="93"/>
      <c r="BR152" s="99"/>
      <c r="BS152" s="100"/>
      <c r="BT152" s="99"/>
      <c r="BU152" s="100"/>
      <c r="BV152" s="100"/>
      <c r="BW152" s="99"/>
      <c r="BX152" s="98"/>
      <c r="BY152" s="92"/>
      <c r="BZ152" s="93"/>
      <c r="CA152" s="99"/>
      <c r="CB152" s="100"/>
      <c r="CC152" s="99"/>
      <c r="CD152" s="100"/>
      <c r="CE152" s="100"/>
      <c r="CF152" s="99"/>
      <c r="CG152" s="98"/>
      <c r="CH152" s="92"/>
      <c r="CI152" s="93"/>
      <c r="CJ152" s="99"/>
      <c r="CK152" s="100"/>
      <c r="CL152" s="99"/>
      <c r="CM152" s="100"/>
      <c r="CN152" s="100"/>
      <c r="CO152" s="99"/>
      <c r="CP152" s="98"/>
      <c r="CQ152" s="152"/>
      <c r="CR152" s="102" t="str">
        <f>IF(Tableau18[[#This Row],[Colonne1]]=0,"",IF(DO152&gt;1,"Nom plusieurs fois dans la liste",IF(DO152=1,"OK","Nom pas dans la liste")))</f>
        <v/>
      </c>
      <c r="CS152" s="134"/>
      <c r="CT152" s="103"/>
      <c r="CU152" s="104"/>
      <c r="CV152" s="104"/>
      <c r="CW152" s="104"/>
      <c r="CX152" s="104"/>
      <c r="CY152" s="103"/>
      <c r="CZ152" s="104"/>
      <c r="DA152" s="104"/>
      <c r="DB152" s="104"/>
      <c r="DC152" s="133"/>
      <c r="DD152" s="133"/>
      <c r="DE152" s="133"/>
      <c r="DF152" s="133"/>
      <c r="DG152" s="105"/>
      <c r="DH152" s="133"/>
      <c r="DI152" s="105"/>
      <c r="DJ152" s="105"/>
      <c r="DK152" s="133"/>
      <c r="DL152" s="105"/>
      <c r="DM152" s="105" t="s">
        <v>129</v>
      </c>
      <c r="DN152" s="105"/>
      <c r="DO152" s="119">
        <f>COUNTIF(B:B,Tableau18[[#This Row],[Colonne1]])</f>
        <v>0</v>
      </c>
      <c r="DQ152" s="107">
        <f>MOD(DX152-DW152,1)</f>
        <v>0</v>
      </c>
      <c r="DS152" s="108">
        <f>Tableau13[[#This Row],[Pause 1]]</f>
        <v>0</v>
      </c>
      <c r="DT152" s="108">
        <f>Tableau13[[#This Row],[Pause 2]]</f>
        <v>0</v>
      </c>
      <c r="DU152" s="81">
        <f>Tableau13[[#This Row],[Debut 1 pause calculé]]</f>
        <v>0</v>
      </c>
      <c r="DV152" s="81">
        <f>Tableau13[[#This Row],[Fin 1 pause calculé]]</f>
        <v>0</v>
      </c>
      <c r="DW152" s="81">
        <f>Tableau13[[#This Row],[Debut 2 pause calculé]]</f>
        <v>0</v>
      </c>
      <c r="DX152" s="81">
        <f>Tableau13[[#This Row],[Fin 2 pause calculé]]</f>
        <v>0</v>
      </c>
      <c r="DY152" s="107">
        <f>Tableau13[[#This Row],[Activité1]]</f>
        <v>0</v>
      </c>
      <c r="DZ152" s="109">
        <f>Tableau13[[#This Row],[Debut1]]</f>
        <v>0</v>
      </c>
      <c r="EA152" s="109">
        <f>Tableau13[[#This Row],[Fin calculé1]]</f>
        <v>0</v>
      </c>
      <c r="EB152" s="109">
        <f>Tableau13[[#This Row],[FP1]]</f>
        <v>0</v>
      </c>
      <c r="EC152" s="110">
        <f>Tableau13[[#This Row],[Temps1]]</f>
        <v>0</v>
      </c>
      <c r="ED152" s="111">
        <f>IF(DZ152=0,0,IF(EA152&gt;0,"F",IF(Tableau13[[#This Row],[X]]="X","FP","EC")))</f>
        <v>0</v>
      </c>
      <c r="EE152" s="112">
        <f>Tableau13[[#This Row],[Pause1]]</f>
        <v>0</v>
      </c>
      <c r="EF152" s="113">
        <f t="shared" si="6"/>
        <v>0</v>
      </c>
      <c r="EG152" s="113">
        <f t="shared" si="5"/>
        <v>0</v>
      </c>
    </row>
    <row r="153" spans="1:137" s="107" customFormat="1" ht="13.95" customHeight="1" x14ac:dyDescent="0.3">
      <c r="A153" s="160">
        <f>Tableau13[[#This Row],[Code]]</f>
        <v>0</v>
      </c>
      <c r="B153" s="72"/>
      <c r="C153" s="72"/>
      <c r="D153" s="73"/>
      <c r="E153" s="74"/>
      <c r="F153" s="75"/>
      <c r="G153" s="76"/>
      <c r="H153" s="72"/>
      <c r="I153" s="76"/>
      <c r="J153" s="76"/>
      <c r="K153" s="76"/>
      <c r="L153" s="76"/>
      <c r="M153" s="76"/>
      <c r="N153" s="76"/>
      <c r="O153" s="76"/>
      <c r="P153" s="77"/>
      <c r="Q153" s="78"/>
      <c r="R153" s="79"/>
      <c r="S153" s="80"/>
      <c r="T153" s="80"/>
      <c r="U153" s="81"/>
      <c r="V153" s="81"/>
      <c r="W153" s="81"/>
      <c r="X153" s="81"/>
      <c r="Y153" s="81"/>
      <c r="Z153" s="81"/>
      <c r="AA153" s="81"/>
      <c r="AB153" s="82"/>
      <c r="AC153" s="83"/>
      <c r="AD153" s="83"/>
      <c r="AE153" s="84"/>
      <c r="AF153" s="85"/>
      <c r="AG153" s="86"/>
      <c r="AH153" s="87"/>
      <c r="AI153" s="87"/>
      <c r="AJ153" s="88"/>
      <c r="AK153" s="115"/>
      <c r="AL153" s="51"/>
      <c r="AM153" s="116"/>
      <c r="AN153" s="117"/>
      <c r="AO153" s="92"/>
      <c r="AP153" s="118"/>
      <c r="AQ153" s="94"/>
      <c r="AR153" s="95"/>
      <c r="AS153" s="96"/>
      <c r="AT153" s="97"/>
      <c r="AU153" s="97"/>
      <c r="AV153" s="96"/>
      <c r="AW153" s="98"/>
      <c r="AX153" s="92"/>
      <c r="AY153" s="93"/>
      <c r="AZ153" s="99"/>
      <c r="BA153" s="100"/>
      <c r="BB153" s="99"/>
      <c r="BC153" s="100"/>
      <c r="BD153" s="100"/>
      <c r="BE153" s="99"/>
      <c r="BF153" s="98"/>
      <c r="BG153" s="92"/>
      <c r="BH153" s="93"/>
      <c r="BI153" s="99"/>
      <c r="BJ153" s="100"/>
      <c r="BK153" s="99"/>
      <c r="BL153" s="100"/>
      <c r="BM153" s="100"/>
      <c r="BN153" s="99"/>
      <c r="BO153" s="98"/>
      <c r="BP153" s="92"/>
      <c r="BQ153" s="93"/>
      <c r="BR153" s="99"/>
      <c r="BS153" s="100"/>
      <c r="BT153" s="99"/>
      <c r="BU153" s="100"/>
      <c r="BV153" s="100"/>
      <c r="BW153" s="99"/>
      <c r="BX153" s="98"/>
      <c r="BY153" s="92"/>
      <c r="BZ153" s="93"/>
      <c r="CA153" s="99"/>
      <c r="CB153" s="100"/>
      <c r="CC153" s="99"/>
      <c r="CD153" s="100"/>
      <c r="CE153" s="100"/>
      <c r="CF153" s="99"/>
      <c r="CG153" s="98"/>
      <c r="CH153" s="92"/>
      <c r="CI153" s="93"/>
      <c r="CJ153" s="99"/>
      <c r="CK153" s="100"/>
      <c r="CL153" s="99"/>
      <c r="CM153" s="100"/>
      <c r="CN153" s="100"/>
      <c r="CO153" s="99"/>
      <c r="CP153" s="98"/>
      <c r="CQ153" s="152"/>
      <c r="CR153" s="102" t="str">
        <f>IF(Tableau18[[#This Row],[Colonne1]]=0,"",IF(DO153&gt;1,"Nom plusieurs fois dans la liste",IF(DO153=1,"OK","Nom pas dans la liste")))</f>
        <v/>
      </c>
      <c r="CS153" s="134"/>
      <c r="CT153" s="103"/>
      <c r="CU153" s="104"/>
      <c r="CV153" s="104"/>
      <c r="CW153" s="104"/>
      <c r="CX153" s="104"/>
      <c r="CY153" s="103"/>
      <c r="CZ153" s="104"/>
      <c r="DA153" s="104"/>
      <c r="DB153" s="104"/>
      <c r="DC153" s="133"/>
      <c r="DD153" s="133"/>
      <c r="DE153" s="133"/>
      <c r="DF153" s="133"/>
      <c r="DG153" s="105"/>
      <c r="DH153" s="133"/>
      <c r="DI153" s="105"/>
      <c r="DJ153" s="105"/>
      <c r="DK153" s="133"/>
      <c r="DL153" s="138"/>
      <c r="DM153" s="105" t="s">
        <v>129</v>
      </c>
      <c r="DN153" s="105"/>
      <c r="DO153" s="119">
        <f>COUNTIF(B:B,Tableau18[[#This Row],[Colonne1]])</f>
        <v>0</v>
      </c>
      <c r="DQ153" s="107">
        <f>MOD(DX153-DW153,1)</f>
        <v>0</v>
      </c>
      <c r="DS153" s="108">
        <f>Tableau13[[#This Row],[Pause 1]]</f>
        <v>0</v>
      </c>
      <c r="DT153" s="108">
        <f>Tableau13[[#This Row],[Pause 2]]</f>
        <v>0</v>
      </c>
      <c r="DU153" s="81">
        <f>Tableau13[[#This Row],[Debut 1 pause calculé]]</f>
        <v>0</v>
      </c>
      <c r="DV153" s="81">
        <f>Tableau13[[#This Row],[Fin 1 pause calculé]]</f>
        <v>0</v>
      </c>
      <c r="DW153" s="81">
        <f>Tableau13[[#This Row],[Debut 2 pause calculé]]</f>
        <v>0</v>
      </c>
      <c r="DX153" s="81">
        <f>Tableau13[[#This Row],[Fin 2 pause calculé]]</f>
        <v>0</v>
      </c>
      <c r="DY153" s="107">
        <f>Tableau13[[#This Row],[Activité1]]</f>
        <v>0</v>
      </c>
      <c r="DZ153" s="121">
        <f>Tableau13[[#This Row],[Debut1]]</f>
        <v>0</v>
      </c>
      <c r="EA153" s="121">
        <f>Tableau13[[#This Row],[Fin calculé1]]</f>
        <v>0</v>
      </c>
      <c r="EB153" s="121">
        <f>Tableau13[[#This Row],[FP1]]</f>
        <v>0</v>
      </c>
      <c r="EC153" s="122">
        <f>Tableau13[[#This Row],[Temps1]]</f>
        <v>0</v>
      </c>
      <c r="ED153" s="123">
        <f>IF(DZ153=0,0,IF(EA153&gt;0,"F",IF(Tableau13[[#This Row],[X]]="X","FP","EC")))</f>
        <v>0</v>
      </c>
      <c r="EE153" s="124">
        <f>Tableau13[[#This Row],[Pause1]]</f>
        <v>0</v>
      </c>
      <c r="EF153" s="125">
        <f t="shared" si="6"/>
        <v>0</v>
      </c>
      <c r="EG153" s="125">
        <f t="shared" si="5"/>
        <v>0</v>
      </c>
    </row>
    <row r="154" spans="1:137" s="107" customFormat="1" ht="13.95" customHeight="1" x14ac:dyDescent="0.3">
      <c r="A154" s="160">
        <f>Tableau13[[#This Row],[Code]]</f>
        <v>0</v>
      </c>
      <c r="B154" s="72"/>
      <c r="C154" s="72"/>
      <c r="D154" s="73"/>
      <c r="E154" s="74"/>
      <c r="F154" s="75"/>
      <c r="G154" s="76"/>
      <c r="H154" s="72"/>
      <c r="I154" s="76"/>
      <c r="J154" s="76"/>
      <c r="K154" s="76"/>
      <c r="L154" s="76"/>
      <c r="M154" s="76"/>
      <c r="N154" s="76"/>
      <c r="O154" s="76"/>
      <c r="P154" s="77"/>
      <c r="Q154" s="78"/>
      <c r="R154" s="79"/>
      <c r="S154" s="80"/>
      <c r="T154" s="80"/>
      <c r="U154" s="81"/>
      <c r="V154" s="81"/>
      <c r="W154" s="81"/>
      <c r="X154" s="81"/>
      <c r="Y154" s="81"/>
      <c r="Z154" s="81"/>
      <c r="AA154" s="81"/>
      <c r="AB154" s="82"/>
      <c r="AC154" s="83"/>
      <c r="AD154" s="83"/>
      <c r="AE154" s="84"/>
      <c r="AF154" s="85"/>
      <c r="AG154" s="86"/>
      <c r="AH154" s="87"/>
      <c r="AI154" s="87"/>
      <c r="AJ154" s="88"/>
      <c r="AK154" s="115"/>
      <c r="AL154" s="51"/>
      <c r="AM154" s="116"/>
      <c r="AN154" s="117"/>
      <c r="AO154" s="92"/>
      <c r="AP154" s="118"/>
      <c r="AQ154" s="94"/>
      <c r="AR154" s="95"/>
      <c r="AS154" s="96"/>
      <c r="AT154" s="97"/>
      <c r="AU154" s="97"/>
      <c r="AV154" s="96"/>
      <c r="AW154" s="98"/>
      <c r="AX154" s="92"/>
      <c r="AY154" s="93"/>
      <c r="AZ154" s="99"/>
      <c r="BA154" s="100"/>
      <c r="BB154" s="99"/>
      <c r="BC154" s="100"/>
      <c r="BD154" s="100"/>
      <c r="BE154" s="99"/>
      <c r="BF154" s="98"/>
      <c r="BG154" s="92"/>
      <c r="BH154" s="93"/>
      <c r="BI154" s="99"/>
      <c r="BJ154" s="100"/>
      <c r="BK154" s="99"/>
      <c r="BL154" s="100"/>
      <c r="BM154" s="100"/>
      <c r="BN154" s="99"/>
      <c r="BO154" s="98"/>
      <c r="BP154" s="92"/>
      <c r="BQ154" s="93"/>
      <c r="BR154" s="99"/>
      <c r="BS154" s="100"/>
      <c r="BT154" s="99"/>
      <c r="BU154" s="100"/>
      <c r="BV154" s="100"/>
      <c r="BW154" s="99"/>
      <c r="BX154" s="98"/>
      <c r="BY154" s="92"/>
      <c r="BZ154" s="93"/>
      <c r="CA154" s="99"/>
      <c r="CB154" s="100"/>
      <c r="CC154" s="99"/>
      <c r="CD154" s="100"/>
      <c r="CE154" s="100"/>
      <c r="CF154" s="99"/>
      <c r="CG154" s="98"/>
      <c r="CH154" s="92"/>
      <c r="CI154" s="93"/>
      <c r="CJ154" s="99"/>
      <c r="CK154" s="100"/>
      <c r="CL154" s="99"/>
      <c r="CM154" s="100"/>
      <c r="CN154" s="100"/>
      <c r="CO154" s="99"/>
      <c r="CP154" s="98"/>
      <c r="CQ154" s="161"/>
      <c r="CR154" s="102" t="str">
        <f>IF(Tableau18[[#This Row],[Colonne1]]=0,"",IF(DO154&gt;1,"Nom plusieurs fois dans la liste",IF(DO154=1,"OK","Nom pas dans la liste")))</f>
        <v/>
      </c>
      <c r="CS154" s="134"/>
      <c r="CT154" s="103"/>
      <c r="CU154" s="104"/>
      <c r="CV154" s="104"/>
      <c r="CW154" s="104"/>
      <c r="CX154" s="104"/>
      <c r="CY154" s="103"/>
      <c r="CZ154" s="104"/>
      <c r="DA154" s="104"/>
      <c r="DB154" s="104"/>
      <c r="DC154" s="133"/>
      <c r="DD154" s="133"/>
      <c r="DE154" s="133"/>
      <c r="DF154" s="133"/>
      <c r="DG154" s="105"/>
      <c r="DH154" s="133"/>
      <c r="DI154" s="105"/>
      <c r="DJ154" s="105"/>
      <c r="DK154" s="133"/>
      <c r="DL154" s="138"/>
      <c r="DM154" s="105" t="s">
        <v>129</v>
      </c>
      <c r="DN154" s="105"/>
      <c r="DO154" s="119">
        <f>COUNTIF(B:B,Tableau18[[#This Row],[Colonne1]])</f>
        <v>0</v>
      </c>
      <c r="DQ154" s="107">
        <f>MOD(DX154-DW154,1)</f>
        <v>0</v>
      </c>
      <c r="DS154" s="108">
        <f>Tableau13[[#This Row],[Pause 1]]</f>
        <v>0</v>
      </c>
      <c r="DT154" s="108">
        <f>Tableau13[[#This Row],[Pause 2]]</f>
        <v>0</v>
      </c>
      <c r="DU154" s="81">
        <f>Tableau13[[#This Row],[Debut 1 pause calculé]]</f>
        <v>0</v>
      </c>
      <c r="DV154" s="81">
        <f>Tableau13[[#This Row],[Fin 1 pause calculé]]</f>
        <v>0</v>
      </c>
      <c r="DW154" s="81">
        <f>Tableau13[[#This Row],[Debut 2 pause calculé]]</f>
        <v>0</v>
      </c>
      <c r="DX154" s="81">
        <f>Tableau13[[#This Row],[Fin 2 pause calculé]]</f>
        <v>0</v>
      </c>
      <c r="DY154" s="107">
        <f>Tableau13[[#This Row],[Activité1]]</f>
        <v>0</v>
      </c>
      <c r="DZ154" s="109">
        <f>Tableau13[[#This Row],[Debut1]]</f>
        <v>0</v>
      </c>
      <c r="EA154" s="109">
        <f>Tableau13[[#This Row],[Fin calculé1]]</f>
        <v>0</v>
      </c>
      <c r="EB154" s="109">
        <f>Tableau13[[#This Row],[FP1]]</f>
        <v>0</v>
      </c>
      <c r="EC154" s="110">
        <f>Tableau13[[#This Row],[Temps1]]</f>
        <v>0</v>
      </c>
      <c r="ED154" s="111">
        <f>IF(DZ154=0,0,IF(EA154&gt;0,"F",IF(Tableau13[[#This Row],[X]]="X","FP","EC")))</f>
        <v>0</v>
      </c>
      <c r="EE154" s="112">
        <f>Tableau13[[#This Row],[Pause1]]</f>
        <v>0</v>
      </c>
      <c r="EF154" s="113">
        <f t="shared" si="6"/>
        <v>0</v>
      </c>
      <c r="EG154" s="113">
        <f t="shared" si="5"/>
        <v>0</v>
      </c>
    </row>
    <row r="155" spans="1:137" s="107" customFormat="1" ht="13.95" customHeight="1" x14ac:dyDescent="0.3">
      <c r="A155" s="160">
        <f>Tableau13[[#This Row],[Code]]</f>
        <v>0</v>
      </c>
      <c r="B155" s="162"/>
      <c r="C155" s="72"/>
      <c r="D155" s="73"/>
      <c r="E155" s="74"/>
      <c r="F155" s="75"/>
      <c r="G155" s="76"/>
      <c r="H155" s="72"/>
      <c r="I155" s="76"/>
      <c r="J155" s="76"/>
      <c r="K155" s="76"/>
      <c r="L155" s="76"/>
      <c r="M155" s="76"/>
      <c r="N155" s="76"/>
      <c r="O155" s="76"/>
      <c r="P155" s="77"/>
      <c r="Q155" s="78"/>
      <c r="R155" s="79"/>
      <c r="S155" s="80"/>
      <c r="T155" s="80"/>
      <c r="U155" s="81"/>
      <c r="V155" s="81"/>
      <c r="W155" s="81"/>
      <c r="X155" s="81"/>
      <c r="Y155" s="81"/>
      <c r="Z155" s="81"/>
      <c r="AA155" s="81"/>
      <c r="AB155" s="82"/>
      <c r="AC155" s="83"/>
      <c r="AD155" s="83"/>
      <c r="AE155" s="84"/>
      <c r="AF155" s="85"/>
      <c r="AG155" s="86"/>
      <c r="AH155" s="87"/>
      <c r="AI155" s="87"/>
      <c r="AJ155" s="88"/>
      <c r="AK155" s="115"/>
      <c r="AL155" s="51"/>
      <c r="AM155" s="116"/>
      <c r="AN155" s="117"/>
      <c r="AO155" s="92"/>
      <c r="AP155" s="118"/>
      <c r="AQ155" s="94"/>
      <c r="AR155" s="95"/>
      <c r="AS155" s="96"/>
      <c r="AT155" s="97"/>
      <c r="AU155" s="97"/>
      <c r="AV155" s="96"/>
      <c r="AW155" s="98"/>
      <c r="AX155" s="92"/>
      <c r="AY155" s="93"/>
      <c r="AZ155" s="99"/>
      <c r="BA155" s="100"/>
      <c r="BB155" s="99"/>
      <c r="BC155" s="100"/>
      <c r="BD155" s="100"/>
      <c r="BE155" s="99"/>
      <c r="BF155" s="98"/>
      <c r="BG155" s="92"/>
      <c r="BH155" s="93"/>
      <c r="BI155" s="99"/>
      <c r="BJ155" s="100"/>
      <c r="BK155" s="99"/>
      <c r="BL155" s="100"/>
      <c r="BM155" s="100"/>
      <c r="BN155" s="99"/>
      <c r="BO155" s="98"/>
      <c r="BP155" s="92"/>
      <c r="BQ155" s="93"/>
      <c r="BR155" s="99"/>
      <c r="BS155" s="100"/>
      <c r="BT155" s="99"/>
      <c r="BU155" s="100"/>
      <c r="BV155" s="100"/>
      <c r="BW155" s="99"/>
      <c r="BX155" s="98"/>
      <c r="BY155" s="92"/>
      <c r="BZ155" s="93"/>
      <c r="CA155" s="99"/>
      <c r="CB155" s="100"/>
      <c r="CC155" s="99"/>
      <c r="CD155" s="100"/>
      <c r="CE155" s="100"/>
      <c r="CF155" s="99"/>
      <c r="CG155" s="98"/>
      <c r="CH155" s="92"/>
      <c r="CI155" s="93"/>
      <c r="CJ155" s="99"/>
      <c r="CK155" s="100"/>
      <c r="CL155" s="99"/>
      <c r="CM155" s="100"/>
      <c r="CN155" s="100"/>
      <c r="CO155" s="99"/>
      <c r="CP155" s="98"/>
      <c r="CQ155" s="161"/>
      <c r="CR155" s="102" t="str">
        <f>IF(Tableau18[[#This Row],[Colonne1]]=0,"",IF(DO155&gt;1,"Nom plusieurs fois dans la liste",IF(DO155=1,"OK","Nom pas dans la liste")))</f>
        <v/>
      </c>
      <c r="CS155" s="134"/>
      <c r="CT155" s="103"/>
      <c r="CU155" s="104"/>
      <c r="CV155" s="104"/>
      <c r="CW155" s="104"/>
      <c r="CX155" s="104"/>
      <c r="CY155" s="103"/>
      <c r="CZ155" s="104"/>
      <c r="DA155" s="104"/>
      <c r="DB155" s="104"/>
      <c r="DC155" s="133"/>
      <c r="DD155" s="133"/>
      <c r="DE155" s="133"/>
      <c r="DF155" s="133"/>
      <c r="DG155" s="105"/>
      <c r="DH155" s="133"/>
      <c r="DI155" s="105"/>
      <c r="DJ155" s="105"/>
      <c r="DK155" s="133"/>
      <c r="DL155" s="138"/>
      <c r="DM155" s="105" t="s">
        <v>129</v>
      </c>
      <c r="DN155" s="105"/>
      <c r="DO155" s="119">
        <f>COUNTIF(B:B,Tableau18[[#This Row],[Colonne1]])</f>
        <v>0</v>
      </c>
      <c r="DQ155" s="107">
        <f>MOD(DX155-DW155,1)</f>
        <v>0</v>
      </c>
      <c r="DS155" s="108">
        <f>Tableau13[[#This Row],[Pause 1]]</f>
        <v>0</v>
      </c>
      <c r="DT155" s="108">
        <f>Tableau13[[#This Row],[Pause 2]]</f>
        <v>0</v>
      </c>
      <c r="DU155" s="81">
        <f>Tableau13[[#This Row],[Debut 1 pause calculé]]</f>
        <v>0</v>
      </c>
      <c r="DV155" s="81">
        <f>Tableau13[[#This Row],[Fin 1 pause calculé]]</f>
        <v>0</v>
      </c>
      <c r="DW155" s="81">
        <f>Tableau13[[#This Row],[Debut 2 pause calculé]]</f>
        <v>0</v>
      </c>
      <c r="DX155" s="81">
        <f>Tableau13[[#This Row],[Fin 2 pause calculé]]</f>
        <v>0</v>
      </c>
      <c r="DY155" s="107">
        <f>Tableau13[[#This Row],[Activité1]]</f>
        <v>0</v>
      </c>
      <c r="DZ155" s="121">
        <f>Tableau13[[#This Row],[Debut1]]</f>
        <v>0</v>
      </c>
      <c r="EA155" s="121">
        <f>Tableau13[[#This Row],[Fin calculé1]]</f>
        <v>0</v>
      </c>
      <c r="EB155" s="121">
        <f>Tableau13[[#This Row],[FP1]]</f>
        <v>0</v>
      </c>
      <c r="EC155" s="122">
        <f>Tableau13[[#This Row],[Temps1]]</f>
        <v>0</v>
      </c>
      <c r="ED155" s="123">
        <f>IF(DZ155=0,0,IF(EA155&gt;0,"F",IF(Tableau13[[#This Row],[X]]="X","FP","EC")))</f>
        <v>0</v>
      </c>
      <c r="EE155" s="124">
        <f>Tableau13[[#This Row],[Pause1]]</f>
        <v>0</v>
      </c>
      <c r="EF155" s="125">
        <f t="shared" si="6"/>
        <v>0</v>
      </c>
      <c r="EG155" s="125">
        <f t="shared" si="5"/>
        <v>0</v>
      </c>
    </row>
    <row r="156" spans="1:137" s="107" customFormat="1" ht="13.95" customHeight="1" x14ac:dyDescent="0.3">
      <c r="A156" s="160">
        <f>Tableau13[[#This Row],[Code]]</f>
        <v>0</v>
      </c>
      <c r="B156" s="72"/>
      <c r="C156" s="72"/>
      <c r="D156" s="73"/>
      <c r="E156" s="74"/>
      <c r="F156" s="75"/>
      <c r="G156" s="76"/>
      <c r="H156" s="72"/>
      <c r="I156" s="76"/>
      <c r="J156" s="76"/>
      <c r="K156" s="76"/>
      <c r="L156" s="76"/>
      <c r="M156" s="76"/>
      <c r="N156" s="76"/>
      <c r="O156" s="76"/>
      <c r="P156" s="77"/>
      <c r="Q156" s="78"/>
      <c r="R156" s="79"/>
      <c r="S156" s="80"/>
      <c r="T156" s="80"/>
      <c r="U156" s="81"/>
      <c r="V156" s="81"/>
      <c r="W156" s="81"/>
      <c r="X156" s="81"/>
      <c r="Y156" s="81"/>
      <c r="Z156" s="81"/>
      <c r="AA156" s="81"/>
      <c r="AB156" s="82"/>
      <c r="AC156" s="83"/>
      <c r="AD156" s="83"/>
      <c r="AE156" s="84"/>
      <c r="AF156" s="85"/>
      <c r="AG156" s="86"/>
      <c r="AH156" s="87"/>
      <c r="AI156" s="87"/>
      <c r="AJ156" s="88"/>
      <c r="AK156" s="115"/>
      <c r="AL156" s="51"/>
      <c r="AM156" s="116"/>
      <c r="AN156" s="117"/>
      <c r="AO156" s="92"/>
      <c r="AP156" s="118"/>
      <c r="AQ156" s="94"/>
      <c r="AR156" s="95"/>
      <c r="AS156" s="96"/>
      <c r="AT156" s="97"/>
      <c r="AU156" s="97"/>
      <c r="AV156" s="96"/>
      <c r="AW156" s="98"/>
      <c r="AX156" s="92"/>
      <c r="AY156" s="93"/>
      <c r="AZ156" s="99"/>
      <c r="BA156" s="100"/>
      <c r="BB156" s="99"/>
      <c r="BC156" s="100"/>
      <c r="BD156" s="100"/>
      <c r="BE156" s="99"/>
      <c r="BF156" s="98"/>
      <c r="BG156" s="92"/>
      <c r="BH156" s="93"/>
      <c r="BI156" s="99"/>
      <c r="BJ156" s="100"/>
      <c r="BK156" s="99"/>
      <c r="BL156" s="100"/>
      <c r="BM156" s="100"/>
      <c r="BN156" s="99"/>
      <c r="BO156" s="98"/>
      <c r="BP156" s="92"/>
      <c r="BQ156" s="93"/>
      <c r="BR156" s="99"/>
      <c r="BS156" s="100"/>
      <c r="BT156" s="99"/>
      <c r="BU156" s="100"/>
      <c r="BV156" s="100"/>
      <c r="BW156" s="99"/>
      <c r="BX156" s="98"/>
      <c r="BY156" s="92"/>
      <c r="BZ156" s="93"/>
      <c r="CA156" s="99"/>
      <c r="CB156" s="100"/>
      <c r="CC156" s="99"/>
      <c r="CD156" s="100"/>
      <c r="CE156" s="100"/>
      <c r="CF156" s="99"/>
      <c r="CG156" s="98"/>
      <c r="CH156" s="92"/>
      <c r="CI156" s="93"/>
      <c r="CJ156" s="99"/>
      <c r="CK156" s="100"/>
      <c r="CL156" s="99"/>
      <c r="CM156" s="100"/>
      <c r="CN156" s="100"/>
      <c r="CO156" s="99"/>
      <c r="CP156" s="98"/>
      <c r="CQ156" s="161"/>
      <c r="CR156" s="102" t="str">
        <f>IF(Tableau18[[#This Row],[Colonne1]]=0,"",IF(DO156&gt;1,"Nom plusieurs fois dans la liste",IF(DO156=1,"OK","Nom pas dans la liste")))</f>
        <v/>
      </c>
      <c r="CS156" s="134"/>
      <c r="CT156" s="103"/>
      <c r="CU156" s="104"/>
      <c r="CV156" s="104"/>
      <c r="CW156" s="104"/>
      <c r="CX156" s="104"/>
      <c r="CY156" s="103"/>
      <c r="CZ156" s="104"/>
      <c r="DA156" s="104"/>
      <c r="DB156" s="104"/>
      <c r="DC156" s="133"/>
      <c r="DD156" s="133"/>
      <c r="DE156" s="133"/>
      <c r="DF156" s="133"/>
      <c r="DG156" s="105"/>
      <c r="DH156" s="133"/>
      <c r="DI156" s="105"/>
      <c r="DJ156" s="105"/>
      <c r="DK156" s="133"/>
      <c r="DL156" s="138"/>
      <c r="DM156" s="105" t="s">
        <v>129</v>
      </c>
      <c r="DN156" s="105"/>
      <c r="DO156" s="119">
        <f>COUNTIF(B:B,Tableau18[[#This Row],[Colonne1]])</f>
        <v>0</v>
      </c>
      <c r="DQ156" s="107">
        <f>MOD(DX156-DW156,1)</f>
        <v>0</v>
      </c>
      <c r="DS156" s="108">
        <f>Tableau13[[#This Row],[Pause 1]]</f>
        <v>0</v>
      </c>
      <c r="DT156" s="108">
        <f>Tableau13[[#This Row],[Pause 2]]</f>
        <v>0</v>
      </c>
      <c r="DU156" s="81">
        <f>Tableau13[[#This Row],[Debut 1 pause calculé]]</f>
        <v>0</v>
      </c>
      <c r="DV156" s="81">
        <f>Tableau13[[#This Row],[Fin 1 pause calculé]]</f>
        <v>0</v>
      </c>
      <c r="DW156" s="81">
        <f>Tableau13[[#This Row],[Debut 2 pause calculé]]</f>
        <v>0</v>
      </c>
      <c r="DX156" s="81">
        <f>Tableau13[[#This Row],[Fin 2 pause calculé]]</f>
        <v>0</v>
      </c>
      <c r="DY156" s="107">
        <f>Tableau13[[#This Row],[Activité1]]</f>
        <v>0</v>
      </c>
      <c r="DZ156" s="109">
        <f>Tableau13[[#This Row],[Debut1]]</f>
        <v>0</v>
      </c>
      <c r="EA156" s="109">
        <f>Tableau13[[#This Row],[Fin calculé1]]</f>
        <v>0</v>
      </c>
      <c r="EB156" s="109">
        <f>Tableau13[[#This Row],[FP1]]</f>
        <v>0</v>
      </c>
      <c r="EC156" s="110">
        <f>Tableau13[[#This Row],[Temps1]]</f>
        <v>0</v>
      </c>
      <c r="ED156" s="111">
        <f>IF(DZ156=0,0,IF(EA156&gt;0,"F",IF(Tableau13[[#This Row],[X]]="X","FP","EC")))</f>
        <v>0</v>
      </c>
      <c r="EE156" s="112">
        <f>Tableau13[[#This Row],[Pause1]]</f>
        <v>0</v>
      </c>
      <c r="EF156" s="113">
        <f t="shared" si="6"/>
        <v>0</v>
      </c>
      <c r="EG156" s="113">
        <f t="shared" si="5"/>
        <v>0</v>
      </c>
    </row>
    <row r="157" spans="1:137" s="107" customFormat="1" ht="13.95" customHeight="1" x14ac:dyDescent="0.3">
      <c r="A157" s="160">
        <f>Tableau13[[#This Row],[Code]]</f>
        <v>0</v>
      </c>
      <c r="B157" s="72"/>
      <c r="C157" s="72"/>
      <c r="D157" s="73"/>
      <c r="E157" s="74"/>
      <c r="F157" s="75"/>
      <c r="G157" s="76"/>
      <c r="H157" s="72"/>
      <c r="I157" s="76"/>
      <c r="J157" s="76"/>
      <c r="K157" s="76"/>
      <c r="L157" s="76"/>
      <c r="M157" s="76"/>
      <c r="N157" s="76"/>
      <c r="O157" s="76"/>
      <c r="P157" s="77"/>
      <c r="Q157" s="78"/>
      <c r="R157" s="79"/>
      <c r="S157" s="80"/>
      <c r="T157" s="80"/>
      <c r="U157" s="81"/>
      <c r="V157" s="81"/>
      <c r="W157" s="81"/>
      <c r="X157" s="81"/>
      <c r="Y157" s="81"/>
      <c r="Z157" s="81"/>
      <c r="AA157" s="81"/>
      <c r="AB157" s="82"/>
      <c r="AC157" s="83"/>
      <c r="AD157" s="83"/>
      <c r="AE157" s="84"/>
      <c r="AF157" s="85"/>
      <c r="AG157" s="86"/>
      <c r="AH157" s="87"/>
      <c r="AI157" s="87"/>
      <c r="AJ157" s="88"/>
      <c r="AK157" s="115"/>
      <c r="AL157" s="51"/>
      <c r="AM157" s="116"/>
      <c r="AN157" s="117"/>
      <c r="AO157" s="92"/>
      <c r="AP157" s="118"/>
      <c r="AQ157" s="94"/>
      <c r="AR157" s="95"/>
      <c r="AS157" s="96"/>
      <c r="AT157" s="97"/>
      <c r="AU157" s="97"/>
      <c r="AV157" s="96"/>
      <c r="AW157" s="98"/>
      <c r="AX157" s="92"/>
      <c r="AY157" s="93"/>
      <c r="AZ157" s="99"/>
      <c r="BA157" s="100"/>
      <c r="BB157" s="99"/>
      <c r="BC157" s="100"/>
      <c r="BD157" s="100"/>
      <c r="BE157" s="99"/>
      <c r="BF157" s="98"/>
      <c r="BG157" s="92"/>
      <c r="BH157" s="93"/>
      <c r="BI157" s="99"/>
      <c r="BJ157" s="100"/>
      <c r="BK157" s="99"/>
      <c r="BL157" s="100"/>
      <c r="BM157" s="100"/>
      <c r="BN157" s="99"/>
      <c r="BO157" s="98"/>
      <c r="BP157" s="92"/>
      <c r="BQ157" s="93"/>
      <c r="BR157" s="99"/>
      <c r="BS157" s="100"/>
      <c r="BT157" s="99"/>
      <c r="BU157" s="100"/>
      <c r="BV157" s="100"/>
      <c r="BW157" s="99"/>
      <c r="BX157" s="98"/>
      <c r="BY157" s="92"/>
      <c r="BZ157" s="93"/>
      <c r="CA157" s="99"/>
      <c r="CB157" s="100"/>
      <c r="CC157" s="99"/>
      <c r="CD157" s="100"/>
      <c r="CE157" s="100"/>
      <c r="CF157" s="99"/>
      <c r="CG157" s="98"/>
      <c r="CH157" s="92"/>
      <c r="CI157" s="93"/>
      <c r="CJ157" s="99"/>
      <c r="CK157" s="100"/>
      <c r="CL157" s="99"/>
      <c r="CM157" s="100"/>
      <c r="CN157" s="100"/>
      <c r="CO157" s="99"/>
      <c r="CP157" s="98"/>
      <c r="CQ157" s="161"/>
      <c r="CR157" s="102" t="str">
        <f>IF(Tableau18[[#This Row],[Colonne1]]=0,"",IF(DO157&gt;1,"Nom plusieurs fois dans la liste",IF(DO157=1,"OK","Nom pas dans la liste")))</f>
        <v/>
      </c>
      <c r="CS157" s="134"/>
      <c r="CT157" s="103"/>
      <c r="CU157" s="104"/>
      <c r="CV157" s="104"/>
      <c r="CW157" s="104"/>
      <c r="CX157" s="104"/>
      <c r="CY157" s="103"/>
      <c r="CZ157" s="104"/>
      <c r="DA157" s="104"/>
      <c r="DB157" s="104"/>
      <c r="DC157" s="133"/>
      <c r="DD157" s="133"/>
      <c r="DE157" s="133"/>
      <c r="DF157" s="133"/>
      <c r="DG157" s="105"/>
      <c r="DH157" s="133"/>
      <c r="DI157" s="105"/>
      <c r="DJ157" s="105"/>
      <c r="DK157" s="133"/>
      <c r="DL157" s="138"/>
      <c r="DM157" s="105" t="s">
        <v>129</v>
      </c>
      <c r="DN157" s="105"/>
      <c r="DO157" s="119">
        <f>COUNTIF(B:B,Tableau18[[#This Row],[Colonne1]])</f>
        <v>0</v>
      </c>
      <c r="DQ157" s="107">
        <f>MOD(DX157-DW157,1)</f>
        <v>0</v>
      </c>
      <c r="DS157" s="108">
        <f>Tableau13[[#This Row],[Pause 1]]</f>
        <v>0</v>
      </c>
      <c r="DT157" s="108">
        <f>Tableau13[[#This Row],[Pause 2]]</f>
        <v>0</v>
      </c>
      <c r="DU157" s="81">
        <f>Tableau13[[#This Row],[Debut 1 pause calculé]]</f>
        <v>0</v>
      </c>
      <c r="DV157" s="81">
        <f>Tableau13[[#This Row],[Fin 1 pause calculé]]</f>
        <v>0</v>
      </c>
      <c r="DW157" s="81">
        <f>Tableau13[[#This Row],[Debut 2 pause calculé]]</f>
        <v>0</v>
      </c>
      <c r="DX157" s="81">
        <f>Tableau13[[#This Row],[Fin 2 pause calculé]]</f>
        <v>0</v>
      </c>
      <c r="DY157" s="107">
        <f>Tableau13[[#This Row],[Activité1]]</f>
        <v>0</v>
      </c>
      <c r="DZ157" s="121">
        <f>Tableau13[[#This Row],[Debut1]]</f>
        <v>0</v>
      </c>
      <c r="EA157" s="121">
        <f>Tableau13[[#This Row],[Fin calculé1]]</f>
        <v>0</v>
      </c>
      <c r="EB157" s="121">
        <f>Tableau13[[#This Row],[FP1]]</f>
        <v>0</v>
      </c>
      <c r="EC157" s="122">
        <f>Tableau13[[#This Row],[Temps1]]</f>
        <v>0</v>
      </c>
      <c r="ED157" s="123">
        <f>IF(DZ157=0,0,IF(EA157&gt;0,"F",IF(Tableau13[[#This Row],[X]]="X","FP","EC")))</f>
        <v>0</v>
      </c>
      <c r="EE157" s="124">
        <f>Tableau13[[#This Row],[Pause1]]</f>
        <v>0</v>
      </c>
      <c r="EF157" s="125">
        <f t="shared" si="6"/>
        <v>0</v>
      </c>
      <c r="EG157" s="125">
        <f t="shared" si="5"/>
        <v>0</v>
      </c>
    </row>
    <row r="158" spans="1:137" s="107" customFormat="1" ht="13.95" customHeight="1" x14ac:dyDescent="0.3">
      <c r="A158" s="160">
        <f>Tableau13[[#This Row],[Code]]</f>
        <v>0</v>
      </c>
      <c r="B158" s="136"/>
      <c r="C158" s="72"/>
      <c r="D158" s="73"/>
      <c r="E158" s="74"/>
      <c r="F158" s="75"/>
      <c r="G158" s="76"/>
      <c r="H158" s="72"/>
      <c r="I158" s="76"/>
      <c r="J158" s="76"/>
      <c r="K158" s="76"/>
      <c r="L158" s="76"/>
      <c r="M158" s="76"/>
      <c r="N158" s="76"/>
      <c r="O158" s="76"/>
      <c r="P158" s="77"/>
      <c r="Q158" s="78"/>
      <c r="R158" s="79"/>
      <c r="S158" s="80"/>
      <c r="T158" s="80"/>
      <c r="U158" s="81"/>
      <c r="V158" s="81"/>
      <c r="W158" s="81"/>
      <c r="X158" s="81"/>
      <c r="Y158" s="81"/>
      <c r="Z158" s="81"/>
      <c r="AA158" s="81"/>
      <c r="AB158" s="82"/>
      <c r="AC158" s="83"/>
      <c r="AD158" s="83"/>
      <c r="AE158" s="84"/>
      <c r="AF158" s="85"/>
      <c r="AG158" s="86"/>
      <c r="AH158" s="87"/>
      <c r="AI158" s="87"/>
      <c r="AJ158" s="88"/>
      <c r="AK158" s="115"/>
      <c r="AL158" s="51"/>
      <c r="AM158" s="116"/>
      <c r="AN158" s="117"/>
      <c r="AO158" s="92"/>
      <c r="AP158" s="118"/>
      <c r="AQ158" s="94"/>
      <c r="AR158" s="95"/>
      <c r="AS158" s="96"/>
      <c r="AT158" s="97"/>
      <c r="AU158" s="97"/>
      <c r="AV158" s="96"/>
      <c r="AW158" s="98"/>
      <c r="AX158" s="92"/>
      <c r="AY158" s="93"/>
      <c r="AZ158" s="99"/>
      <c r="BA158" s="100"/>
      <c r="BB158" s="99"/>
      <c r="BC158" s="100"/>
      <c r="BD158" s="100"/>
      <c r="BE158" s="99"/>
      <c r="BF158" s="98"/>
      <c r="BG158" s="92"/>
      <c r="BH158" s="93"/>
      <c r="BI158" s="99"/>
      <c r="BJ158" s="100"/>
      <c r="BK158" s="99"/>
      <c r="BL158" s="100"/>
      <c r="BM158" s="100"/>
      <c r="BN158" s="99"/>
      <c r="BO158" s="98"/>
      <c r="BP158" s="92"/>
      <c r="BQ158" s="93"/>
      <c r="BR158" s="99"/>
      <c r="BS158" s="100"/>
      <c r="BT158" s="99"/>
      <c r="BU158" s="100"/>
      <c r="BV158" s="100"/>
      <c r="BW158" s="99"/>
      <c r="BX158" s="98"/>
      <c r="BY158" s="92"/>
      <c r="BZ158" s="93"/>
      <c r="CA158" s="99"/>
      <c r="CB158" s="100"/>
      <c r="CC158" s="99"/>
      <c r="CD158" s="100"/>
      <c r="CE158" s="100"/>
      <c r="CF158" s="99"/>
      <c r="CG158" s="98"/>
      <c r="CH158" s="92"/>
      <c r="CI158" s="93"/>
      <c r="CJ158" s="99"/>
      <c r="CK158" s="100"/>
      <c r="CL158" s="99"/>
      <c r="CM158" s="100"/>
      <c r="CN158" s="100"/>
      <c r="CO158" s="99"/>
      <c r="CP158" s="98"/>
      <c r="CQ158" s="161"/>
      <c r="CR158" s="102" t="str">
        <f>IF(Tableau18[[#This Row],[Colonne1]]=0,"",IF(DO158&gt;1,"Nom plusieurs fois dans la liste",IF(DO158=1,"OK","Nom pas dans la liste")))</f>
        <v/>
      </c>
      <c r="CS158" s="134"/>
      <c r="CT158" s="103"/>
      <c r="CU158" s="104"/>
      <c r="CV158" s="104"/>
      <c r="CW158" s="104"/>
      <c r="CX158" s="104"/>
      <c r="CY158" s="103"/>
      <c r="CZ158" s="104"/>
      <c r="DA158" s="104"/>
      <c r="DB158" s="104"/>
      <c r="DC158" s="133"/>
      <c r="DD158" s="133"/>
      <c r="DE158" s="133"/>
      <c r="DF158" s="133"/>
      <c r="DG158" s="105"/>
      <c r="DH158" s="133"/>
      <c r="DI158" s="105"/>
      <c r="DJ158" s="105"/>
      <c r="DK158" s="133"/>
      <c r="DL158" s="138"/>
      <c r="DM158" s="105" t="s">
        <v>129</v>
      </c>
      <c r="DN158" s="105"/>
      <c r="DO158" s="119">
        <f>COUNTIF(B:B,Tableau18[[#This Row],[Colonne1]])</f>
        <v>0</v>
      </c>
      <c r="DS158" s="108">
        <f>Tableau13[[#This Row],[Pause 1]]</f>
        <v>0</v>
      </c>
      <c r="DT158" s="108">
        <f>Tableau13[[#This Row],[Pause 2]]</f>
        <v>0</v>
      </c>
      <c r="DU158" s="81">
        <f>Tableau13[[#This Row],[Debut 1 pause calculé]]</f>
        <v>0</v>
      </c>
      <c r="DV158" s="81">
        <f>Tableau13[[#This Row],[Fin 1 pause calculé]]</f>
        <v>0</v>
      </c>
      <c r="DW158" s="81">
        <f>Tableau13[[#This Row],[Debut 2 pause calculé]]</f>
        <v>0</v>
      </c>
      <c r="DX158" s="81">
        <f>Tableau13[[#This Row],[Fin 2 pause calculé]]</f>
        <v>0</v>
      </c>
      <c r="DY158" s="107">
        <f>Tableau13[[#This Row],[Activité1]]</f>
        <v>0</v>
      </c>
      <c r="DZ158" s="109">
        <f>Tableau13[[#This Row],[Debut1]]</f>
        <v>0</v>
      </c>
      <c r="EA158" s="109">
        <f>Tableau13[[#This Row],[Fin calculé1]]</f>
        <v>0</v>
      </c>
      <c r="EB158" s="109">
        <f>Tableau13[[#This Row],[FP1]]</f>
        <v>0</v>
      </c>
      <c r="EC158" s="110">
        <f>Tableau13[[#This Row],[Temps1]]</f>
        <v>0</v>
      </c>
      <c r="ED158" s="111">
        <f>IF(DZ158=0,0,IF(EA158&gt;0,"F",IF(Tableau13[[#This Row],[X]]="X","FP","EC")))</f>
        <v>0</v>
      </c>
      <c r="EE158" s="112">
        <f>Tableau13[[#This Row],[Pause1]]</f>
        <v>0</v>
      </c>
      <c r="EF158" s="113">
        <f t="shared" si="6"/>
        <v>0</v>
      </c>
      <c r="EG158" s="113">
        <f t="shared" si="5"/>
        <v>0</v>
      </c>
    </row>
    <row r="159" spans="1:137" s="107" customFormat="1" ht="13.95" customHeight="1" x14ac:dyDescent="0.3">
      <c r="A159" s="160">
        <f>Tableau13[[#This Row],[Code]]</f>
        <v>0</v>
      </c>
      <c r="B159" s="72"/>
      <c r="C159" s="72"/>
      <c r="D159" s="73"/>
      <c r="E159" s="74"/>
      <c r="F159" s="75"/>
      <c r="G159" s="76"/>
      <c r="H159" s="72"/>
      <c r="I159" s="76"/>
      <c r="J159" s="76"/>
      <c r="K159" s="76"/>
      <c r="L159" s="76"/>
      <c r="M159" s="76"/>
      <c r="N159" s="76"/>
      <c r="O159" s="76"/>
      <c r="P159" s="77"/>
      <c r="Q159" s="78"/>
      <c r="R159" s="79"/>
      <c r="S159" s="80"/>
      <c r="T159" s="80"/>
      <c r="U159" s="81"/>
      <c r="V159" s="81"/>
      <c r="W159" s="81"/>
      <c r="X159" s="81"/>
      <c r="Y159" s="81"/>
      <c r="Z159" s="81"/>
      <c r="AA159" s="81"/>
      <c r="AB159" s="82"/>
      <c r="AC159" s="83"/>
      <c r="AD159" s="83"/>
      <c r="AE159" s="84"/>
      <c r="AF159" s="85"/>
      <c r="AG159" s="86"/>
      <c r="AH159" s="87"/>
      <c r="AI159" s="87"/>
      <c r="AJ159" s="88"/>
      <c r="AK159" s="115"/>
      <c r="AL159" s="51"/>
      <c r="AM159" s="116"/>
      <c r="AN159" s="117"/>
      <c r="AO159" s="92"/>
      <c r="AP159" s="93"/>
      <c r="AQ159" s="94"/>
      <c r="AR159" s="95"/>
      <c r="AS159" s="96"/>
      <c r="AT159" s="97"/>
      <c r="AU159" s="97"/>
      <c r="AV159" s="96"/>
      <c r="AW159" s="98"/>
      <c r="AX159" s="92"/>
      <c r="AY159" s="93"/>
      <c r="AZ159" s="99"/>
      <c r="BA159" s="100"/>
      <c r="BB159" s="99"/>
      <c r="BC159" s="100"/>
      <c r="BD159" s="100"/>
      <c r="BE159" s="99"/>
      <c r="BF159" s="98"/>
      <c r="BG159" s="92"/>
      <c r="BH159" s="93"/>
      <c r="BI159" s="99"/>
      <c r="BJ159" s="100"/>
      <c r="BK159" s="99"/>
      <c r="BL159" s="100"/>
      <c r="BM159" s="100"/>
      <c r="BN159" s="99"/>
      <c r="BO159" s="98"/>
      <c r="BP159" s="92"/>
      <c r="BQ159" s="93"/>
      <c r="BR159" s="99"/>
      <c r="BS159" s="100"/>
      <c r="BT159" s="99"/>
      <c r="BU159" s="100"/>
      <c r="BV159" s="100"/>
      <c r="BW159" s="99"/>
      <c r="BX159" s="98"/>
      <c r="BY159" s="92"/>
      <c r="BZ159" s="93"/>
      <c r="CA159" s="99"/>
      <c r="CB159" s="100"/>
      <c r="CC159" s="99"/>
      <c r="CD159" s="100"/>
      <c r="CE159" s="100"/>
      <c r="CF159" s="99"/>
      <c r="CG159" s="98"/>
      <c r="CH159" s="92"/>
      <c r="CI159" s="93"/>
      <c r="CJ159" s="99"/>
      <c r="CK159" s="100"/>
      <c r="CL159" s="99"/>
      <c r="CM159" s="100"/>
      <c r="CN159" s="100"/>
      <c r="CO159" s="99"/>
      <c r="CP159" s="98"/>
      <c r="CQ159" s="161"/>
      <c r="CR159" s="102" t="str">
        <f>IF(Tableau18[[#This Row],[Colonne1]]=0,"",IF(DO159&gt;1,"Nom plusieurs fois dans la liste",IF(DO159=1,"OK","Nom pas dans la liste")))</f>
        <v/>
      </c>
      <c r="CS159" s="134"/>
      <c r="CT159" s="103"/>
      <c r="CU159" s="104"/>
      <c r="CV159" s="104"/>
      <c r="CW159" s="104"/>
      <c r="CX159" s="104"/>
      <c r="CY159" s="103"/>
      <c r="CZ159" s="104"/>
      <c r="DA159" s="104"/>
      <c r="DB159" s="104"/>
      <c r="DC159" s="133"/>
      <c r="DD159" s="133"/>
      <c r="DE159" s="133"/>
      <c r="DF159" s="133"/>
      <c r="DG159" s="105"/>
      <c r="DH159" s="133"/>
      <c r="DI159" s="105"/>
      <c r="DJ159" s="105"/>
      <c r="DK159" s="133"/>
      <c r="DL159" s="138"/>
      <c r="DM159" s="105" t="s">
        <v>129</v>
      </c>
      <c r="DN159" s="105"/>
      <c r="DO159" s="119">
        <f>COUNTIF(B:B,Tableau18[[#This Row],[Colonne1]])</f>
        <v>0</v>
      </c>
      <c r="DS159" s="108">
        <f>Tableau13[[#This Row],[Pause 1]]</f>
        <v>0</v>
      </c>
      <c r="DT159" s="108">
        <f>Tableau13[[#This Row],[Pause 2]]</f>
        <v>0</v>
      </c>
      <c r="DU159" s="81">
        <f>Tableau13[[#This Row],[Debut 1 pause calculé]]</f>
        <v>0</v>
      </c>
      <c r="DV159" s="81">
        <f>Tableau13[[#This Row],[Fin 1 pause calculé]]</f>
        <v>0</v>
      </c>
      <c r="DW159" s="81">
        <f>Tableau13[[#This Row],[Debut 2 pause calculé]]</f>
        <v>0</v>
      </c>
      <c r="DX159" s="81">
        <f>Tableau13[[#This Row],[Fin 2 pause calculé]]</f>
        <v>0</v>
      </c>
      <c r="DY159" s="107">
        <f>Tableau13[[#This Row],[Activité1]]</f>
        <v>0</v>
      </c>
      <c r="DZ159" s="121">
        <f>Tableau13[[#This Row],[Debut1]]</f>
        <v>0</v>
      </c>
      <c r="EA159" s="121">
        <f>Tableau13[[#This Row],[Fin calculé1]]</f>
        <v>0</v>
      </c>
      <c r="EB159" s="121">
        <f>Tableau13[[#This Row],[FP1]]</f>
        <v>0</v>
      </c>
      <c r="EC159" s="122">
        <f>Tableau13[[#This Row],[Temps1]]</f>
        <v>0</v>
      </c>
      <c r="ED159" s="123">
        <f>IF(DZ159=0,0,IF(EA159&gt;0,"F",IF(Tableau13[[#This Row],[X]]="X","FP","EC")))</f>
        <v>0</v>
      </c>
      <c r="EE159" s="124">
        <f>Tableau13[[#This Row],[Pause1]]</f>
        <v>0</v>
      </c>
      <c r="EF159" s="125">
        <f t="shared" si="6"/>
        <v>0</v>
      </c>
      <c r="EG159" s="125">
        <f t="shared" si="5"/>
        <v>0</v>
      </c>
    </row>
    <row r="160" spans="1:137" s="107" customFormat="1" ht="13.95" customHeight="1" x14ac:dyDescent="0.3">
      <c r="A160" s="114">
        <f>Tableau13[[#This Row],[Code]]</f>
        <v>0</v>
      </c>
      <c r="B160" s="163"/>
      <c r="C160" s="72"/>
      <c r="D160" s="73"/>
      <c r="E160" s="74"/>
      <c r="F160" s="75"/>
      <c r="G160" s="76"/>
      <c r="H160" s="72"/>
      <c r="I160" s="76"/>
      <c r="J160" s="76"/>
      <c r="K160" s="76"/>
      <c r="L160" s="76"/>
      <c r="M160" s="76"/>
      <c r="N160" s="76"/>
      <c r="O160" s="76"/>
      <c r="P160" s="77"/>
      <c r="Q160" s="78"/>
      <c r="R160" s="79"/>
      <c r="S160" s="80"/>
      <c r="T160" s="80"/>
      <c r="U160" s="81"/>
      <c r="V160" s="81"/>
      <c r="W160" s="81"/>
      <c r="X160" s="81"/>
      <c r="Y160" s="81"/>
      <c r="Z160" s="81"/>
      <c r="AA160" s="81"/>
      <c r="AB160" s="82"/>
      <c r="AC160" s="83"/>
      <c r="AD160" s="83"/>
      <c r="AE160" s="84"/>
      <c r="AF160" s="85"/>
      <c r="AG160" s="86"/>
      <c r="AH160" s="87"/>
      <c r="AI160" s="87"/>
      <c r="AJ160" s="88"/>
      <c r="AK160" s="115"/>
      <c r="AL160" s="51"/>
      <c r="AM160" s="116"/>
      <c r="AN160" s="117"/>
      <c r="AO160" s="92"/>
      <c r="AP160" s="118"/>
      <c r="AQ160" s="94"/>
      <c r="AR160" s="95"/>
      <c r="AS160" s="96"/>
      <c r="AT160" s="97"/>
      <c r="AU160" s="97"/>
      <c r="AV160" s="96"/>
      <c r="AW160" s="98"/>
      <c r="AX160" s="92"/>
      <c r="AY160" s="93"/>
      <c r="AZ160" s="99"/>
      <c r="BA160" s="100"/>
      <c r="BB160" s="99"/>
      <c r="BC160" s="100"/>
      <c r="BD160" s="100"/>
      <c r="BE160" s="99"/>
      <c r="BF160" s="98"/>
      <c r="BG160" s="92"/>
      <c r="BH160" s="93"/>
      <c r="BI160" s="99"/>
      <c r="BJ160" s="100"/>
      <c r="BK160" s="99"/>
      <c r="BL160" s="100"/>
      <c r="BM160" s="100"/>
      <c r="BN160" s="99"/>
      <c r="BO160" s="98"/>
      <c r="BP160" s="92"/>
      <c r="BQ160" s="93"/>
      <c r="BR160" s="99"/>
      <c r="BS160" s="100"/>
      <c r="BT160" s="99"/>
      <c r="BU160" s="100"/>
      <c r="BV160" s="100"/>
      <c r="BW160" s="99"/>
      <c r="BX160" s="98"/>
      <c r="BY160" s="92"/>
      <c r="BZ160" s="93"/>
      <c r="CA160" s="99"/>
      <c r="CB160" s="100"/>
      <c r="CC160" s="99"/>
      <c r="CD160" s="100"/>
      <c r="CE160" s="100"/>
      <c r="CF160" s="99"/>
      <c r="CG160" s="98"/>
      <c r="CH160" s="92"/>
      <c r="CI160" s="93"/>
      <c r="CJ160" s="99"/>
      <c r="CK160" s="100"/>
      <c r="CL160" s="99"/>
      <c r="CM160" s="100"/>
      <c r="CN160" s="100"/>
      <c r="CO160" s="99"/>
      <c r="CP160" s="98"/>
      <c r="CQ160" s="161"/>
      <c r="CR160" s="102" t="str">
        <f>IF(Tableau18[[#This Row],[Colonne1]]=0,"",IF(DO160&gt;1,"Nom plusieurs fois dans la liste",IF(DO160=1,"OK","Nom pas dans la liste")))</f>
        <v/>
      </c>
      <c r="CS160" s="134"/>
      <c r="CT160" s="103"/>
      <c r="CU160" s="104"/>
      <c r="CV160" s="104"/>
      <c r="CW160" s="104"/>
      <c r="CX160" s="104"/>
      <c r="CY160" s="103"/>
      <c r="CZ160" s="104"/>
      <c r="DA160" s="104"/>
      <c r="DB160" s="104"/>
      <c r="DC160" s="133"/>
      <c r="DD160" s="133"/>
      <c r="DE160" s="133"/>
      <c r="DF160" s="133"/>
      <c r="DG160" s="105"/>
      <c r="DH160" s="133"/>
      <c r="DI160" s="105"/>
      <c r="DJ160" s="105"/>
      <c r="DK160" s="133"/>
      <c r="DL160" s="138"/>
      <c r="DM160" s="105" t="s">
        <v>129</v>
      </c>
      <c r="DN160" s="105"/>
      <c r="DO160" s="119">
        <f>COUNTIF(B:B,Tableau18[[#This Row],[Colonne1]])</f>
        <v>0</v>
      </c>
      <c r="DS160" s="108">
        <f>Tableau13[[#This Row],[Pause 1]]</f>
        <v>0</v>
      </c>
      <c r="DT160" s="108">
        <f>Tableau13[[#This Row],[Pause 2]]</f>
        <v>0</v>
      </c>
      <c r="DU160" s="81">
        <f>Tableau13[[#This Row],[Debut 1 pause calculé]]</f>
        <v>0</v>
      </c>
      <c r="DV160" s="81">
        <f>Tableau13[[#This Row],[Fin 1 pause calculé]]</f>
        <v>0</v>
      </c>
      <c r="DW160" s="81">
        <f>Tableau13[[#This Row],[Debut 2 pause calculé]]</f>
        <v>0</v>
      </c>
      <c r="DX160" s="81">
        <f>Tableau13[[#This Row],[Fin 2 pause calculé]]</f>
        <v>0</v>
      </c>
      <c r="DY160" s="107">
        <f>Tableau13[[#This Row],[Activité1]]</f>
        <v>0</v>
      </c>
      <c r="DZ160" s="109">
        <f>Tableau13[[#This Row],[Debut1]]</f>
        <v>0</v>
      </c>
      <c r="EA160" s="109">
        <f>Tableau13[[#This Row],[Fin calculé1]]</f>
        <v>0</v>
      </c>
      <c r="EB160" s="109">
        <f>Tableau13[[#This Row],[FP1]]</f>
        <v>0</v>
      </c>
      <c r="EC160" s="110">
        <f>Tableau13[[#This Row],[Temps1]]</f>
        <v>0</v>
      </c>
      <c r="ED160" s="111">
        <f>IF(DZ160=0,0,IF(EA160&gt;0,"F",IF(Tableau13[[#This Row],[X]]="X","FP","EC")))</f>
        <v>0</v>
      </c>
      <c r="EE160" s="112">
        <f>Tableau13[[#This Row],[Pause1]]</f>
        <v>0</v>
      </c>
      <c r="EF160" s="113">
        <f t="shared" si="6"/>
        <v>0</v>
      </c>
      <c r="EG160" s="113">
        <f t="shared" si="5"/>
        <v>0</v>
      </c>
    </row>
    <row r="161" spans="1:137" s="107" customFormat="1" ht="13.95" customHeight="1" x14ac:dyDescent="0.3">
      <c r="A161" s="114">
        <f>Tableau13[[#This Row],[Code]]</f>
        <v>0</v>
      </c>
      <c r="B161" s="72"/>
      <c r="C161" s="72"/>
      <c r="D161" s="73"/>
      <c r="E161" s="74"/>
      <c r="F161" s="75"/>
      <c r="G161" s="76"/>
      <c r="H161" s="72"/>
      <c r="I161" s="76"/>
      <c r="J161" s="76"/>
      <c r="K161" s="76"/>
      <c r="L161" s="76"/>
      <c r="M161" s="76"/>
      <c r="N161" s="76"/>
      <c r="O161" s="76"/>
      <c r="P161" s="77"/>
      <c r="Q161" s="78"/>
      <c r="R161" s="79"/>
      <c r="S161" s="80"/>
      <c r="T161" s="80"/>
      <c r="U161" s="81"/>
      <c r="V161" s="81"/>
      <c r="W161" s="81"/>
      <c r="X161" s="81"/>
      <c r="Y161" s="81"/>
      <c r="Z161" s="81"/>
      <c r="AA161" s="81"/>
      <c r="AB161" s="82"/>
      <c r="AC161" s="83"/>
      <c r="AD161" s="83"/>
      <c r="AE161" s="84"/>
      <c r="AF161" s="85"/>
      <c r="AG161" s="86"/>
      <c r="AH161" s="87"/>
      <c r="AI161" s="87"/>
      <c r="AJ161" s="88"/>
      <c r="AK161" s="115"/>
      <c r="AL161" s="51"/>
      <c r="AM161" s="116"/>
      <c r="AN161" s="117"/>
      <c r="AO161" s="92"/>
      <c r="AP161" s="118"/>
      <c r="AQ161" s="94"/>
      <c r="AR161" s="95"/>
      <c r="AS161" s="96"/>
      <c r="AT161" s="97"/>
      <c r="AU161" s="97"/>
      <c r="AV161" s="96"/>
      <c r="AW161" s="98"/>
      <c r="AX161" s="92"/>
      <c r="AY161" s="93"/>
      <c r="AZ161" s="99"/>
      <c r="BA161" s="100"/>
      <c r="BB161" s="99"/>
      <c r="BC161" s="100"/>
      <c r="BD161" s="100"/>
      <c r="BE161" s="99"/>
      <c r="BF161" s="98"/>
      <c r="BG161" s="92"/>
      <c r="BH161" s="93"/>
      <c r="BI161" s="99"/>
      <c r="BJ161" s="100"/>
      <c r="BK161" s="99"/>
      <c r="BL161" s="100"/>
      <c r="BM161" s="100"/>
      <c r="BN161" s="99"/>
      <c r="BO161" s="98"/>
      <c r="BP161" s="92"/>
      <c r="BQ161" s="93"/>
      <c r="BR161" s="99"/>
      <c r="BS161" s="100"/>
      <c r="BT161" s="99"/>
      <c r="BU161" s="100"/>
      <c r="BV161" s="100"/>
      <c r="BW161" s="99"/>
      <c r="BX161" s="98"/>
      <c r="BY161" s="92"/>
      <c r="BZ161" s="93"/>
      <c r="CA161" s="99"/>
      <c r="CB161" s="100"/>
      <c r="CC161" s="99"/>
      <c r="CD161" s="100"/>
      <c r="CE161" s="100"/>
      <c r="CF161" s="99"/>
      <c r="CG161" s="98"/>
      <c r="CH161" s="92"/>
      <c r="CI161" s="93"/>
      <c r="CJ161" s="99"/>
      <c r="CK161" s="100"/>
      <c r="CL161" s="99"/>
      <c r="CM161" s="100"/>
      <c r="CN161" s="100"/>
      <c r="CO161" s="99"/>
      <c r="CP161" s="98"/>
      <c r="CQ161" s="161"/>
      <c r="CR161" s="102" t="str">
        <f>IF(Tableau18[[#This Row],[Colonne1]]=0,"",IF(DO161&gt;1,"Nom plusieurs fois dans la liste",IF(DO161=1,"OK","Nom pas dans la liste")))</f>
        <v/>
      </c>
      <c r="CS161" s="134"/>
      <c r="CT161" s="103"/>
      <c r="CU161" s="104"/>
      <c r="CV161" s="104"/>
      <c r="CW161" s="104"/>
      <c r="CX161" s="104"/>
      <c r="CY161" s="103"/>
      <c r="CZ161" s="104"/>
      <c r="DA161" s="104"/>
      <c r="DB161" s="104"/>
      <c r="DC161" s="133"/>
      <c r="DD161" s="133"/>
      <c r="DE161" s="133"/>
      <c r="DF161" s="133"/>
      <c r="DG161" s="105"/>
      <c r="DH161" s="133"/>
      <c r="DI161" s="105"/>
      <c r="DJ161" s="105"/>
      <c r="DK161" s="133"/>
      <c r="DL161" s="138"/>
      <c r="DM161" s="105" t="s">
        <v>129</v>
      </c>
      <c r="DN161" s="105"/>
      <c r="DO161" s="119">
        <f>COUNTIF(B:B,Tableau18[[#This Row],[Colonne1]])</f>
        <v>0</v>
      </c>
      <c r="DS161" s="108">
        <f>Tableau13[[#This Row],[Pause 1]]</f>
        <v>0</v>
      </c>
      <c r="DT161" s="108">
        <f>Tableau13[[#This Row],[Pause 2]]</f>
        <v>0</v>
      </c>
      <c r="DU161" s="81">
        <f>Tableau13[[#This Row],[Debut 1 pause calculé]]</f>
        <v>0</v>
      </c>
      <c r="DV161" s="81">
        <f>Tableau13[[#This Row],[Fin 1 pause calculé]]</f>
        <v>0</v>
      </c>
      <c r="DW161" s="81">
        <f>Tableau13[[#This Row],[Debut 2 pause calculé]]</f>
        <v>0</v>
      </c>
      <c r="DX161" s="81">
        <f>Tableau13[[#This Row],[Fin 2 pause calculé]]</f>
        <v>0</v>
      </c>
      <c r="DY161" s="107">
        <f>Tableau13[[#This Row],[Activité1]]</f>
        <v>0</v>
      </c>
      <c r="DZ161" s="121">
        <f>Tableau13[[#This Row],[Debut1]]</f>
        <v>0</v>
      </c>
      <c r="EA161" s="121">
        <f>Tableau13[[#This Row],[Fin calculé1]]</f>
        <v>0</v>
      </c>
      <c r="EB161" s="121">
        <f>Tableau13[[#This Row],[FP1]]</f>
        <v>0</v>
      </c>
      <c r="EC161" s="122">
        <f>Tableau13[[#This Row],[Temps1]]</f>
        <v>0</v>
      </c>
      <c r="ED161" s="123">
        <f>IF(DZ161=0,0,IF(EA161&gt;0,"F",IF(Tableau13[[#This Row],[X]]="X","FP","EC")))</f>
        <v>0</v>
      </c>
      <c r="EE161" s="124">
        <f>Tableau13[[#This Row],[Pause1]]</f>
        <v>0</v>
      </c>
      <c r="EF161" s="125">
        <f t="shared" si="6"/>
        <v>0</v>
      </c>
      <c r="EG161" s="125">
        <f t="shared" si="5"/>
        <v>0</v>
      </c>
    </row>
    <row r="162" spans="1:137" s="107" customFormat="1" ht="13.95" customHeight="1" x14ac:dyDescent="0.3">
      <c r="A162" s="114">
        <f>Tableau13[[#This Row],[Code]]</f>
        <v>0</v>
      </c>
      <c r="B162" s="72"/>
      <c r="C162" s="72"/>
      <c r="D162" s="73"/>
      <c r="E162" s="74"/>
      <c r="F162" s="75"/>
      <c r="G162" s="76"/>
      <c r="H162" s="72"/>
      <c r="I162" s="76"/>
      <c r="J162" s="76"/>
      <c r="K162" s="76"/>
      <c r="L162" s="76"/>
      <c r="M162" s="76"/>
      <c r="N162" s="76"/>
      <c r="O162" s="76"/>
      <c r="P162" s="77"/>
      <c r="Q162" s="78"/>
      <c r="R162" s="79"/>
      <c r="S162" s="80"/>
      <c r="T162" s="80"/>
      <c r="U162" s="81"/>
      <c r="V162" s="81"/>
      <c r="W162" s="81"/>
      <c r="X162" s="81"/>
      <c r="Y162" s="81"/>
      <c r="Z162" s="81"/>
      <c r="AA162" s="81"/>
      <c r="AB162" s="82"/>
      <c r="AC162" s="83"/>
      <c r="AD162" s="83"/>
      <c r="AE162" s="84"/>
      <c r="AF162" s="85"/>
      <c r="AG162" s="86"/>
      <c r="AH162" s="87"/>
      <c r="AI162" s="87"/>
      <c r="AJ162" s="88"/>
      <c r="AK162" s="115"/>
      <c r="AL162" s="51"/>
      <c r="AM162" s="116"/>
      <c r="AN162" s="117"/>
      <c r="AO162" s="92"/>
      <c r="AP162" s="118"/>
      <c r="AQ162" s="94"/>
      <c r="AR162" s="95"/>
      <c r="AS162" s="96"/>
      <c r="AT162" s="97"/>
      <c r="AU162" s="97"/>
      <c r="AV162" s="96"/>
      <c r="AW162" s="98"/>
      <c r="AX162" s="92"/>
      <c r="AY162" s="93"/>
      <c r="AZ162" s="99"/>
      <c r="BA162" s="100"/>
      <c r="BB162" s="99"/>
      <c r="BC162" s="100"/>
      <c r="BD162" s="100"/>
      <c r="BE162" s="99"/>
      <c r="BF162" s="98"/>
      <c r="BG162" s="92"/>
      <c r="BH162" s="93"/>
      <c r="BI162" s="99"/>
      <c r="BJ162" s="100"/>
      <c r="BK162" s="99"/>
      <c r="BL162" s="100"/>
      <c r="BM162" s="100"/>
      <c r="BN162" s="99"/>
      <c r="BO162" s="98"/>
      <c r="BP162" s="92"/>
      <c r="BQ162" s="93"/>
      <c r="BR162" s="99"/>
      <c r="BS162" s="100"/>
      <c r="BT162" s="99"/>
      <c r="BU162" s="100"/>
      <c r="BV162" s="100"/>
      <c r="BW162" s="99"/>
      <c r="BX162" s="98"/>
      <c r="BY162" s="92"/>
      <c r="BZ162" s="93"/>
      <c r="CA162" s="99"/>
      <c r="CB162" s="100"/>
      <c r="CC162" s="99"/>
      <c r="CD162" s="100"/>
      <c r="CE162" s="100"/>
      <c r="CF162" s="99"/>
      <c r="CG162" s="98"/>
      <c r="CH162" s="92"/>
      <c r="CI162" s="93"/>
      <c r="CJ162" s="99"/>
      <c r="CK162" s="100"/>
      <c r="CL162" s="99"/>
      <c r="CM162" s="100"/>
      <c r="CN162" s="100"/>
      <c r="CO162" s="99"/>
      <c r="CP162" s="98"/>
      <c r="CQ162" s="161"/>
      <c r="CR162" s="102" t="str">
        <f>IF(Tableau18[[#This Row],[Colonne1]]=0,"",IF(DO162&gt;1,"Nom plusieurs fois dans la liste",IF(DO162=1,"OK","Nom pas dans la liste")))</f>
        <v/>
      </c>
      <c r="CS162" s="134"/>
      <c r="CT162" s="103"/>
      <c r="CU162" s="104"/>
      <c r="CV162" s="104"/>
      <c r="CW162" s="104"/>
      <c r="CX162" s="104"/>
      <c r="CY162" s="103"/>
      <c r="CZ162" s="104"/>
      <c r="DA162" s="104"/>
      <c r="DB162" s="104"/>
      <c r="DC162" s="133"/>
      <c r="DD162" s="133"/>
      <c r="DE162" s="133"/>
      <c r="DF162" s="133"/>
      <c r="DG162" s="105"/>
      <c r="DH162" s="133"/>
      <c r="DI162" s="105"/>
      <c r="DJ162" s="105"/>
      <c r="DK162" s="133"/>
      <c r="DL162" s="138"/>
      <c r="DM162" s="105" t="s">
        <v>129</v>
      </c>
      <c r="DN162" s="105"/>
      <c r="DO162" s="119">
        <f>COUNTIF(B:B,Tableau18[[#This Row],[Colonne1]])</f>
        <v>0</v>
      </c>
      <c r="DS162" s="108">
        <f>Tableau13[[#This Row],[Pause 1]]</f>
        <v>0</v>
      </c>
      <c r="DT162" s="108">
        <f>Tableau13[[#This Row],[Pause 2]]</f>
        <v>0</v>
      </c>
      <c r="DU162" s="81">
        <f>Tableau13[[#This Row],[Debut 1 pause calculé]]</f>
        <v>0</v>
      </c>
      <c r="DV162" s="81">
        <f>Tableau13[[#This Row],[Fin 1 pause calculé]]</f>
        <v>0</v>
      </c>
      <c r="DW162" s="81">
        <f>Tableau13[[#This Row],[Debut 2 pause calculé]]</f>
        <v>0</v>
      </c>
      <c r="DX162" s="81">
        <f>Tableau13[[#This Row],[Fin 2 pause calculé]]</f>
        <v>0</v>
      </c>
      <c r="DY162" s="107">
        <f>Tableau13[[#This Row],[Activité1]]</f>
        <v>0</v>
      </c>
      <c r="DZ162" s="109">
        <f>Tableau13[[#This Row],[Debut1]]</f>
        <v>0</v>
      </c>
      <c r="EA162" s="109">
        <f>Tableau13[[#This Row],[Fin calculé1]]</f>
        <v>0</v>
      </c>
      <c r="EB162" s="109">
        <f>Tableau13[[#This Row],[FP1]]</f>
        <v>0</v>
      </c>
      <c r="EC162" s="110">
        <f>Tableau13[[#This Row],[Temps1]]</f>
        <v>0</v>
      </c>
      <c r="ED162" s="111">
        <f>IF(DZ162=0,0,IF(EA162&gt;0,"F",IF(Tableau13[[#This Row],[X]]="X","FP","EC")))</f>
        <v>0</v>
      </c>
      <c r="EE162" s="112">
        <f>Tableau13[[#This Row],[Pause1]]</f>
        <v>0</v>
      </c>
      <c r="EF162" s="113">
        <f t="shared" si="6"/>
        <v>0</v>
      </c>
      <c r="EG162" s="113">
        <f t="shared" si="5"/>
        <v>0</v>
      </c>
    </row>
    <row r="163" spans="1:137" s="107" customFormat="1" ht="13.95" customHeight="1" x14ac:dyDescent="0.3">
      <c r="A163" s="114">
        <f>Tableau13[[#This Row],[Code]]</f>
        <v>0</v>
      </c>
      <c r="B163" s="164"/>
      <c r="D163" s="73"/>
      <c r="E163" s="74"/>
      <c r="F163" s="75"/>
      <c r="G163" s="76"/>
      <c r="H163" s="72"/>
      <c r="I163" s="76"/>
      <c r="J163" s="76"/>
      <c r="K163" s="76"/>
      <c r="L163" s="76"/>
      <c r="M163" s="76"/>
      <c r="N163" s="76"/>
      <c r="O163" s="76"/>
      <c r="P163" s="77"/>
      <c r="Q163" s="78"/>
      <c r="R163" s="79"/>
      <c r="S163" s="80"/>
      <c r="T163" s="80"/>
      <c r="U163" s="81"/>
      <c r="V163" s="81"/>
      <c r="W163" s="81"/>
      <c r="X163" s="81"/>
      <c r="Y163" s="81"/>
      <c r="Z163" s="81"/>
      <c r="AA163" s="81"/>
      <c r="AB163" s="82"/>
      <c r="AC163" s="83"/>
      <c r="AD163" s="83"/>
      <c r="AE163" s="84"/>
      <c r="AF163" s="85"/>
      <c r="AG163" s="86"/>
      <c r="AH163" s="87"/>
      <c r="AI163" s="87"/>
      <c r="AJ163" s="88"/>
      <c r="AK163" s="115"/>
      <c r="AL163" s="51"/>
      <c r="AM163" s="116"/>
      <c r="AN163" s="117"/>
      <c r="AO163" s="92"/>
      <c r="AP163" s="118"/>
      <c r="AQ163" s="94"/>
      <c r="AR163" s="95"/>
      <c r="AS163" s="96"/>
      <c r="AT163" s="97"/>
      <c r="AU163" s="97"/>
      <c r="AV163" s="96"/>
      <c r="AW163" s="98"/>
      <c r="AX163" s="92"/>
      <c r="AY163" s="93"/>
      <c r="AZ163" s="99"/>
      <c r="BA163" s="100"/>
      <c r="BB163" s="99"/>
      <c r="BC163" s="100"/>
      <c r="BD163" s="100"/>
      <c r="BE163" s="99"/>
      <c r="BF163" s="98"/>
      <c r="BG163" s="92"/>
      <c r="BH163" s="93"/>
      <c r="BI163" s="99"/>
      <c r="BJ163" s="100"/>
      <c r="BK163" s="99"/>
      <c r="BL163" s="100"/>
      <c r="BM163" s="100"/>
      <c r="BN163" s="99"/>
      <c r="BO163" s="98"/>
      <c r="BP163" s="92"/>
      <c r="BQ163" s="93"/>
      <c r="BR163" s="99"/>
      <c r="BS163" s="100"/>
      <c r="BT163" s="99"/>
      <c r="BU163" s="100"/>
      <c r="BV163" s="100"/>
      <c r="BW163" s="99"/>
      <c r="BX163" s="98"/>
      <c r="BY163" s="92"/>
      <c r="BZ163" s="93"/>
      <c r="CA163" s="99"/>
      <c r="CB163" s="100"/>
      <c r="CC163" s="99"/>
      <c r="CD163" s="100"/>
      <c r="CE163" s="100"/>
      <c r="CF163" s="99"/>
      <c r="CG163" s="98"/>
      <c r="CH163" s="92"/>
      <c r="CI163" s="93"/>
      <c r="CJ163" s="99"/>
      <c r="CK163" s="100"/>
      <c r="CL163" s="99"/>
      <c r="CM163" s="100"/>
      <c r="CN163" s="100"/>
      <c r="CO163" s="99"/>
      <c r="CP163" s="98"/>
      <c r="CQ163" s="161"/>
      <c r="CR163" s="102" t="str">
        <f>IF(Tableau18[[#This Row],[Colonne1]]=0,"",IF(DO163&gt;1,"Nom plusieurs fois dans la liste",IF(DO163=1,"OK","Nom pas dans la liste")))</f>
        <v/>
      </c>
      <c r="CS163" s="134"/>
      <c r="CT163" s="103"/>
      <c r="CU163" s="104"/>
      <c r="CV163" s="104"/>
      <c r="CW163" s="104"/>
      <c r="CX163" s="104"/>
      <c r="CY163" s="103"/>
      <c r="CZ163" s="104"/>
      <c r="DA163" s="104"/>
      <c r="DB163" s="104"/>
      <c r="DC163" s="133"/>
      <c r="DD163" s="133"/>
      <c r="DE163" s="133"/>
      <c r="DF163" s="133"/>
      <c r="DG163" s="105"/>
      <c r="DH163" s="133"/>
      <c r="DI163" s="105"/>
      <c r="DJ163" s="105"/>
      <c r="DK163" s="133"/>
      <c r="DL163" s="138"/>
      <c r="DM163" s="105" t="s">
        <v>129</v>
      </c>
      <c r="DN163" s="105"/>
      <c r="DO163" s="119">
        <f>COUNTIF(B:B,Tableau18[[#This Row],[Colonne1]])</f>
        <v>0</v>
      </c>
      <c r="DS163" s="108">
        <f>Tableau13[[#This Row],[Pause 1]]</f>
        <v>0</v>
      </c>
      <c r="DT163" s="108">
        <f>Tableau13[[#This Row],[Pause 2]]</f>
        <v>0</v>
      </c>
      <c r="DU163" s="81">
        <f>Tableau13[[#This Row],[Debut 1 pause calculé]]</f>
        <v>0</v>
      </c>
      <c r="DV163" s="81">
        <f>Tableau13[[#This Row],[Fin 1 pause calculé]]</f>
        <v>0</v>
      </c>
      <c r="DW163" s="81">
        <f>Tableau13[[#This Row],[Debut 2 pause calculé]]</f>
        <v>0</v>
      </c>
      <c r="DX163" s="81">
        <f>Tableau13[[#This Row],[Fin 2 pause calculé]]</f>
        <v>0</v>
      </c>
      <c r="DY163" s="107">
        <f>Tableau13[[#This Row],[Activité1]]</f>
        <v>0</v>
      </c>
      <c r="DZ163" s="109">
        <f>Tableau13[[#This Row],[Debut1]]</f>
        <v>0</v>
      </c>
      <c r="EA163" s="109">
        <f>Tableau13[[#This Row],[Fin calculé1]]</f>
        <v>0</v>
      </c>
      <c r="EB163" s="109">
        <f>Tableau13[[#This Row],[FP1]]</f>
        <v>0</v>
      </c>
      <c r="EC163" s="110">
        <f>Tableau13[[#This Row],[Temps1]]</f>
        <v>0</v>
      </c>
      <c r="ED163" s="111">
        <f>IF(DZ163=0,0,IF(EA163&gt;0,"F",IF(Tableau13[[#This Row],[X]]="X","FP","EC")))</f>
        <v>0</v>
      </c>
      <c r="EE163" s="112">
        <f>Tableau13[[#This Row],[Pause1]]</f>
        <v>0</v>
      </c>
      <c r="EF163" s="113">
        <f t="shared" si="6"/>
        <v>0</v>
      </c>
      <c r="EG163" s="113">
        <f t="shared" si="5"/>
        <v>0</v>
      </c>
    </row>
    <row r="164" spans="1:137" s="107" customFormat="1" ht="13.95" customHeight="1" x14ac:dyDescent="0.3">
      <c r="A164" s="114">
        <f>Tableau13[[#This Row],[Code]]</f>
        <v>0</v>
      </c>
      <c r="B164" s="165"/>
      <c r="C164" s="72"/>
      <c r="D164" s="73"/>
      <c r="E164" s="74"/>
      <c r="F164" s="75"/>
      <c r="G164" s="76"/>
      <c r="H164" s="72"/>
      <c r="I164" s="76"/>
      <c r="J164" s="76"/>
      <c r="K164" s="76"/>
      <c r="L164" s="76"/>
      <c r="M164" s="76"/>
      <c r="N164" s="76"/>
      <c r="O164" s="76"/>
      <c r="P164" s="77"/>
      <c r="Q164" s="78"/>
      <c r="R164" s="79"/>
      <c r="S164" s="80"/>
      <c r="T164" s="80"/>
      <c r="U164" s="81"/>
      <c r="V164" s="81"/>
      <c r="W164" s="81"/>
      <c r="X164" s="81"/>
      <c r="Y164" s="81"/>
      <c r="Z164" s="81"/>
      <c r="AA164" s="81"/>
      <c r="AB164" s="82"/>
      <c r="AC164" s="83"/>
      <c r="AD164" s="83"/>
      <c r="AE164" s="84"/>
      <c r="AF164" s="85"/>
      <c r="AG164" s="86"/>
      <c r="AH164" s="87"/>
      <c r="AI164" s="87"/>
      <c r="AJ164" s="88"/>
      <c r="AK164" s="115"/>
      <c r="AL164" s="51"/>
      <c r="AM164" s="116"/>
      <c r="AN164" s="117"/>
      <c r="AO164" s="92"/>
      <c r="AP164" s="93"/>
      <c r="AQ164" s="94"/>
      <c r="AR164" s="95"/>
      <c r="AS164" s="96"/>
      <c r="AT164" s="97"/>
      <c r="AU164" s="97"/>
      <c r="AV164" s="96"/>
      <c r="AW164" s="98"/>
      <c r="AX164" s="92"/>
      <c r="AY164" s="93"/>
      <c r="AZ164" s="99"/>
      <c r="BA164" s="100"/>
      <c r="BB164" s="99"/>
      <c r="BC164" s="100"/>
      <c r="BD164" s="100"/>
      <c r="BE164" s="99"/>
      <c r="BF164" s="98"/>
      <c r="BG164" s="92"/>
      <c r="BH164" s="93"/>
      <c r="BI164" s="99"/>
      <c r="BJ164" s="100"/>
      <c r="BK164" s="99"/>
      <c r="BL164" s="100"/>
      <c r="BM164" s="100"/>
      <c r="BN164" s="99"/>
      <c r="BO164" s="98"/>
      <c r="BP164" s="92"/>
      <c r="BQ164" s="93"/>
      <c r="BR164" s="99"/>
      <c r="BS164" s="100"/>
      <c r="BT164" s="99"/>
      <c r="BU164" s="100"/>
      <c r="BV164" s="100"/>
      <c r="BW164" s="99"/>
      <c r="BX164" s="98"/>
      <c r="BY164" s="92"/>
      <c r="BZ164" s="93"/>
      <c r="CA164" s="99"/>
      <c r="CB164" s="100"/>
      <c r="CC164" s="99"/>
      <c r="CD164" s="100"/>
      <c r="CE164" s="100"/>
      <c r="CF164" s="99"/>
      <c r="CG164" s="98"/>
      <c r="CH164" s="92"/>
      <c r="CI164" s="93"/>
      <c r="CJ164" s="99"/>
      <c r="CK164" s="100"/>
      <c r="CL164" s="99"/>
      <c r="CM164" s="100"/>
      <c r="CN164" s="100"/>
      <c r="CO164" s="99"/>
      <c r="CP164" s="98"/>
      <c r="CQ164" s="161"/>
      <c r="CR164" s="102" t="str">
        <f>IF(Tableau18[[#This Row],[Colonne1]]=0,"",IF(DO164&gt;1,"Nom plusieurs fois dans la liste",IF(DO164=1,"OK","Nom pas dans la liste")))</f>
        <v/>
      </c>
      <c r="CS164" s="134"/>
      <c r="CT164" s="103"/>
      <c r="CU164" s="104"/>
      <c r="CV164" s="104"/>
      <c r="CW164" s="104"/>
      <c r="CX164" s="104"/>
      <c r="CY164" s="103"/>
      <c r="CZ164" s="104"/>
      <c r="DA164" s="104"/>
      <c r="DB164" s="104"/>
      <c r="DC164" s="133"/>
      <c r="DD164" s="133"/>
      <c r="DE164" s="133"/>
      <c r="DF164" s="133"/>
      <c r="DG164" s="105"/>
      <c r="DH164" s="133"/>
      <c r="DI164" s="105"/>
      <c r="DJ164" s="105"/>
      <c r="DK164" s="133"/>
      <c r="DL164" s="138"/>
      <c r="DM164" s="105" t="s">
        <v>129</v>
      </c>
      <c r="DN164" s="105"/>
      <c r="DO164" s="119">
        <f>COUNTIF(B:B,Tableau18[[#This Row],[Colonne1]])</f>
        <v>0</v>
      </c>
      <c r="DS164" s="108">
        <f>Tableau13[[#This Row],[Pause 1]]</f>
        <v>0</v>
      </c>
      <c r="DT164" s="108">
        <f>Tableau13[[#This Row],[Pause 2]]</f>
        <v>0</v>
      </c>
      <c r="DU164" s="81">
        <f>Tableau13[[#This Row],[Debut 1 pause calculé]]</f>
        <v>0</v>
      </c>
      <c r="DV164" s="81">
        <f>Tableau13[[#This Row],[Fin 1 pause calculé]]</f>
        <v>0</v>
      </c>
      <c r="DW164" s="81">
        <f>Tableau13[[#This Row],[Debut 2 pause calculé]]</f>
        <v>0</v>
      </c>
      <c r="DX164" s="81">
        <f>Tableau13[[#This Row],[Fin 2 pause calculé]]</f>
        <v>0</v>
      </c>
      <c r="DY164" s="107">
        <f>Tableau13[[#This Row],[Activité1]]</f>
        <v>0</v>
      </c>
      <c r="DZ164" s="109">
        <f>Tableau13[[#This Row],[Debut1]]</f>
        <v>0</v>
      </c>
      <c r="EA164" s="109">
        <f>Tableau13[[#This Row],[Fin calculé1]]</f>
        <v>0</v>
      </c>
      <c r="EB164" s="109">
        <f>Tableau13[[#This Row],[FP1]]</f>
        <v>0</v>
      </c>
      <c r="EC164" s="110">
        <f>Tableau13[[#This Row],[Temps1]]</f>
        <v>0</v>
      </c>
      <c r="ED164" s="111">
        <f>IF(DZ164=0,0,IF(EA164&gt;0,"F",IF(Tableau13[[#This Row],[X]]="X","FP","EC")))</f>
        <v>0</v>
      </c>
      <c r="EE164" s="112">
        <f>Tableau13[[#This Row],[Pause1]]</f>
        <v>0</v>
      </c>
      <c r="EF164" s="113">
        <f t="shared" si="6"/>
        <v>0</v>
      </c>
      <c r="EG164" s="113">
        <f t="shared" si="5"/>
        <v>0</v>
      </c>
    </row>
    <row r="165" spans="1:137" s="107" customFormat="1" ht="13.95" customHeight="1" x14ac:dyDescent="0.3">
      <c r="A165" s="114">
        <f>Tableau13[[#This Row],[Code]]</f>
        <v>0</v>
      </c>
      <c r="B165" s="163"/>
      <c r="C165" s="72"/>
      <c r="D165" s="73"/>
      <c r="E165" s="74"/>
      <c r="F165" s="75"/>
      <c r="G165" s="76"/>
      <c r="H165" s="72"/>
      <c r="I165" s="76"/>
      <c r="J165" s="76"/>
      <c r="K165" s="76"/>
      <c r="L165" s="76"/>
      <c r="M165" s="76"/>
      <c r="N165" s="76"/>
      <c r="O165" s="76"/>
      <c r="P165" s="77"/>
      <c r="Q165" s="78"/>
      <c r="R165" s="79"/>
      <c r="S165" s="80"/>
      <c r="T165" s="80"/>
      <c r="U165" s="81"/>
      <c r="V165" s="81"/>
      <c r="W165" s="81"/>
      <c r="X165" s="81"/>
      <c r="Y165" s="81"/>
      <c r="Z165" s="81"/>
      <c r="AA165" s="81"/>
      <c r="AB165" s="82"/>
      <c r="AC165" s="83"/>
      <c r="AD165" s="83"/>
      <c r="AE165" s="84"/>
      <c r="AF165" s="85"/>
      <c r="AG165" s="86"/>
      <c r="AH165" s="87"/>
      <c r="AI165" s="87"/>
      <c r="AJ165" s="88"/>
      <c r="AK165" s="115"/>
      <c r="AL165" s="51"/>
      <c r="AM165" s="116"/>
      <c r="AN165" s="117"/>
      <c r="AO165" s="92"/>
      <c r="AP165" s="118"/>
      <c r="AQ165" s="94"/>
      <c r="AR165" s="95"/>
      <c r="AS165" s="96"/>
      <c r="AT165" s="97"/>
      <c r="AU165" s="97"/>
      <c r="AV165" s="96"/>
      <c r="AW165" s="98"/>
      <c r="AX165" s="92"/>
      <c r="AY165" s="93"/>
      <c r="AZ165" s="99"/>
      <c r="BA165" s="100"/>
      <c r="BB165" s="99"/>
      <c r="BC165" s="100"/>
      <c r="BD165" s="100"/>
      <c r="BE165" s="99"/>
      <c r="BF165" s="98"/>
      <c r="BG165" s="92"/>
      <c r="BH165" s="93"/>
      <c r="BI165" s="99"/>
      <c r="BJ165" s="100"/>
      <c r="BK165" s="99"/>
      <c r="BL165" s="100"/>
      <c r="BM165" s="100"/>
      <c r="BN165" s="99"/>
      <c r="BO165" s="98"/>
      <c r="BP165" s="92"/>
      <c r="BQ165" s="93"/>
      <c r="BR165" s="99"/>
      <c r="BS165" s="100"/>
      <c r="BT165" s="99"/>
      <c r="BU165" s="100"/>
      <c r="BV165" s="100"/>
      <c r="BW165" s="99"/>
      <c r="BX165" s="98"/>
      <c r="BY165" s="92"/>
      <c r="BZ165" s="93"/>
      <c r="CA165" s="99"/>
      <c r="CB165" s="100"/>
      <c r="CC165" s="99"/>
      <c r="CD165" s="100"/>
      <c r="CE165" s="100"/>
      <c r="CF165" s="99"/>
      <c r="CG165" s="98"/>
      <c r="CH165" s="92"/>
      <c r="CI165" s="93"/>
      <c r="CJ165" s="99"/>
      <c r="CK165" s="100"/>
      <c r="CL165" s="99"/>
      <c r="CM165" s="100"/>
      <c r="CN165" s="100"/>
      <c r="CO165" s="99"/>
      <c r="CP165" s="98"/>
      <c r="CQ165" s="161"/>
      <c r="CR165" s="102" t="str">
        <f>IF(Tableau18[[#This Row],[Colonne1]]=0,"",IF(DO165&gt;1,"Nom plusieurs fois dans la liste",IF(DO165=1,"OK","Nom pas dans la liste")))</f>
        <v/>
      </c>
      <c r="CS165" s="134"/>
      <c r="CT165" s="103"/>
      <c r="CU165" s="104"/>
      <c r="CV165" s="104"/>
      <c r="CW165" s="104"/>
      <c r="CX165" s="104"/>
      <c r="CY165" s="103"/>
      <c r="CZ165" s="104"/>
      <c r="DA165" s="104"/>
      <c r="DB165" s="104"/>
      <c r="DC165" s="133"/>
      <c r="DD165" s="133"/>
      <c r="DE165" s="133"/>
      <c r="DF165" s="133"/>
      <c r="DG165" s="105"/>
      <c r="DH165" s="133"/>
      <c r="DI165" s="105"/>
      <c r="DJ165" s="105"/>
      <c r="DK165" s="133"/>
      <c r="DL165" s="138"/>
      <c r="DM165" s="105" t="s">
        <v>129</v>
      </c>
      <c r="DN165" s="105"/>
      <c r="DO165" s="119">
        <f>COUNTIF(B:B,Tableau18[[#This Row],[Colonne1]])</f>
        <v>0</v>
      </c>
      <c r="DS165" s="108">
        <f>Tableau13[[#This Row],[Pause 1]]</f>
        <v>0</v>
      </c>
      <c r="DT165" s="108">
        <f>Tableau13[[#This Row],[Pause 2]]</f>
        <v>0</v>
      </c>
      <c r="DU165" s="81">
        <f>Tableau13[[#This Row],[Debut 1 pause calculé]]</f>
        <v>0</v>
      </c>
      <c r="DV165" s="81">
        <f>Tableau13[[#This Row],[Fin 1 pause calculé]]</f>
        <v>0</v>
      </c>
      <c r="DW165" s="81">
        <f>Tableau13[[#This Row],[Debut 2 pause calculé]]</f>
        <v>0</v>
      </c>
      <c r="DX165" s="81">
        <f>Tableau13[[#This Row],[Fin 2 pause calculé]]</f>
        <v>0</v>
      </c>
      <c r="DY165" s="107">
        <f>Tableau13[[#This Row],[Activité1]]</f>
        <v>0</v>
      </c>
      <c r="DZ165" s="109">
        <f>Tableau13[[#This Row],[Debut1]]</f>
        <v>0</v>
      </c>
      <c r="EA165" s="109">
        <f>Tableau13[[#This Row],[Fin calculé1]]</f>
        <v>0</v>
      </c>
      <c r="EB165" s="109">
        <f>Tableau13[[#This Row],[FP1]]</f>
        <v>0</v>
      </c>
      <c r="EC165" s="110">
        <f>Tableau13[[#This Row],[Temps1]]</f>
        <v>0</v>
      </c>
      <c r="ED165" s="111">
        <f>IF(DZ165=0,0,IF(EA165&gt;0,"F",IF(Tableau13[[#This Row],[X]]="X","FP","EC")))</f>
        <v>0</v>
      </c>
      <c r="EE165" s="112">
        <f>Tableau13[[#This Row],[Pause1]]</f>
        <v>0</v>
      </c>
      <c r="EF165" s="113">
        <f t="shared" si="6"/>
        <v>0</v>
      </c>
      <c r="EG165" s="113">
        <f t="shared" si="5"/>
        <v>0</v>
      </c>
    </row>
    <row r="166" spans="1:137" s="107" customFormat="1" ht="13.95" customHeight="1" x14ac:dyDescent="0.3">
      <c r="A166" s="114">
        <f>Tableau13[[#This Row],[Code]]</f>
        <v>0</v>
      </c>
      <c r="B166" s="163"/>
      <c r="C166" s="72"/>
      <c r="D166" s="73"/>
      <c r="E166" s="74"/>
      <c r="F166" s="75"/>
      <c r="G166" s="76"/>
      <c r="H166" s="72"/>
      <c r="I166" s="76"/>
      <c r="J166" s="76"/>
      <c r="K166" s="76"/>
      <c r="L166" s="76"/>
      <c r="M166" s="76"/>
      <c r="N166" s="76"/>
      <c r="O166" s="76"/>
      <c r="P166" s="77"/>
      <c r="Q166" s="78"/>
      <c r="R166" s="79"/>
      <c r="S166" s="80"/>
      <c r="T166" s="80"/>
      <c r="U166" s="81"/>
      <c r="V166" s="81"/>
      <c r="W166" s="81"/>
      <c r="X166" s="81"/>
      <c r="Y166" s="81"/>
      <c r="Z166" s="81"/>
      <c r="AA166" s="81"/>
      <c r="AB166" s="82"/>
      <c r="AC166" s="83"/>
      <c r="AD166" s="83"/>
      <c r="AE166" s="84"/>
      <c r="AF166" s="85"/>
      <c r="AG166" s="86"/>
      <c r="AH166" s="87"/>
      <c r="AI166" s="87"/>
      <c r="AJ166" s="88"/>
      <c r="AK166" s="115"/>
      <c r="AL166" s="166"/>
      <c r="AM166" s="116"/>
      <c r="AN166" s="117"/>
      <c r="AO166" s="92"/>
      <c r="AP166" s="118"/>
      <c r="AQ166" s="94"/>
      <c r="AR166" s="95"/>
      <c r="AS166" s="96"/>
      <c r="AT166" s="97"/>
      <c r="AU166" s="97"/>
      <c r="AV166" s="96"/>
      <c r="AW166" s="98"/>
      <c r="AX166" s="92"/>
      <c r="AY166" s="93"/>
      <c r="AZ166" s="99"/>
      <c r="BA166" s="100"/>
      <c r="BB166" s="99"/>
      <c r="BC166" s="100"/>
      <c r="BD166" s="100"/>
      <c r="BE166" s="99"/>
      <c r="BF166" s="98"/>
      <c r="BG166" s="92"/>
      <c r="BH166" s="93"/>
      <c r="BI166" s="99"/>
      <c r="BJ166" s="100"/>
      <c r="BK166" s="99"/>
      <c r="BL166" s="100"/>
      <c r="BM166" s="100"/>
      <c r="BN166" s="99"/>
      <c r="BO166" s="98"/>
      <c r="BP166" s="92"/>
      <c r="BQ166" s="93"/>
      <c r="BR166" s="99"/>
      <c r="BS166" s="100"/>
      <c r="BT166" s="99"/>
      <c r="BU166" s="100"/>
      <c r="BV166" s="100"/>
      <c r="BW166" s="99"/>
      <c r="BX166" s="98"/>
      <c r="BY166" s="92"/>
      <c r="BZ166" s="93"/>
      <c r="CA166" s="99"/>
      <c r="CB166" s="100"/>
      <c r="CC166" s="99"/>
      <c r="CD166" s="100"/>
      <c r="CE166" s="100"/>
      <c r="CF166" s="99"/>
      <c r="CG166" s="98"/>
      <c r="CH166" s="92"/>
      <c r="CI166" s="93"/>
      <c r="CJ166" s="99"/>
      <c r="CK166" s="100"/>
      <c r="CL166" s="99"/>
      <c r="CM166" s="100"/>
      <c r="CN166" s="100"/>
      <c r="CO166" s="99"/>
      <c r="CP166" s="98"/>
      <c r="CQ166" s="161"/>
      <c r="CR166" s="102" t="str">
        <f>IF(Tableau18[[#This Row],[Colonne1]]=0,"",IF(DO166&gt;1,"Nom plusieurs fois dans la liste",IF(DO166=1,"OK","Nom pas dans la liste")))</f>
        <v/>
      </c>
      <c r="CS166" s="134"/>
      <c r="CT166" s="103"/>
      <c r="CU166" s="104"/>
      <c r="CV166" s="104"/>
      <c r="CW166" s="104"/>
      <c r="CX166" s="104"/>
      <c r="CY166" s="103"/>
      <c r="CZ166" s="104"/>
      <c r="DA166" s="104"/>
      <c r="DB166" s="104"/>
      <c r="DC166" s="133"/>
      <c r="DD166" s="133"/>
      <c r="DE166" s="133"/>
      <c r="DF166" s="133"/>
      <c r="DG166" s="105"/>
      <c r="DH166" s="133"/>
      <c r="DI166" s="105"/>
      <c r="DJ166" s="105"/>
      <c r="DK166" s="133"/>
      <c r="DL166" s="138"/>
      <c r="DM166" s="105" t="s">
        <v>129</v>
      </c>
      <c r="DN166" s="105"/>
      <c r="DO166" s="119">
        <f>COUNTIF(B:B,Tableau18[[#This Row],[Colonne1]])</f>
        <v>0</v>
      </c>
      <c r="DS166" s="108">
        <f>Tableau13[[#This Row],[Pause 1]]</f>
        <v>0</v>
      </c>
      <c r="DT166" s="108">
        <f>Tableau13[[#This Row],[Pause 2]]</f>
        <v>0</v>
      </c>
      <c r="DU166" s="81">
        <f>Tableau13[[#This Row],[Debut 1 pause calculé]]</f>
        <v>0</v>
      </c>
      <c r="DV166" s="81">
        <f>Tableau13[[#This Row],[Fin 1 pause calculé]]</f>
        <v>0</v>
      </c>
      <c r="DW166" s="81">
        <f>Tableau13[[#This Row],[Debut 2 pause calculé]]</f>
        <v>0</v>
      </c>
      <c r="DX166" s="81">
        <f>Tableau13[[#This Row],[Fin 2 pause calculé]]</f>
        <v>0</v>
      </c>
      <c r="DY166" s="107">
        <f>Tableau13[[#This Row],[Activité1]]</f>
        <v>0</v>
      </c>
      <c r="DZ166" s="109">
        <f>Tableau13[[#This Row],[Debut1]]</f>
        <v>0</v>
      </c>
      <c r="EA166" s="109">
        <f>Tableau13[[#This Row],[Fin calculé1]]</f>
        <v>0</v>
      </c>
      <c r="EB166" s="109">
        <f>Tableau13[[#This Row],[FP1]]</f>
        <v>0</v>
      </c>
      <c r="EC166" s="110">
        <f>Tableau13[[#This Row],[Temps1]]</f>
        <v>0</v>
      </c>
      <c r="ED166" s="111">
        <f>IF(DZ166=0,0,IF(EA166&gt;0,"F",IF(Tableau13[[#This Row],[X]]="X","FP","EC")))</f>
        <v>0</v>
      </c>
      <c r="EE166" s="112">
        <f>Tableau13[[#This Row],[Pause1]]</f>
        <v>0</v>
      </c>
      <c r="EF166" s="113">
        <f t="shared" si="6"/>
        <v>0</v>
      </c>
      <c r="EG166" s="113">
        <f t="shared" si="5"/>
        <v>0</v>
      </c>
    </row>
    <row r="167" spans="1:137" s="107" customFormat="1" ht="13.95" customHeight="1" x14ac:dyDescent="0.3">
      <c r="A167" s="114">
        <f>Tableau13[[#This Row],[Code]]</f>
        <v>0</v>
      </c>
      <c r="B167" s="163"/>
      <c r="C167" s="72"/>
      <c r="D167" s="73"/>
      <c r="E167" s="74"/>
      <c r="F167" s="75"/>
      <c r="G167" s="76"/>
      <c r="H167" s="72"/>
      <c r="I167" s="76"/>
      <c r="J167" s="76"/>
      <c r="K167" s="76"/>
      <c r="L167" s="76"/>
      <c r="M167" s="76"/>
      <c r="N167" s="76"/>
      <c r="O167" s="76"/>
      <c r="P167" s="77"/>
      <c r="Q167" s="78"/>
      <c r="R167" s="79"/>
      <c r="S167" s="80"/>
      <c r="T167" s="80"/>
      <c r="U167" s="81"/>
      <c r="V167" s="81"/>
      <c r="W167" s="81"/>
      <c r="X167" s="81"/>
      <c r="Y167" s="81"/>
      <c r="Z167" s="81"/>
      <c r="AA167" s="81"/>
      <c r="AB167" s="82"/>
      <c r="AC167" s="83"/>
      <c r="AD167" s="83"/>
      <c r="AE167" s="84"/>
      <c r="AF167" s="85"/>
      <c r="AG167" s="86"/>
      <c r="AH167" s="87"/>
      <c r="AI167" s="87"/>
      <c r="AJ167" s="88"/>
      <c r="AK167" s="115"/>
      <c r="AL167" s="166"/>
      <c r="AM167" s="116"/>
      <c r="AN167" s="117"/>
      <c r="AO167" s="92"/>
      <c r="AP167" s="118"/>
      <c r="AQ167" s="94"/>
      <c r="AR167" s="95"/>
      <c r="AS167" s="96"/>
      <c r="AT167" s="97"/>
      <c r="AU167" s="97"/>
      <c r="AV167" s="96"/>
      <c r="AW167" s="98"/>
      <c r="AX167" s="92"/>
      <c r="AY167" s="93"/>
      <c r="AZ167" s="99"/>
      <c r="BA167" s="100"/>
      <c r="BB167" s="139"/>
      <c r="BC167" s="100"/>
      <c r="BD167" s="100"/>
      <c r="BE167" s="99"/>
      <c r="BF167" s="98"/>
      <c r="BG167" s="92"/>
      <c r="BH167" s="93"/>
      <c r="BI167" s="140"/>
      <c r="BJ167" s="100"/>
      <c r="BK167" s="99"/>
      <c r="BL167" s="100"/>
      <c r="BM167" s="100"/>
      <c r="BN167" s="99"/>
      <c r="BO167" s="98"/>
      <c r="BP167" s="92"/>
      <c r="BQ167" s="93"/>
      <c r="BR167" s="140"/>
      <c r="BS167" s="100"/>
      <c r="BT167" s="99"/>
      <c r="BU167" s="100"/>
      <c r="BV167" s="100"/>
      <c r="BW167" s="99"/>
      <c r="BX167" s="98"/>
      <c r="BY167" s="92"/>
      <c r="BZ167" s="93"/>
      <c r="CA167" s="140"/>
      <c r="CB167" s="100"/>
      <c r="CC167" s="99"/>
      <c r="CD167" s="141"/>
      <c r="CE167" s="141"/>
      <c r="CF167" s="99"/>
      <c r="CG167" s="98"/>
      <c r="CH167" s="92"/>
      <c r="CI167" s="93"/>
      <c r="CJ167" s="140"/>
      <c r="CK167" s="142"/>
      <c r="CL167" s="99"/>
      <c r="CM167" s="100"/>
      <c r="CN167" s="100"/>
      <c r="CO167" s="99"/>
      <c r="CP167" s="98"/>
      <c r="CQ167" s="161"/>
      <c r="CR167" s="102" t="str">
        <f>IF(Tableau18[[#This Row],[Colonne1]]=0,"",IF(DO167&gt;1,"Nom plusieurs fois dans la liste",IF(DO167=1,"OK","Nom pas dans la liste")))</f>
        <v/>
      </c>
      <c r="CS167" s="134"/>
      <c r="CT167" s="103"/>
      <c r="CU167" s="104"/>
      <c r="CV167" s="104"/>
      <c r="CW167" s="104"/>
      <c r="CX167" s="104"/>
      <c r="CY167" s="103"/>
      <c r="CZ167" s="104"/>
      <c r="DA167" s="104"/>
      <c r="DB167" s="104"/>
      <c r="DC167" s="133"/>
      <c r="DD167" s="133"/>
      <c r="DE167" s="133"/>
      <c r="DF167" s="133"/>
      <c r="DG167" s="105"/>
      <c r="DH167" s="133"/>
      <c r="DI167" s="105"/>
      <c r="DJ167" s="105"/>
      <c r="DK167" s="133"/>
      <c r="DL167" s="138"/>
      <c r="DM167" s="105" t="s">
        <v>129</v>
      </c>
      <c r="DN167" s="105"/>
      <c r="DO167" s="119">
        <f>COUNTIF(B:B,Tableau18[[#This Row],[Colonne1]])</f>
        <v>0</v>
      </c>
      <c r="DS167" s="108">
        <f>Tableau13[[#This Row],[Pause 1]]</f>
        <v>0</v>
      </c>
      <c r="DT167" s="108">
        <f>Tableau13[[#This Row],[Pause 2]]</f>
        <v>0</v>
      </c>
      <c r="DU167" s="81">
        <f>Tableau13[[#This Row],[Debut 1 pause calculé]]</f>
        <v>0</v>
      </c>
      <c r="DV167" s="81">
        <f>Tableau13[[#This Row],[Fin 1 pause calculé]]</f>
        <v>0</v>
      </c>
      <c r="DW167" s="81">
        <f>Tableau13[[#This Row],[Debut 2 pause calculé]]</f>
        <v>0</v>
      </c>
      <c r="DX167" s="81">
        <f>Tableau13[[#This Row],[Fin 2 pause calculé]]</f>
        <v>0</v>
      </c>
      <c r="DY167" s="107">
        <f>Tableau13[[#This Row],[Activité1]]</f>
        <v>0</v>
      </c>
      <c r="DZ167" s="121">
        <f>Tableau13[[#This Row],[Debut1]]</f>
        <v>0</v>
      </c>
      <c r="EA167" s="121">
        <f>Tableau13[[#This Row],[Fin calculé1]]</f>
        <v>0</v>
      </c>
      <c r="EB167" s="121">
        <f>Tableau13[[#This Row],[FP1]]</f>
        <v>0</v>
      </c>
      <c r="EC167" s="122">
        <f>Tableau13[[#This Row],[Temps1]]</f>
        <v>0</v>
      </c>
      <c r="ED167" s="123">
        <f>IF(DZ167=0,0,IF(EA167&gt;0,"F",IF(Tableau13[[#This Row],[X]]="X","FP","EC")))</f>
        <v>0</v>
      </c>
      <c r="EE167" s="124">
        <f>Tableau13[[#This Row],[Pause1]]</f>
        <v>0</v>
      </c>
      <c r="EF167" s="125">
        <f t="shared" si="6"/>
        <v>0</v>
      </c>
      <c r="EG167" s="125">
        <f t="shared" si="5"/>
        <v>0</v>
      </c>
    </row>
    <row r="168" spans="1:137" s="107" customFormat="1" ht="13.95" customHeight="1" x14ac:dyDescent="0.3">
      <c r="A168" s="114">
        <f>Tableau13[[#This Row],[Code]]</f>
        <v>0</v>
      </c>
      <c r="B168" s="163"/>
      <c r="C168" s="72"/>
      <c r="D168" s="131"/>
      <c r="E168" s="74"/>
      <c r="F168" s="75"/>
      <c r="G168" s="76"/>
      <c r="H168" s="132"/>
      <c r="I168" s="76"/>
      <c r="J168" s="76"/>
      <c r="K168" s="76"/>
      <c r="L168" s="76"/>
      <c r="M168" s="76"/>
      <c r="N168" s="76"/>
      <c r="O168" s="76"/>
      <c r="P168" s="77"/>
      <c r="Q168" s="78"/>
      <c r="R168" s="79"/>
      <c r="S168" s="80"/>
      <c r="T168" s="80"/>
      <c r="U168" s="81"/>
      <c r="V168" s="81"/>
      <c r="W168" s="81"/>
      <c r="X168" s="81"/>
      <c r="Y168" s="81"/>
      <c r="Z168" s="81"/>
      <c r="AA168" s="81"/>
      <c r="AB168" s="82"/>
      <c r="AC168" s="83"/>
      <c r="AD168" s="83"/>
      <c r="AE168" s="84"/>
      <c r="AF168" s="85"/>
      <c r="AG168" s="86"/>
      <c r="AH168" s="87"/>
      <c r="AI168" s="87"/>
      <c r="AJ168" s="88"/>
      <c r="AK168" s="115"/>
      <c r="AL168" s="166"/>
      <c r="AM168" s="116"/>
      <c r="AN168" s="117"/>
      <c r="AO168" s="92"/>
      <c r="AP168" s="118"/>
      <c r="AQ168" s="94"/>
      <c r="AR168" s="95"/>
      <c r="AS168" s="96"/>
      <c r="AT168" s="97"/>
      <c r="AU168" s="97"/>
      <c r="AV168" s="96"/>
      <c r="AW168" s="98"/>
      <c r="AX168" s="92"/>
      <c r="AY168" s="93"/>
      <c r="AZ168" s="99"/>
      <c r="BA168" s="100"/>
      <c r="BB168" s="99"/>
      <c r="BC168" s="100"/>
      <c r="BD168" s="100"/>
      <c r="BE168" s="99"/>
      <c r="BF168" s="98"/>
      <c r="BG168" s="92"/>
      <c r="BH168" s="93"/>
      <c r="BI168" s="99"/>
      <c r="BJ168" s="100"/>
      <c r="BK168" s="99"/>
      <c r="BL168" s="100"/>
      <c r="BM168" s="100"/>
      <c r="BN168" s="99"/>
      <c r="BO168" s="98"/>
      <c r="BP168" s="92"/>
      <c r="BQ168" s="93"/>
      <c r="BR168" s="99"/>
      <c r="BS168" s="100"/>
      <c r="BT168" s="99"/>
      <c r="BU168" s="100"/>
      <c r="BV168" s="100"/>
      <c r="BW168" s="99"/>
      <c r="BX168" s="98"/>
      <c r="BY168" s="92"/>
      <c r="BZ168" s="93"/>
      <c r="CA168" s="99"/>
      <c r="CB168" s="100"/>
      <c r="CC168" s="99"/>
      <c r="CD168" s="100"/>
      <c r="CE168" s="100"/>
      <c r="CF168" s="99"/>
      <c r="CG168" s="98"/>
      <c r="CH168" s="92"/>
      <c r="CI168" s="93"/>
      <c r="CJ168" s="99"/>
      <c r="CK168" s="100"/>
      <c r="CL168" s="99"/>
      <c r="CM168" s="100"/>
      <c r="CN168" s="100"/>
      <c r="CO168" s="99"/>
      <c r="CP168" s="98"/>
      <c r="CQ168" s="161"/>
      <c r="CR168" s="102" t="str">
        <f>IF(Tableau18[[#This Row],[Colonne1]]=0,"",IF(DO168&gt;1,"Nom plusieurs fois dans la liste",IF(DO168=1,"OK","Nom pas dans la liste")))</f>
        <v/>
      </c>
      <c r="CS168" s="134"/>
      <c r="CT168" s="103"/>
      <c r="CU168" s="104"/>
      <c r="CV168" s="104"/>
      <c r="CW168" s="104"/>
      <c r="CX168" s="104"/>
      <c r="CY168" s="103"/>
      <c r="CZ168" s="104"/>
      <c r="DA168" s="104"/>
      <c r="DB168" s="104"/>
      <c r="DC168" s="133"/>
      <c r="DD168" s="133"/>
      <c r="DE168" s="133"/>
      <c r="DF168" s="133"/>
      <c r="DG168" s="105"/>
      <c r="DH168" s="133"/>
      <c r="DI168" s="105"/>
      <c r="DJ168" s="105"/>
      <c r="DK168" s="133"/>
      <c r="DL168" s="138"/>
      <c r="DM168" s="105" t="s">
        <v>129</v>
      </c>
      <c r="DN168" s="105"/>
      <c r="DO168" s="119">
        <f>COUNTIF(B:B,Tableau18[[#This Row],[Colonne1]])</f>
        <v>0</v>
      </c>
      <c r="DS168" s="108">
        <f>Tableau13[[#This Row],[Pause 1]]</f>
        <v>0</v>
      </c>
      <c r="DT168" s="108">
        <f>Tableau13[[#This Row],[Pause 2]]</f>
        <v>0</v>
      </c>
      <c r="DU168" s="81">
        <f>Tableau13[[#This Row],[Debut 1 pause calculé]]</f>
        <v>0</v>
      </c>
      <c r="DV168" s="81">
        <f>Tableau13[[#This Row],[Fin 1 pause calculé]]</f>
        <v>0</v>
      </c>
      <c r="DW168" s="81">
        <f>Tableau13[[#This Row],[Debut 2 pause calculé]]</f>
        <v>0</v>
      </c>
      <c r="DX168" s="81">
        <f>Tableau13[[#This Row],[Fin 2 pause calculé]]</f>
        <v>0</v>
      </c>
      <c r="DY168" s="107">
        <f>Tableau13[[#This Row],[Activité1]]</f>
        <v>0</v>
      </c>
      <c r="DZ168" s="109">
        <f>Tableau13[[#This Row],[Debut1]]</f>
        <v>0</v>
      </c>
      <c r="EA168" s="109">
        <f>Tableau13[[#This Row],[Fin calculé1]]</f>
        <v>0</v>
      </c>
      <c r="EB168" s="109">
        <f>Tableau13[[#This Row],[FP1]]</f>
        <v>0</v>
      </c>
      <c r="EC168" s="110">
        <f>Tableau13[[#This Row],[Temps1]]</f>
        <v>0</v>
      </c>
      <c r="ED168" s="111">
        <f>IF(DZ168=0,0,IF(EA168&gt;0,"F",IF(Tableau13[[#This Row],[X]]="X","FP","EC")))</f>
        <v>0</v>
      </c>
      <c r="EE168" s="112">
        <f>Tableau13[[#This Row],[Pause1]]</f>
        <v>0</v>
      </c>
      <c r="EF168" s="113">
        <f t="shared" si="6"/>
        <v>0</v>
      </c>
      <c r="EG168" s="113">
        <f t="shared" si="5"/>
        <v>0</v>
      </c>
    </row>
    <row r="169" spans="1:137" s="107" customFormat="1" ht="13.95" customHeight="1" x14ac:dyDescent="0.3">
      <c r="A169" s="114">
        <f>Tableau13[[#This Row],[Code]]</f>
        <v>0</v>
      </c>
      <c r="B169" s="72"/>
      <c r="C169" s="72"/>
      <c r="D169" s="73"/>
      <c r="E169" s="74">
        <f>Tableau13[[#This Row],[Nom]]</f>
        <v>0</v>
      </c>
      <c r="F169" s="75">
        <f>IFERROR(VLOOKUP(Tableau13[[#This Row],[Nom]],Tableau18[],2,0),0)</f>
        <v>0</v>
      </c>
      <c r="G169" s="76">
        <f>IFERROR(VLOOKUP(Tableau13[[#This Row],[Nom]],Tableau18[],8,0),0)</f>
        <v>0</v>
      </c>
      <c r="H169" s="72">
        <v>673</v>
      </c>
      <c r="I169" s="76" t="str">
        <f>IFERROR(IF(VLOOKUP(Tableau13[[#This Row],[Nom]],Tableau18[],10,0)=0,"",VLOOKUP(Tableau13[[#This Row],[Nom]],Tableau18[],10,0)),"")</f>
        <v/>
      </c>
      <c r="J169" s="76" t="str">
        <f>IFERROR(IF(VLOOKUP(Tableau13[[#This Row],[Nom]],Tableau18[],12,0)=0,"",VLOOKUP(Tableau13[[#This Row],[Nom]],Tableau18[],12,0)),"")</f>
        <v/>
      </c>
      <c r="K169" s="76" t="str">
        <f>""</f>
        <v/>
      </c>
      <c r="L169" s="76" t="str">
        <f>IFERROR(VLOOKUP(Tableau13[[#This Row],[Nom]],Tableau18[],14,0),"")</f>
        <v/>
      </c>
      <c r="M169" s="76" t="str">
        <f>IFERROR(IF(VLOOKUP(Tableau13[[#This Row],[Nom]],Tableau18[],16,0)=0,"",VLOOKUP(Tableau13[[#This Row],[Nom]],Tableau18[],16,0)),"")</f>
        <v/>
      </c>
      <c r="N169" s="76" t="str">
        <f>""</f>
        <v/>
      </c>
      <c r="O169" s="76" t="str">
        <f>IFERROR(IF(VLOOKUP(Tableau13[[#This Row],[Nom]],Tableau18[],19,0)=0,"",VLOOKUP(Tableau13[[#This Row],[Nom]],Tableau18[],19,0)),"")</f>
        <v/>
      </c>
      <c r="P169" s="77">
        <f>Tableau13[[#This Row],[Colonne17]]</f>
        <v>0</v>
      </c>
      <c r="Q169" s="78" t="str">
        <f>IF(Tableau13[[#This Row],[ABS]]="X","ABS",IFERROR(VLOOKUP(Tableau13[[#This Row],[Colonne11]],#REF!,3,0),""))</f>
        <v/>
      </c>
      <c r="R169" s="79" t="e">
        <f>COUNTIF(#REF!,Tableau13[Nom])</f>
        <v>#REF!</v>
      </c>
      <c r="S169" s="80"/>
      <c r="T169" s="80" t="str">
        <f>IF(Tableau13[[#This Row],[CE]]=0,"",IF(Tableau13[[#This Row],[CE]]="Alexandre","Soirée","Nuit"))</f>
        <v/>
      </c>
      <c r="U169" s="81">
        <f>IFERROR(IF(Tableau13[[#This Row],[Début]]=0,0,IF(Tableau13[[#This Row],[Début]]&gt;$X$1,Tableau13[[#This Row],[Début]]+$U$1,Tableau13[[#This Row],[Début]]+$V$1)),0)</f>
        <v>0</v>
      </c>
      <c r="V169" s="81">
        <f>IFERROR(IF(Tableau13[[#This Row],[Debut 1 pause]]=0,0,IF(Tableau13[[#This Row],[Debut 1 pause]]&gt;$X$1,Tableau13[[#This Row],[Debut 1 pause]]+$U$1,Tableau13[[#This Row],[Debut 1 pause]]+$V$1)),0)</f>
        <v>0</v>
      </c>
      <c r="W169" s="81">
        <f>IFERROR(IF(Tableau13[[#This Row],[Fin 1 pause]]=0,0,IF(Tableau13[[#This Row],[Fin 1 pause]]&gt;$X$1,Tableau13[[#This Row],[Fin 1 pause]]+$U$1,Tableau13[[#This Row],[Fin 1 pause]]+$V$1)),0)</f>
        <v>0</v>
      </c>
      <c r="X169" s="81">
        <f>IFERROR(IF(Tableau13[[#This Row],[Debut 2 pause]]=0,0,IF(Tableau13[[#This Row],[Debut 2 pause]]&gt;$X$1,Tableau13[[#This Row],[Debut 2 pause]]+$U$1,Tableau13[[#This Row],[Debut 2 pause]]+$V$1)),0)</f>
        <v>0</v>
      </c>
      <c r="Y169" s="81" t="str">
        <f>IFERROR(IF(Tableau13[[#This Row],[Fin 2 pause]]=0,0,IF(Tableau13[[#This Row],[Fin 2 pause]]&gt;$X$1,Tableau13[[#This Row],[Fin 2 pause]]+$U$1,Tableau13[[#This Row],[Fin 2 pause]]+$V$1)),"")</f>
        <v/>
      </c>
      <c r="Z169" s="81">
        <f>IFERROR(IF(Tableau13[[#This Row],[Fin de poste]]=0,0,IF(Tableau13[[#This Row],[Fin de poste]]&gt;$X$1,Tableau13[[#This Row],[Fin de poste]]+$U$1,Tableau13[[#This Row],[Fin de poste]]+$V$1)),0)</f>
        <v>0</v>
      </c>
      <c r="AA169" s="81">
        <f>IFERROR(IF(Tableau13[[#This Row],[Dernier pointage]]=0,0,IF(Tableau13[[#This Row],[Dernier pointage]]&gt;$X$1,Tableau13[[#This Row],[Dernier pointage]]+$U$1,Tableau13[[#This Row],[Dernier pointage]]+$V$1)),0)</f>
        <v>42889</v>
      </c>
      <c r="AB169" s="82">
        <f>IFERROR(IF(Tableau13[[#This Row],[Fin 1 pause]]=0,0,MOD(Tableau13[[#This Row],[Fin 1 pause]]-Tableau13[[#This Row],[Debut 1 pause]],1)),0)</f>
        <v>0</v>
      </c>
      <c r="AC169" s="83">
        <f>IFERROR(IF(M169=0,0,MOD(M169-L169,1)),0)</f>
        <v>0</v>
      </c>
      <c r="AD169" s="83">
        <f>IFERROR(IF(AB169+AC169&lt;0,0,AB169+AC169),0)</f>
        <v>0</v>
      </c>
      <c r="AE169" s="84">
        <f>IFERROR(LOOKUP(9^9,G169:O169),0)</f>
        <v>673</v>
      </c>
      <c r="AF169" s="85">
        <f>IFERROR(VLOOKUP(Tableau13[[#This Row],[Nom]],Tableau18[],3,0),0)</f>
        <v>0</v>
      </c>
      <c r="AG169" s="86">
        <f>IFERROR(AT169+BC169+BL169+BU169+CD169+CM169,0)</f>
        <v>0</v>
      </c>
      <c r="AH169" s="87">
        <f>IFERROR(Tableau13[[#This Row],[Total activité]]-Tableau13[[#This Row],[Total horoquartz2]],0)</f>
        <v>0</v>
      </c>
      <c r="AI169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69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69" s="115">
        <f>IFERROR(IF(Tableau13[[#This Row],[Activité1]]=0,0,IF(Tableau13[[#This Row],[X]]="x",0,LOOKUP("zz",Tableau13[[#This Row],[Activité1]:[Pause6]]))),0)</f>
        <v>0</v>
      </c>
      <c r="AL169" s="166"/>
      <c r="AM169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69" s="117">
        <f>IF(Tableau13[[#This Row],[Nom]]=0,0,IF(COUNTIF(Tableau18[Colonne1],Tableau13[Nom])=1,"OK","Pb horoquartz"))</f>
        <v>0</v>
      </c>
      <c r="AO169" s="92"/>
      <c r="AP169" s="118">
        <f>Tableau13[[#This Row],[Debut1]]</f>
        <v>0</v>
      </c>
      <c r="AQ169" s="94">
        <f>Tableau13[[#This Row],[Début calculé]]</f>
        <v>0</v>
      </c>
      <c r="AR169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69" s="96">
        <f>AND(Tableau13[[#This Row],[Debut1]]&gt;0,Tableau13[[#This Row],[Fin1]]=0)*Tableau13[[#This Row],[Dernier pointage calculé]]</f>
        <v>0</v>
      </c>
      <c r="AT169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69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69" s="96">
        <f>IFERROR(IF(Tableau13[[#This Row],[Fin1]]=0,0,IF(Tableau13[[#This Row],[Fin1]]&gt;$X$1,Tableau13[[#This Row],[Fin1]]+$U$1,Tableau13[[#This Row],[Fin1]]+$V$1)),0)</f>
        <v>0</v>
      </c>
      <c r="AW169" s="98"/>
      <c r="AX169" s="92"/>
      <c r="AY169" s="93">
        <f>Tableau13[[#This Row],[Fin1]]</f>
        <v>0</v>
      </c>
      <c r="AZ169" s="99">
        <f>Tableau13[[#This Row],[Fin calculé1]]</f>
        <v>0</v>
      </c>
      <c r="BA169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69" s="99">
        <f>AND(Tableau13[[#This Row],[Debut2]]&gt;0,Tableau13[[#This Row],[Fin2]]=0)*Tableau13[[#This Row],[Dernier pointage calculé]]</f>
        <v>0</v>
      </c>
      <c r="BC169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69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69" s="99">
        <f>IF(Tableau13[[#This Row],[Fin2]]=0,0,IF(Tableau13[[#This Row],[Fin2]]&gt;$X$1,Tableau13[[#This Row],[Fin2]]+$U$1,Tableau13[[#This Row],[Fin2]]+$V$1))</f>
        <v>0</v>
      </c>
      <c r="BF169" s="98"/>
      <c r="BG169" s="92"/>
      <c r="BH169" s="93">
        <f>Tableau13[[#This Row],[Debut3]]</f>
        <v>0</v>
      </c>
      <c r="BI169" s="99">
        <f>Tableau13[[#This Row],[Fin calculé2]]</f>
        <v>0</v>
      </c>
      <c r="BJ169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69" s="99">
        <f>AND(Tableau13[[#This Row],[Debut3]]&gt;0,Tableau13[[#This Row],[Fin3]]=0)*Tableau13[[#This Row],[Dernier pointage calculé]]</f>
        <v>0</v>
      </c>
      <c r="BL169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69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69" s="99">
        <f>IF(Tableau13[[#This Row],[Fin3]]=0,0,IF(Tableau13[[#This Row],[Fin3]]&gt;$X$1,Tableau13[[#This Row],[Fin3]]+$U$1,Tableau13[[#This Row],[Fin3]]+$V$1))</f>
        <v>0</v>
      </c>
      <c r="BO169" s="98"/>
      <c r="BP169" s="92"/>
      <c r="BQ169" s="93">
        <f>Tableau13[[#This Row],[Debut4]]</f>
        <v>0</v>
      </c>
      <c r="BR169" s="99">
        <f>Tableau13[[#This Row],[Fin calculé3]]</f>
        <v>0</v>
      </c>
      <c r="BS169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69" s="99">
        <f>AND(Tableau13[[#This Row],[Debut4]]&gt;0,Tableau13[[#This Row],[Fin4]]=0)*Tableau13[[#This Row],[Dernier pointage calculé]]</f>
        <v>0</v>
      </c>
      <c r="BU169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69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69" s="99">
        <f>IF(Tableau13[[#This Row],[Fin4]]=0,0,IF(Tableau13[[#This Row],[Fin4]]&gt;$X$1,Tableau13[[#This Row],[Fin4]]+$U$1,Tableau13[[#This Row],[Fin4]]+$V$1))</f>
        <v>0</v>
      </c>
      <c r="BX169" s="98"/>
      <c r="BY169" s="92"/>
      <c r="BZ169" s="93">
        <f>Tableau13[[#This Row],[Debut5]]</f>
        <v>0</v>
      </c>
      <c r="CA169" s="99">
        <f>Tableau13[[#This Row],[Fin calculé4]]</f>
        <v>0</v>
      </c>
      <c r="CB169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69" s="99">
        <f>AND(Tableau13[[#This Row],[Debut5]]&gt;0,Tableau13[[#This Row],[Fin5]]=0)*Tableau13[[#This Row],[Dernier pointage calculé]]</f>
        <v>0</v>
      </c>
      <c r="CD169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69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69" s="99">
        <f>IF(Tableau13[[#This Row],[Fin5]]=0,0,IF(Tableau13[[#This Row],[Fin5]]&gt;$X$1,Tableau13[[#This Row],[Fin5]]+$U$1,Tableau13[[#This Row],[Fin5]]+$V$1))</f>
        <v>0</v>
      </c>
      <c r="CG169" s="98"/>
      <c r="CH169" s="92"/>
      <c r="CI169" s="93">
        <f>Tableau13[[#This Row],[Debut6]]</f>
        <v>0</v>
      </c>
      <c r="CJ169" s="99">
        <f>Tableau13[[#This Row],[Fin calculé5]]</f>
        <v>0</v>
      </c>
      <c r="CK169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69" s="99">
        <f>AND(Tableau13[[#This Row],[Debut6]]&gt;0,Tableau13[[#This Row],[Fin6]]=0)*Tableau13[[#This Row],[Dernier pointage calculé]]</f>
        <v>0</v>
      </c>
      <c r="CM169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69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69" s="99">
        <f>IF(Tableau13[[#This Row],[Fin6]]=0,0,IF(Tableau13[[#This Row],[Fin6]]&gt;$X$1,Tableau13[[#This Row],[Fin6]]+$U$1,Tableau13[[#This Row],[Fin6]]+$V$1))</f>
        <v>0</v>
      </c>
      <c r="CP169" s="98"/>
      <c r="CQ169" s="161"/>
      <c r="CR169" s="102" t="str">
        <f>IF(Tableau18[[#This Row],[Colonne1]]=0,"",IF(DO169&gt;1,"Nom plusieurs fois dans la liste",IF(DO169=1,"OK","Nom pas dans la liste")))</f>
        <v/>
      </c>
      <c r="CS169" s="134"/>
      <c r="CT169" s="103"/>
      <c r="CU169" s="104"/>
      <c r="CV169" s="104"/>
      <c r="CW169" s="104"/>
      <c r="CX169" s="104"/>
      <c r="CY169" s="103"/>
      <c r="CZ169" s="104"/>
      <c r="DA169" s="104"/>
      <c r="DB169" s="104"/>
      <c r="DC169" s="133"/>
      <c r="DD169" s="133"/>
      <c r="DE169" s="133"/>
      <c r="DF169" s="133"/>
      <c r="DG169" s="105"/>
      <c r="DH169" s="133"/>
      <c r="DI169" s="105"/>
      <c r="DJ169" s="105"/>
      <c r="DK169" s="133"/>
      <c r="DL169" s="138"/>
      <c r="DM169" s="105" t="s">
        <v>129</v>
      </c>
      <c r="DN169" s="105"/>
      <c r="DO169" s="119">
        <f>COUNTIF(B:B,Tableau18[[#This Row],[Colonne1]])</f>
        <v>0</v>
      </c>
      <c r="DS169" s="108">
        <f>Tableau13[[#This Row],[Pause 1]]</f>
        <v>0</v>
      </c>
      <c r="DT169" s="108">
        <f>Tableau13[[#This Row],[Pause 2]]</f>
        <v>0</v>
      </c>
      <c r="DU169" s="81">
        <f>Tableau13[[#This Row],[Debut 1 pause calculé]]</f>
        <v>0</v>
      </c>
      <c r="DV169" s="81">
        <f>Tableau13[[#This Row],[Fin 1 pause calculé]]</f>
        <v>0</v>
      </c>
      <c r="DW169" s="81">
        <f>Tableau13[[#This Row],[Debut 2 pause calculé]]</f>
        <v>0</v>
      </c>
      <c r="DX169" s="81" t="str">
        <f>Tableau13[[#This Row],[Fin 2 pause calculé]]</f>
        <v/>
      </c>
      <c r="DY169" s="107">
        <f>Tableau13[[#This Row],[Activité1]]</f>
        <v>0</v>
      </c>
      <c r="DZ169" s="121">
        <f>Tableau13[[#This Row],[Debut1]]</f>
        <v>0</v>
      </c>
      <c r="EA169" s="121">
        <f>Tableau13[[#This Row],[Fin calculé1]]</f>
        <v>0</v>
      </c>
      <c r="EB169" s="121">
        <f>Tableau13[[#This Row],[FP1]]</f>
        <v>0</v>
      </c>
      <c r="EC169" s="122">
        <f>Tableau13[[#This Row],[Temps1]]</f>
        <v>0</v>
      </c>
      <c r="ED169" s="123">
        <f>IF(DZ169=0,0,IF(EA169&gt;0,"F",IF(Tableau13[[#This Row],[X]]="X","FP","EC")))</f>
        <v>0</v>
      </c>
      <c r="EE169" s="124">
        <f>Tableau13[[#This Row],[Pause1]]</f>
        <v>0</v>
      </c>
      <c r="EF169" s="125">
        <f t="shared" si="6"/>
        <v>0</v>
      </c>
      <c r="EG169" s="125">
        <f t="shared" si="5"/>
        <v>0</v>
      </c>
    </row>
    <row r="170" spans="1:137" s="107" customFormat="1" ht="13.95" customHeight="1" x14ac:dyDescent="0.3">
      <c r="A170" s="114">
        <f>Tableau13[[#This Row],[Code]]</f>
        <v>0</v>
      </c>
      <c r="B170" s="72"/>
      <c r="C170" s="72"/>
      <c r="D170" s="131"/>
      <c r="E170" s="74">
        <f>Tableau13[[#This Row],[Nom]]</f>
        <v>0</v>
      </c>
      <c r="F170" s="75">
        <f>IFERROR(VLOOKUP(Tableau13[[#This Row],[Nom]],Tableau18[],2,0),0)</f>
        <v>0</v>
      </c>
      <c r="G170" s="76">
        <f>IFERROR(VLOOKUP(Tableau13[[#This Row],[Nom]],Tableau18[],8,0),0)</f>
        <v>0</v>
      </c>
      <c r="H170" s="132"/>
      <c r="I170" s="76" t="str">
        <f>IFERROR(IF(VLOOKUP(Tableau13[[#This Row],[Nom]],Tableau18[],10,0)=0,"",VLOOKUP(Tableau13[[#This Row],[Nom]],Tableau18[],10,0)),"")</f>
        <v/>
      </c>
      <c r="J170" s="76" t="str">
        <f>IFERROR(IF(VLOOKUP(Tableau13[[#This Row],[Nom]],Tableau18[],12,0)=0,"",VLOOKUP(Tableau13[[#This Row],[Nom]],Tableau18[],12,0)),"")</f>
        <v/>
      </c>
      <c r="K170" s="76" t="str">
        <f>""</f>
        <v/>
      </c>
      <c r="L170" s="76" t="str">
        <f>IFERROR(VLOOKUP(Tableau13[[#This Row],[Nom]],Tableau18[],14,0),"")</f>
        <v/>
      </c>
      <c r="M170" s="76" t="str">
        <f>IFERROR(IF(VLOOKUP(Tableau13[[#This Row],[Nom]],Tableau18[],16,0)=0,"",VLOOKUP(Tableau13[[#This Row],[Nom]],Tableau18[],16,0)),"")</f>
        <v/>
      </c>
      <c r="N170" s="76" t="str">
        <f>""</f>
        <v/>
      </c>
      <c r="O170" s="76" t="str">
        <f>IFERROR(IF(VLOOKUP(Tableau13[[#This Row],[Nom]],Tableau18[],19,0)=0,"",VLOOKUP(Tableau13[[#This Row],[Nom]],Tableau18[],19,0)),"")</f>
        <v/>
      </c>
      <c r="P170" s="77">
        <f>Tableau13[[#This Row],[Colonne17]]</f>
        <v>0</v>
      </c>
      <c r="Q170" s="78" t="str">
        <f>IF(Tableau13[[#This Row],[ABS]]="X","ABS",IFERROR(VLOOKUP(Tableau13[[#This Row],[Colonne11]],#REF!,3,0),""))</f>
        <v/>
      </c>
      <c r="R170" s="79" t="e">
        <f>COUNTIF(#REF!,Tableau13[Nom])</f>
        <v>#REF!</v>
      </c>
      <c r="S170" s="80"/>
      <c r="T170" s="80" t="str">
        <f>IF(Tableau13[[#This Row],[CE]]=0,"",IF(Tableau13[[#This Row],[CE]]="Alexandre","Soirée","Nuit"))</f>
        <v/>
      </c>
      <c r="U170" s="81">
        <f>IFERROR(IF(Tableau13[[#This Row],[Début]]=0,0,IF(Tableau13[[#This Row],[Début]]&gt;$X$1,Tableau13[[#This Row],[Début]]+$U$1,Tableau13[[#This Row],[Début]]+$V$1)),0)</f>
        <v>0</v>
      </c>
      <c r="V170" s="81">
        <f>IFERROR(IF(Tableau13[[#This Row],[Debut 1 pause]]=0,0,IF(Tableau13[[#This Row],[Debut 1 pause]]&gt;$X$1,Tableau13[[#This Row],[Debut 1 pause]]+$U$1,Tableau13[[#This Row],[Debut 1 pause]]+$V$1)),0)</f>
        <v>0</v>
      </c>
      <c r="W170" s="81">
        <f>IFERROR(IF(Tableau13[[#This Row],[Fin 1 pause]]=0,0,IF(Tableau13[[#This Row],[Fin 1 pause]]&gt;$X$1,Tableau13[[#This Row],[Fin 1 pause]]+$U$1,Tableau13[[#This Row],[Fin 1 pause]]+$V$1)),0)</f>
        <v>0</v>
      </c>
      <c r="X170" s="81">
        <f>IFERROR(IF(Tableau13[[#This Row],[Debut 2 pause]]=0,0,IF(Tableau13[[#This Row],[Debut 2 pause]]&gt;$X$1,Tableau13[[#This Row],[Debut 2 pause]]+$U$1,Tableau13[[#This Row],[Debut 2 pause]]+$V$1)),0)</f>
        <v>0</v>
      </c>
      <c r="Y170" s="81" t="str">
        <f>IFERROR(IF(Tableau13[[#This Row],[Fin 2 pause]]=0,0,IF(Tableau13[[#This Row],[Fin 2 pause]]&gt;$X$1,Tableau13[[#This Row],[Fin 2 pause]]+$U$1,Tableau13[[#This Row],[Fin 2 pause]]+$V$1)),"")</f>
        <v/>
      </c>
      <c r="Z170" s="81">
        <f>IFERROR(IF(Tableau13[[#This Row],[Fin de poste]]=0,0,IF(Tableau13[[#This Row],[Fin de poste]]&gt;$X$1,Tableau13[[#This Row],[Fin de poste]]+$U$1,Tableau13[[#This Row],[Fin de poste]]+$V$1)),0)</f>
        <v>0</v>
      </c>
      <c r="AA170" s="81">
        <f>IFERROR(IF(Tableau13[[#This Row],[Dernier pointage]]=0,0,IF(Tableau13[[#This Row],[Dernier pointage]]&gt;$X$1,Tableau13[[#This Row],[Dernier pointage]]+$U$1,Tableau13[[#This Row],[Dernier pointage]]+$V$1)),0)</f>
        <v>0</v>
      </c>
      <c r="AB170" s="82">
        <f>IFERROR(IF(Tableau13[[#This Row],[Fin 1 pause]]=0,0,MOD(Tableau13[[#This Row],[Fin 1 pause]]-Tableau13[[#This Row],[Debut 1 pause]],1)),0)</f>
        <v>0</v>
      </c>
      <c r="AC170" s="83">
        <f>IFERROR(IF(M170=0,0,MOD(M170-L170,1)),0)</f>
        <v>0</v>
      </c>
      <c r="AD170" s="83">
        <f>IFERROR(IF(AB170+AC170&lt;0,0,AB170+AC170),0)</f>
        <v>0</v>
      </c>
      <c r="AE170" s="84">
        <f>IFERROR(LOOKUP(9^9,G170:O170),0)</f>
        <v>0</v>
      </c>
      <c r="AF170" s="85">
        <f>IFERROR(VLOOKUP(Tableau13[[#This Row],[Nom]],Tableau18[],3,0),0)</f>
        <v>0</v>
      </c>
      <c r="AG170" s="86">
        <f>IFERROR(AT170+BC170+BL170+BU170+CD170+CM170,0)</f>
        <v>0</v>
      </c>
      <c r="AH170" s="87">
        <f>IFERROR(Tableau13[[#This Row],[Total activité]]-Tableau13[[#This Row],[Total horoquartz2]],0)</f>
        <v>0</v>
      </c>
      <c r="AI170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0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0" s="115">
        <f>IFERROR(IF(Tableau13[[#This Row],[Activité1]]=0,0,IF(Tableau13[[#This Row],[X]]="x",0,LOOKUP("zz",Tableau13[[#This Row],[Activité1]:[Pause6]]))),0)</f>
        <v>0</v>
      </c>
      <c r="AL170" s="166"/>
      <c r="AM170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0" s="117">
        <f>IF(Tableau13[[#This Row],[Nom]]=0,0,IF(COUNTIF(Tableau18[Colonne1],Tableau13[Nom])=1,"OK","Pb horoquartz"))</f>
        <v>0</v>
      </c>
      <c r="AO170" s="92"/>
      <c r="AP170" s="118">
        <f>Tableau13[[#This Row],[Debut1]]</f>
        <v>0</v>
      </c>
      <c r="AQ170" s="94">
        <f>Tableau13[[#This Row],[Début calculé]]</f>
        <v>0</v>
      </c>
      <c r="AR170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0" s="96">
        <f>AND(Tableau13[[#This Row],[Debut1]]&gt;0,Tableau13[[#This Row],[Fin1]]=0)*Tableau13[[#This Row],[Dernier pointage calculé]]</f>
        <v>0</v>
      </c>
      <c r="AT170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0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0" s="96">
        <f>IFERROR(IF(Tableau13[[#This Row],[Fin1]]=0,0,IF(Tableau13[[#This Row],[Fin1]]&gt;$X$1,Tableau13[[#This Row],[Fin1]]+$U$1,Tableau13[[#This Row],[Fin1]]+$V$1)),0)</f>
        <v>0</v>
      </c>
      <c r="AW170" s="98"/>
      <c r="AX170" s="92"/>
      <c r="AY170" s="93">
        <f>Tableau13[[#This Row],[Fin1]]</f>
        <v>0</v>
      </c>
      <c r="AZ170" s="99">
        <f>Tableau13[[#This Row],[Fin calculé1]]</f>
        <v>0</v>
      </c>
      <c r="BA170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0" s="99">
        <f>AND(Tableau13[[#This Row],[Debut2]]&gt;0,Tableau13[[#This Row],[Fin2]]=0)*Tableau13[[#This Row],[Dernier pointage calculé]]</f>
        <v>0</v>
      </c>
      <c r="BC170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0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0" s="99">
        <f>IF(Tableau13[[#This Row],[Fin2]]=0,0,IF(Tableau13[[#This Row],[Fin2]]&gt;$X$1,Tableau13[[#This Row],[Fin2]]+$U$1,Tableau13[[#This Row],[Fin2]]+$V$1))</f>
        <v>0</v>
      </c>
      <c r="BF170" s="98"/>
      <c r="BG170" s="92"/>
      <c r="BH170" s="93">
        <f>Tableau13[[#This Row],[Debut3]]</f>
        <v>0</v>
      </c>
      <c r="BI170" s="99">
        <f>Tableau13[[#This Row],[Fin calculé2]]</f>
        <v>0</v>
      </c>
      <c r="BJ170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0" s="99">
        <f>AND(Tableau13[[#This Row],[Debut3]]&gt;0,Tableau13[[#This Row],[Fin3]]=0)*Tableau13[[#This Row],[Dernier pointage calculé]]</f>
        <v>0</v>
      </c>
      <c r="BL170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0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0" s="99">
        <f>IF(Tableau13[[#This Row],[Fin3]]=0,0,IF(Tableau13[[#This Row],[Fin3]]&gt;$X$1,Tableau13[[#This Row],[Fin3]]+$U$1,Tableau13[[#This Row],[Fin3]]+$V$1))</f>
        <v>0</v>
      </c>
      <c r="BO170" s="98"/>
      <c r="BP170" s="92"/>
      <c r="BQ170" s="93">
        <f>Tableau13[[#This Row],[Debut4]]</f>
        <v>0</v>
      </c>
      <c r="BR170" s="99">
        <f>Tableau13[[#This Row],[Fin calculé3]]</f>
        <v>0</v>
      </c>
      <c r="BS170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0" s="99">
        <f>AND(Tableau13[[#This Row],[Debut4]]&gt;0,Tableau13[[#This Row],[Fin4]]=0)*Tableau13[[#This Row],[Dernier pointage calculé]]</f>
        <v>0</v>
      </c>
      <c r="BU170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0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0" s="99">
        <f>IF(Tableau13[[#This Row],[Fin4]]=0,0,IF(Tableau13[[#This Row],[Fin4]]&gt;$X$1,Tableau13[[#This Row],[Fin4]]+$U$1,Tableau13[[#This Row],[Fin4]]+$V$1))</f>
        <v>0</v>
      </c>
      <c r="BX170" s="98"/>
      <c r="BY170" s="92"/>
      <c r="BZ170" s="93">
        <f>Tableau13[[#This Row],[Debut5]]</f>
        <v>0</v>
      </c>
      <c r="CA170" s="99">
        <f>Tableau13[[#This Row],[Fin calculé4]]</f>
        <v>0</v>
      </c>
      <c r="CB170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0" s="99">
        <f>AND(Tableau13[[#This Row],[Debut5]]&gt;0,Tableau13[[#This Row],[Fin5]]=0)*Tableau13[[#This Row],[Dernier pointage calculé]]</f>
        <v>0</v>
      </c>
      <c r="CD170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0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0" s="99">
        <f>IF(Tableau13[[#This Row],[Fin5]]=0,0,IF(Tableau13[[#This Row],[Fin5]]&gt;$X$1,Tableau13[[#This Row],[Fin5]]+$U$1,Tableau13[[#This Row],[Fin5]]+$V$1))</f>
        <v>0</v>
      </c>
      <c r="CG170" s="98"/>
      <c r="CH170" s="92"/>
      <c r="CI170" s="93">
        <f>Tableau13[[#This Row],[Debut6]]</f>
        <v>0</v>
      </c>
      <c r="CJ170" s="99">
        <f>Tableau13[[#This Row],[Fin calculé5]]</f>
        <v>0</v>
      </c>
      <c r="CK170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0" s="99">
        <f>AND(Tableau13[[#This Row],[Debut6]]&gt;0,Tableau13[[#This Row],[Fin6]]=0)*Tableau13[[#This Row],[Dernier pointage calculé]]</f>
        <v>0</v>
      </c>
      <c r="CM170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0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0" s="99">
        <f>IF(Tableau13[[#This Row],[Fin6]]=0,0,IF(Tableau13[[#This Row],[Fin6]]&gt;$X$1,Tableau13[[#This Row],[Fin6]]+$U$1,Tableau13[[#This Row],[Fin6]]+$V$1))</f>
        <v>0</v>
      </c>
      <c r="CP170" s="98"/>
      <c r="CQ170" s="161"/>
      <c r="CR170" s="102" t="str">
        <f>IF(Tableau18[[#This Row],[Colonne1]]=0,"",IF(DO170&gt;1,"Nom plusieurs fois dans la liste",IF(DO170=1,"OK","Nom pas dans la liste")))</f>
        <v/>
      </c>
      <c r="CS170" s="134"/>
      <c r="CT170" s="103"/>
      <c r="CU170" s="104"/>
      <c r="CV170" s="104"/>
      <c r="CW170" s="104"/>
      <c r="CX170" s="104"/>
      <c r="CY170" s="103"/>
      <c r="CZ170" s="104"/>
      <c r="DA170" s="104"/>
      <c r="DB170" s="104"/>
      <c r="DC170" s="133"/>
      <c r="DD170" s="133"/>
      <c r="DE170" s="133"/>
      <c r="DF170" s="133"/>
      <c r="DG170" s="105"/>
      <c r="DH170" s="133"/>
      <c r="DI170" s="105"/>
      <c r="DJ170" s="105"/>
      <c r="DK170" s="133"/>
      <c r="DL170" s="138"/>
      <c r="DM170" s="105" t="s">
        <v>129</v>
      </c>
      <c r="DN170" s="105"/>
      <c r="DO170" s="119">
        <f>COUNTIF(B:B,Tableau18[[#This Row],[Colonne1]])</f>
        <v>0</v>
      </c>
      <c r="DS170" s="108">
        <f>Tableau13[[#This Row],[Pause 1]]</f>
        <v>0</v>
      </c>
      <c r="DT170" s="108">
        <f>Tableau13[[#This Row],[Pause 2]]</f>
        <v>0</v>
      </c>
      <c r="DU170" s="81">
        <f>Tableau13[[#This Row],[Debut 1 pause calculé]]</f>
        <v>0</v>
      </c>
      <c r="DV170" s="81">
        <f>Tableau13[[#This Row],[Fin 1 pause calculé]]</f>
        <v>0</v>
      </c>
      <c r="DW170" s="81">
        <f>Tableau13[[#This Row],[Debut 2 pause calculé]]</f>
        <v>0</v>
      </c>
      <c r="DX170" s="81" t="str">
        <f>Tableau13[[#This Row],[Fin 2 pause calculé]]</f>
        <v/>
      </c>
      <c r="DY170" s="107">
        <f>Tableau13[[#This Row],[Activité1]]</f>
        <v>0</v>
      </c>
      <c r="DZ170" s="109">
        <f>Tableau13[[#This Row],[Debut1]]</f>
        <v>0</v>
      </c>
      <c r="EA170" s="109">
        <f>Tableau13[[#This Row],[Fin calculé1]]</f>
        <v>0</v>
      </c>
      <c r="EB170" s="109">
        <f>Tableau13[[#This Row],[FP1]]</f>
        <v>0</v>
      </c>
      <c r="EC170" s="110">
        <f>Tableau13[[#This Row],[Temps1]]</f>
        <v>0</v>
      </c>
      <c r="ED170" s="111">
        <f>IF(DZ170=0,0,IF(EA170&gt;0,"F",IF(Tableau13[[#This Row],[X]]="X","FP","EC")))</f>
        <v>0</v>
      </c>
      <c r="EE170" s="112">
        <f>Tableau13[[#This Row],[Pause1]]</f>
        <v>0</v>
      </c>
      <c r="EF170" s="113">
        <f t="shared" si="6"/>
        <v>0</v>
      </c>
      <c r="EG170" s="113">
        <f t="shared" si="5"/>
        <v>0</v>
      </c>
    </row>
    <row r="171" spans="1:137" s="107" customFormat="1" ht="13.95" customHeight="1" x14ac:dyDescent="0.3">
      <c r="A171" s="114">
        <f>Tableau13[[#This Row],[Code]]</f>
        <v>0</v>
      </c>
      <c r="B171" s="72"/>
      <c r="C171" s="72"/>
      <c r="D171" s="131"/>
      <c r="E171" s="74">
        <f>Tableau13[[#This Row],[Nom]]</f>
        <v>0</v>
      </c>
      <c r="F171" s="75">
        <f>IFERROR(VLOOKUP(Tableau13[[#This Row],[Nom]],Tableau18[],2,0),0)</f>
        <v>0</v>
      </c>
      <c r="G171" s="76">
        <f>IFERROR(VLOOKUP(Tableau13[[#This Row],[Nom]],Tableau18[],8,0),0)</f>
        <v>0</v>
      </c>
      <c r="H171" s="145"/>
      <c r="I171" s="76" t="str">
        <f>IFERROR(IF(VLOOKUP(Tableau13[[#This Row],[Nom]],Tableau18[],10,0)=0,"",VLOOKUP(Tableau13[[#This Row],[Nom]],Tableau18[],10,0)),"")</f>
        <v/>
      </c>
      <c r="J171" s="76" t="str">
        <f>IFERROR(IF(VLOOKUP(Tableau13[[#This Row],[Nom]],Tableau18[],12,0)=0,"",VLOOKUP(Tableau13[[#This Row],[Nom]],Tableau18[],12,0)),"")</f>
        <v/>
      </c>
      <c r="K171" s="76" t="str">
        <f>""</f>
        <v/>
      </c>
      <c r="L171" s="76" t="str">
        <f>IFERROR(VLOOKUP(Tableau13[[#This Row],[Nom]],Tableau18[],14,0),"")</f>
        <v/>
      </c>
      <c r="M171" s="76" t="str">
        <f>IFERROR(IF(VLOOKUP(Tableau13[[#This Row],[Nom]],Tableau18[],16,0)=0,"",VLOOKUP(Tableau13[[#This Row],[Nom]],Tableau18[],16,0)),"")</f>
        <v/>
      </c>
      <c r="N171" s="76" t="str">
        <f>""</f>
        <v/>
      </c>
      <c r="O171" s="76" t="str">
        <f>IFERROR(IF(VLOOKUP(Tableau13[[#This Row],[Nom]],Tableau18[],19,0)=0,"",VLOOKUP(Tableau13[[#This Row],[Nom]],Tableau18[],19,0)),"")</f>
        <v/>
      </c>
      <c r="P171" s="77">
        <f>Tableau13[[#This Row],[Colonne17]]</f>
        <v>0</v>
      </c>
      <c r="Q171" s="78" t="str">
        <f>IF(Tableau13[[#This Row],[ABS]]="X","ABS",IFERROR(VLOOKUP(Tableau13[[#This Row],[Colonne11]],#REF!,3,0),""))</f>
        <v/>
      </c>
      <c r="R171" s="79" t="e">
        <f>COUNTIF(#REF!,Tableau13[Nom])</f>
        <v>#REF!</v>
      </c>
      <c r="S171" s="80"/>
      <c r="T171" s="80" t="str">
        <f>IF(Tableau13[[#This Row],[CE]]=0,"",IF(Tableau13[[#This Row],[CE]]="Alexandre","Soirée","Nuit"))</f>
        <v/>
      </c>
      <c r="U171" s="81">
        <f>IFERROR(IF(Tableau13[[#This Row],[Début]]=0,0,IF(Tableau13[[#This Row],[Début]]&gt;$X$1,Tableau13[[#This Row],[Début]]+$U$1,Tableau13[[#This Row],[Début]]+$V$1)),0)</f>
        <v>0</v>
      </c>
      <c r="V171" s="81">
        <f>IFERROR(IF(Tableau13[[#This Row],[Debut 1 pause]]=0,0,IF(Tableau13[[#This Row],[Debut 1 pause]]&gt;$X$1,Tableau13[[#This Row],[Debut 1 pause]]+$U$1,Tableau13[[#This Row],[Debut 1 pause]]+$V$1)),0)</f>
        <v>0</v>
      </c>
      <c r="W171" s="81">
        <f>IFERROR(IF(Tableau13[[#This Row],[Fin 1 pause]]=0,0,IF(Tableau13[[#This Row],[Fin 1 pause]]&gt;$X$1,Tableau13[[#This Row],[Fin 1 pause]]+$U$1,Tableau13[[#This Row],[Fin 1 pause]]+$V$1)),0)</f>
        <v>0</v>
      </c>
      <c r="X171" s="81">
        <f>IFERROR(IF(Tableau13[[#This Row],[Debut 2 pause]]=0,0,IF(Tableau13[[#This Row],[Debut 2 pause]]&gt;$X$1,Tableau13[[#This Row],[Debut 2 pause]]+$U$1,Tableau13[[#This Row],[Debut 2 pause]]+$V$1)),0)</f>
        <v>0</v>
      </c>
      <c r="Y171" s="81" t="str">
        <f>IFERROR(IF(Tableau13[[#This Row],[Fin 2 pause]]=0,0,IF(Tableau13[[#This Row],[Fin 2 pause]]&gt;$X$1,Tableau13[[#This Row],[Fin 2 pause]]+$U$1,Tableau13[[#This Row],[Fin 2 pause]]+$V$1)),"")</f>
        <v/>
      </c>
      <c r="Z171" s="81">
        <f>IFERROR(IF(Tableau13[[#This Row],[Fin de poste]]=0,0,IF(Tableau13[[#This Row],[Fin de poste]]&gt;$X$1,Tableau13[[#This Row],[Fin de poste]]+$U$1,Tableau13[[#This Row],[Fin de poste]]+$V$1)),0)</f>
        <v>0</v>
      </c>
      <c r="AA171" s="81">
        <f>IFERROR(IF(Tableau13[[#This Row],[Dernier pointage]]=0,0,IF(Tableau13[[#This Row],[Dernier pointage]]&gt;$X$1,Tableau13[[#This Row],[Dernier pointage]]+$U$1,Tableau13[[#This Row],[Dernier pointage]]+$V$1)),0)</f>
        <v>0</v>
      </c>
      <c r="AB171" s="82">
        <f>IFERROR(IF(Tableau13[[#This Row],[Fin 1 pause]]=0,0,MOD(Tableau13[[#This Row],[Fin 1 pause]]-Tableau13[[#This Row],[Debut 1 pause]],1)),0)</f>
        <v>0</v>
      </c>
      <c r="AC171" s="83">
        <f>IFERROR(IF(M171=0,0,MOD(M171-L171,1)),0)</f>
        <v>0</v>
      </c>
      <c r="AD171" s="83">
        <f>IFERROR(IF(AB171+AC171&lt;0,0,AB171+AC171),0)</f>
        <v>0</v>
      </c>
      <c r="AE171" s="84">
        <f>IFERROR(LOOKUP(9^9,G171:O171),0)</f>
        <v>0</v>
      </c>
      <c r="AF171" s="85">
        <f>IFERROR(VLOOKUP(Tableau13[[#This Row],[Nom]],Tableau18[],3,0),0)</f>
        <v>0</v>
      </c>
      <c r="AG171" s="86">
        <f>IFERROR(AT171+BC171+BL171+BU171+CD171+CM171,0)</f>
        <v>0</v>
      </c>
      <c r="AH171" s="87">
        <f>IFERROR(Tableau13[[#This Row],[Total activité]]-Tableau13[[#This Row],[Total horoquartz2]],0)</f>
        <v>0</v>
      </c>
      <c r="AI171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1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1" s="115">
        <f>IFERROR(IF(Tableau13[[#This Row],[Activité1]]=0,0,IF(Tableau13[[#This Row],[X]]="x",0,LOOKUP("zz",Tableau13[[#This Row],[Activité1]:[Pause6]]))),0)</f>
        <v>0</v>
      </c>
      <c r="AL171" s="166"/>
      <c r="AM171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1" s="117">
        <f>IF(Tableau13[[#This Row],[Nom]]=0,0,IF(COUNTIF(Tableau18[Colonne1],Tableau13[Nom])=1,"OK","Pb horoquartz"))</f>
        <v>0</v>
      </c>
      <c r="AO171" s="92"/>
      <c r="AP171" s="118">
        <f>Tableau13[[#This Row],[Debut1]]</f>
        <v>0</v>
      </c>
      <c r="AQ171" s="94">
        <f>Tableau13[[#This Row],[Début calculé]]</f>
        <v>0</v>
      </c>
      <c r="AR171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1" s="96">
        <f>AND(Tableau13[[#This Row],[Debut1]]&gt;0,Tableau13[[#This Row],[Fin1]]=0)*Tableau13[[#This Row],[Dernier pointage calculé]]</f>
        <v>0</v>
      </c>
      <c r="AT171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1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1" s="96">
        <f>IFERROR(IF(Tableau13[[#This Row],[Fin1]]=0,0,IF(Tableau13[[#This Row],[Fin1]]&gt;$X$1,Tableau13[[#This Row],[Fin1]]+$U$1,Tableau13[[#This Row],[Fin1]]+$V$1)),0)</f>
        <v>0</v>
      </c>
      <c r="AW171" s="98"/>
      <c r="AX171" s="92"/>
      <c r="AY171" s="93">
        <f>Tableau13[[#This Row],[Fin1]]</f>
        <v>0</v>
      </c>
      <c r="AZ171" s="99">
        <f>Tableau13[[#This Row],[Fin calculé1]]</f>
        <v>0</v>
      </c>
      <c r="BA171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1" s="99">
        <f>AND(Tableau13[[#This Row],[Debut2]]&gt;0,Tableau13[[#This Row],[Fin2]]=0)*Tableau13[[#This Row],[Dernier pointage calculé]]</f>
        <v>0</v>
      </c>
      <c r="BC171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1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1" s="99">
        <f>IF(Tableau13[[#This Row],[Fin2]]=0,0,IF(Tableau13[[#This Row],[Fin2]]&gt;$X$1,Tableau13[[#This Row],[Fin2]]+$U$1,Tableau13[[#This Row],[Fin2]]+$V$1))</f>
        <v>0</v>
      </c>
      <c r="BF171" s="98"/>
      <c r="BG171" s="92"/>
      <c r="BH171" s="93">
        <f>Tableau13[[#This Row],[Debut3]]</f>
        <v>0</v>
      </c>
      <c r="BI171" s="99">
        <f>Tableau13[[#This Row],[Fin calculé2]]</f>
        <v>0</v>
      </c>
      <c r="BJ171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1" s="99">
        <f>AND(Tableau13[[#This Row],[Debut3]]&gt;0,Tableau13[[#This Row],[Fin3]]=0)*Tableau13[[#This Row],[Dernier pointage calculé]]</f>
        <v>0</v>
      </c>
      <c r="BL171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1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1" s="99">
        <f>IF(Tableau13[[#This Row],[Fin3]]=0,0,IF(Tableau13[[#This Row],[Fin3]]&gt;$X$1,Tableau13[[#This Row],[Fin3]]+$U$1,Tableau13[[#This Row],[Fin3]]+$V$1))</f>
        <v>0</v>
      </c>
      <c r="BO171" s="98"/>
      <c r="BP171" s="92"/>
      <c r="BQ171" s="93">
        <f>Tableau13[[#This Row],[Debut4]]</f>
        <v>0</v>
      </c>
      <c r="BR171" s="99">
        <f>Tableau13[[#This Row],[Fin calculé3]]</f>
        <v>0</v>
      </c>
      <c r="BS171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1" s="99">
        <f>AND(Tableau13[[#This Row],[Debut4]]&gt;0,Tableau13[[#This Row],[Fin4]]=0)*Tableau13[[#This Row],[Dernier pointage calculé]]</f>
        <v>0</v>
      </c>
      <c r="BU171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1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1" s="99">
        <f>IF(Tableau13[[#This Row],[Fin4]]=0,0,IF(Tableau13[[#This Row],[Fin4]]&gt;$X$1,Tableau13[[#This Row],[Fin4]]+$U$1,Tableau13[[#This Row],[Fin4]]+$V$1))</f>
        <v>0</v>
      </c>
      <c r="BX171" s="98"/>
      <c r="BY171" s="92"/>
      <c r="BZ171" s="93">
        <f>Tableau13[[#This Row],[Debut5]]</f>
        <v>0</v>
      </c>
      <c r="CA171" s="99">
        <f>Tableau13[[#This Row],[Fin calculé4]]</f>
        <v>0</v>
      </c>
      <c r="CB171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1" s="99">
        <f>AND(Tableau13[[#This Row],[Debut5]]&gt;0,Tableau13[[#This Row],[Fin5]]=0)*Tableau13[[#This Row],[Dernier pointage calculé]]</f>
        <v>0</v>
      </c>
      <c r="CD171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1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1" s="99">
        <f>IF(Tableau13[[#This Row],[Fin5]]=0,0,IF(Tableau13[[#This Row],[Fin5]]&gt;$X$1,Tableau13[[#This Row],[Fin5]]+$U$1,Tableau13[[#This Row],[Fin5]]+$V$1))</f>
        <v>0</v>
      </c>
      <c r="CG171" s="98"/>
      <c r="CH171" s="92"/>
      <c r="CI171" s="93">
        <f>Tableau13[[#This Row],[Debut6]]</f>
        <v>0</v>
      </c>
      <c r="CJ171" s="99">
        <f>Tableau13[[#This Row],[Fin calculé5]]</f>
        <v>0</v>
      </c>
      <c r="CK171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1" s="99">
        <f>AND(Tableau13[[#This Row],[Debut6]]&gt;0,Tableau13[[#This Row],[Fin6]]=0)*Tableau13[[#This Row],[Dernier pointage calculé]]</f>
        <v>0</v>
      </c>
      <c r="CM171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1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1" s="99">
        <f>IF(Tableau13[[#This Row],[Fin6]]=0,0,IF(Tableau13[[#This Row],[Fin6]]&gt;$X$1,Tableau13[[#This Row],[Fin6]]+$U$1,Tableau13[[#This Row],[Fin6]]+$V$1))</f>
        <v>0</v>
      </c>
      <c r="CP171" s="98"/>
      <c r="CQ171" s="161"/>
      <c r="CR171" s="102" t="str">
        <f>IF(Tableau18[[#This Row],[Colonne1]]=0,"",IF(DO171&gt;1,"Nom plusieurs fois dans la liste",IF(DO171=1,"OK","Nom pas dans la liste")))</f>
        <v/>
      </c>
      <c r="CS171" s="134"/>
      <c r="CT171" s="103"/>
      <c r="CU171" s="104"/>
      <c r="CV171" s="104"/>
      <c r="CW171" s="104"/>
      <c r="CX171" s="104"/>
      <c r="CY171" s="103"/>
      <c r="CZ171" s="104"/>
      <c r="DA171" s="104"/>
      <c r="DB171" s="104"/>
      <c r="DC171" s="133"/>
      <c r="DD171" s="133"/>
      <c r="DE171" s="133"/>
      <c r="DF171" s="133"/>
      <c r="DG171" s="105"/>
      <c r="DH171" s="133"/>
      <c r="DI171" s="105"/>
      <c r="DJ171" s="105"/>
      <c r="DK171" s="133"/>
      <c r="DL171" s="138"/>
      <c r="DM171" s="105" t="s">
        <v>129</v>
      </c>
      <c r="DN171" s="105"/>
      <c r="DO171" s="119">
        <f>COUNTIF(B:B,Tableau18[[#This Row],[Colonne1]])</f>
        <v>0</v>
      </c>
      <c r="DS171" s="108">
        <f>Tableau13[[#This Row],[Pause 1]]</f>
        <v>0</v>
      </c>
      <c r="DT171" s="108">
        <f>Tableau13[[#This Row],[Pause 2]]</f>
        <v>0</v>
      </c>
      <c r="DU171" s="81">
        <f>Tableau13[[#This Row],[Debut 1 pause calculé]]</f>
        <v>0</v>
      </c>
      <c r="DV171" s="81">
        <f>Tableau13[[#This Row],[Fin 1 pause calculé]]</f>
        <v>0</v>
      </c>
      <c r="DW171" s="81">
        <f>Tableau13[[#This Row],[Debut 2 pause calculé]]</f>
        <v>0</v>
      </c>
      <c r="DX171" s="81" t="str">
        <f>Tableau13[[#This Row],[Fin 2 pause calculé]]</f>
        <v/>
      </c>
      <c r="DY171" s="107">
        <f>Tableau13[[#This Row],[Activité1]]</f>
        <v>0</v>
      </c>
      <c r="DZ171" s="121">
        <f>Tableau13[[#This Row],[Debut1]]</f>
        <v>0</v>
      </c>
      <c r="EA171" s="121">
        <f>Tableau13[[#This Row],[Fin calculé1]]</f>
        <v>0</v>
      </c>
      <c r="EB171" s="121">
        <f>Tableau13[[#This Row],[FP1]]</f>
        <v>0</v>
      </c>
      <c r="EC171" s="122">
        <f>Tableau13[[#This Row],[Temps1]]</f>
        <v>0</v>
      </c>
      <c r="ED171" s="123">
        <f>IF(DZ171=0,0,IF(EA171&gt;0,"F",IF(Tableau13[[#This Row],[X]]="X","FP","EC")))</f>
        <v>0</v>
      </c>
      <c r="EE171" s="124">
        <f>Tableau13[[#This Row],[Pause1]]</f>
        <v>0</v>
      </c>
      <c r="EF171" s="125">
        <f t="shared" si="6"/>
        <v>0</v>
      </c>
      <c r="EG171" s="125">
        <f t="shared" si="5"/>
        <v>0</v>
      </c>
    </row>
    <row r="172" spans="1:137" s="107" customFormat="1" ht="13.95" customHeight="1" x14ac:dyDescent="0.3">
      <c r="A172" s="114">
        <f>Tableau13[[#This Row],[Code]]</f>
        <v>0</v>
      </c>
      <c r="B172" s="72"/>
      <c r="C172" s="72"/>
      <c r="D172" s="131"/>
      <c r="E172" s="74">
        <f>Tableau13[[#This Row],[Nom]]</f>
        <v>0</v>
      </c>
      <c r="F172" s="75">
        <f>IFERROR(VLOOKUP(Tableau13[[#This Row],[Nom]],Tableau18[],2,0),0)</f>
        <v>0</v>
      </c>
      <c r="G172" s="76">
        <f>IFERROR(VLOOKUP(Tableau13[[#This Row],[Nom]],Tableau18[],8,0),0)</f>
        <v>0</v>
      </c>
      <c r="H172" s="132"/>
      <c r="I172" s="76" t="str">
        <f>IFERROR(IF(VLOOKUP(Tableau13[[#This Row],[Nom]],Tableau18[],10,0)=0,"",VLOOKUP(Tableau13[[#This Row],[Nom]],Tableau18[],10,0)),"")</f>
        <v/>
      </c>
      <c r="J172" s="76" t="str">
        <f>IFERROR(IF(VLOOKUP(Tableau13[[#This Row],[Nom]],Tableau18[],12,0)=0,"",VLOOKUP(Tableau13[[#This Row],[Nom]],Tableau18[],12,0)),"")</f>
        <v/>
      </c>
      <c r="K172" s="76" t="str">
        <f>""</f>
        <v/>
      </c>
      <c r="L172" s="76" t="str">
        <f>IFERROR(VLOOKUP(Tableau13[[#This Row],[Nom]],Tableau18[],14,0),"")</f>
        <v/>
      </c>
      <c r="M172" s="76" t="str">
        <f>IFERROR(IF(VLOOKUP(Tableau13[[#This Row],[Nom]],Tableau18[],16,0)=0,"",VLOOKUP(Tableau13[[#This Row],[Nom]],Tableau18[],16,0)),"")</f>
        <v/>
      </c>
      <c r="N172" s="76" t="str">
        <f>""</f>
        <v/>
      </c>
      <c r="O172" s="76" t="str">
        <f>IFERROR(IF(VLOOKUP(Tableau13[[#This Row],[Nom]],Tableau18[],19,0)=0,"",VLOOKUP(Tableau13[[#This Row],[Nom]],Tableau18[],19,0)),"")</f>
        <v/>
      </c>
      <c r="P172" s="77">
        <f>Tableau13[[#This Row],[Colonne17]]</f>
        <v>0</v>
      </c>
      <c r="Q172" s="78" t="str">
        <f>IF(Tableau13[[#This Row],[ABS]]="X","ABS",IFERROR(VLOOKUP(Tableau13[[#This Row],[Colonne11]],#REF!,3,0),""))</f>
        <v/>
      </c>
      <c r="R172" s="79" t="e">
        <f>COUNTIF(#REF!,Tableau13[Nom])</f>
        <v>#REF!</v>
      </c>
      <c r="S172" s="80"/>
      <c r="T172" s="80" t="str">
        <f>IF(Tableau13[[#This Row],[CE]]=0,"",IF(Tableau13[[#This Row],[CE]]="Alexandre","Soirée","Nuit"))</f>
        <v/>
      </c>
      <c r="U172" s="81">
        <f>IFERROR(IF(Tableau13[[#This Row],[Début]]=0,0,IF(Tableau13[[#This Row],[Début]]&gt;$X$1,Tableau13[[#This Row],[Début]]+$U$1,Tableau13[[#This Row],[Début]]+$V$1)),0)</f>
        <v>0</v>
      </c>
      <c r="V172" s="81">
        <f>IFERROR(IF(Tableau13[[#This Row],[Debut 1 pause]]=0,0,IF(Tableau13[[#This Row],[Debut 1 pause]]&gt;$X$1,Tableau13[[#This Row],[Debut 1 pause]]+$U$1,Tableau13[[#This Row],[Debut 1 pause]]+$V$1)),0)</f>
        <v>0</v>
      </c>
      <c r="W172" s="81">
        <f>IFERROR(IF(Tableau13[[#This Row],[Fin 1 pause]]=0,0,IF(Tableau13[[#This Row],[Fin 1 pause]]&gt;$X$1,Tableau13[[#This Row],[Fin 1 pause]]+$U$1,Tableau13[[#This Row],[Fin 1 pause]]+$V$1)),0)</f>
        <v>0</v>
      </c>
      <c r="X172" s="81">
        <f>IFERROR(IF(Tableau13[[#This Row],[Debut 2 pause]]=0,0,IF(Tableau13[[#This Row],[Debut 2 pause]]&gt;$X$1,Tableau13[[#This Row],[Debut 2 pause]]+$U$1,Tableau13[[#This Row],[Debut 2 pause]]+$V$1)),0)</f>
        <v>0</v>
      </c>
      <c r="Y172" s="81" t="str">
        <f>IFERROR(IF(Tableau13[[#This Row],[Fin 2 pause]]=0,0,IF(Tableau13[[#This Row],[Fin 2 pause]]&gt;$X$1,Tableau13[[#This Row],[Fin 2 pause]]+$U$1,Tableau13[[#This Row],[Fin 2 pause]]+$V$1)),"")</f>
        <v/>
      </c>
      <c r="Z172" s="81">
        <f>IFERROR(IF(Tableau13[[#This Row],[Fin de poste]]=0,0,IF(Tableau13[[#This Row],[Fin de poste]]&gt;$X$1,Tableau13[[#This Row],[Fin de poste]]+$U$1,Tableau13[[#This Row],[Fin de poste]]+$V$1)),0)</f>
        <v>0</v>
      </c>
      <c r="AA172" s="81">
        <f>IFERROR(IF(Tableau13[[#This Row],[Dernier pointage]]=0,0,IF(Tableau13[[#This Row],[Dernier pointage]]&gt;$X$1,Tableau13[[#This Row],[Dernier pointage]]+$U$1,Tableau13[[#This Row],[Dernier pointage]]+$V$1)),0)</f>
        <v>0</v>
      </c>
      <c r="AB172" s="82">
        <f>IFERROR(IF(Tableau13[[#This Row],[Fin 1 pause]]=0,0,MOD(Tableau13[[#This Row],[Fin 1 pause]]-Tableau13[[#This Row],[Debut 1 pause]],1)),0)</f>
        <v>0</v>
      </c>
      <c r="AC172" s="83">
        <f>IFERROR(IF(M172=0,0,MOD(M172-L172,1)),0)</f>
        <v>0</v>
      </c>
      <c r="AD172" s="83">
        <f>IFERROR(IF(AB172+AC172&lt;0,0,AB172+AC172),0)</f>
        <v>0</v>
      </c>
      <c r="AE172" s="84">
        <f>IFERROR(LOOKUP(9^9,G172:O172),0)</f>
        <v>0</v>
      </c>
      <c r="AF172" s="85">
        <f>IFERROR(VLOOKUP(Tableau13[[#This Row],[Nom]],Tableau18[],3,0),0)</f>
        <v>0</v>
      </c>
      <c r="AG172" s="86">
        <f>IFERROR(AT172+BC172+BL172+BU172+CD172+CM172,0)</f>
        <v>0</v>
      </c>
      <c r="AH172" s="87">
        <f>IFERROR(Tableau13[[#This Row],[Total activité]]-Tableau13[[#This Row],[Total horoquartz2]],0)</f>
        <v>0</v>
      </c>
      <c r="AI172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2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2" s="115">
        <f>IFERROR(IF(Tableau13[[#This Row],[Activité1]]=0,0,IF(Tableau13[[#This Row],[X]]="x",0,LOOKUP("zz",Tableau13[[#This Row],[Activité1]:[Pause6]]))),0)</f>
        <v>0</v>
      </c>
      <c r="AL172" s="166"/>
      <c r="AM172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2" s="117">
        <f>IF(Tableau13[[#This Row],[Nom]]=0,0,IF(COUNTIF(Tableau18[Colonne1],Tableau13[Nom])=1,"OK","Pb horoquartz"))</f>
        <v>0</v>
      </c>
      <c r="AO172" s="92"/>
      <c r="AP172" s="118">
        <f>Tableau13[[#This Row],[Debut1]]</f>
        <v>0</v>
      </c>
      <c r="AQ172" s="94">
        <f>Tableau13[[#This Row],[Début calculé]]</f>
        <v>0</v>
      </c>
      <c r="AR172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2" s="96">
        <f>AND(Tableau13[[#This Row],[Debut1]]&gt;0,Tableau13[[#This Row],[Fin1]]=0)*Tableau13[[#This Row],[Dernier pointage calculé]]</f>
        <v>0</v>
      </c>
      <c r="AT172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2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2" s="96">
        <f>IFERROR(IF(Tableau13[[#This Row],[Fin1]]=0,0,IF(Tableau13[[#This Row],[Fin1]]&gt;$X$1,Tableau13[[#This Row],[Fin1]]+$U$1,Tableau13[[#This Row],[Fin1]]+$V$1)),0)</f>
        <v>0</v>
      </c>
      <c r="AW172" s="98"/>
      <c r="AX172" s="92"/>
      <c r="AY172" s="93">
        <f>Tableau13[[#This Row],[Fin1]]</f>
        <v>0</v>
      </c>
      <c r="AZ172" s="99">
        <f>Tableau13[[#This Row],[Fin calculé1]]</f>
        <v>0</v>
      </c>
      <c r="BA172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2" s="99">
        <f>AND(Tableau13[[#This Row],[Debut2]]&gt;0,Tableau13[[#This Row],[Fin2]]=0)*Tableau13[[#This Row],[Dernier pointage calculé]]</f>
        <v>0</v>
      </c>
      <c r="BC172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2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2" s="99">
        <f>IF(Tableau13[[#This Row],[Fin2]]=0,0,IF(Tableau13[[#This Row],[Fin2]]&gt;$X$1,Tableau13[[#This Row],[Fin2]]+$U$1,Tableau13[[#This Row],[Fin2]]+$V$1))</f>
        <v>0</v>
      </c>
      <c r="BF172" s="98"/>
      <c r="BG172" s="92"/>
      <c r="BH172" s="93">
        <f>Tableau13[[#This Row],[Debut3]]</f>
        <v>0</v>
      </c>
      <c r="BI172" s="99">
        <f>Tableau13[[#This Row],[Fin calculé2]]</f>
        <v>0</v>
      </c>
      <c r="BJ172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2" s="99">
        <f>AND(Tableau13[[#This Row],[Debut3]]&gt;0,Tableau13[[#This Row],[Fin3]]=0)*Tableau13[[#This Row],[Dernier pointage calculé]]</f>
        <v>0</v>
      </c>
      <c r="BL172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2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2" s="99">
        <f>IF(Tableau13[[#This Row],[Fin3]]=0,0,IF(Tableau13[[#This Row],[Fin3]]&gt;$X$1,Tableau13[[#This Row],[Fin3]]+$U$1,Tableau13[[#This Row],[Fin3]]+$V$1))</f>
        <v>0</v>
      </c>
      <c r="BO172" s="98"/>
      <c r="BP172" s="92"/>
      <c r="BQ172" s="93">
        <f>Tableau13[[#This Row],[Debut4]]</f>
        <v>0</v>
      </c>
      <c r="BR172" s="99">
        <f>Tableau13[[#This Row],[Fin calculé3]]</f>
        <v>0</v>
      </c>
      <c r="BS172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2" s="99">
        <f>AND(Tableau13[[#This Row],[Debut4]]&gt;0,Tableau13[[#This Row],[Fin4]]=0)*Tableau13[[#This Row],[Dernier pointage calculé]]</f>
        <v>0</v>
      </c>
      <c r="BU172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2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2" s="99">
        <f>IF(Tableau13[[#This Row],[Fin4]]=0,0,IF(Tableau13[[#This Row],[Fin4]]&gt;$X$1,Tableau13[[#This Row],[Fin4]]+$U$1,Tableau13[[#This Row],[Fin4]]+$V$1))</f>
        <v>0</v>
      </c>
      <c r="BX172" s="98"/>
      <c r="BY172" s="92"/>
      <c r="BZ172" s="93">
        <f>Tableau13[[#This Row],[Debut5]]</f>
        <v>0</v>
      </c>
      <c r="CA172" s="99">
        <f>Tableau13[[#This Row],[Fin calculé4]]</f>
        <v>0</v>
      </c>
      <c r="CB172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2" s="99">
        <f>AND(Tableau13[[#This Row],[Debut5]]&gt;0,Tableau13[[#This Row],[Fin5]]=0)*Tableau13[[#This Row],[Dernier pointage calculé]]</f>
        <v>0</v>
      </c>
      <c r="CD172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2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2" s="99">
        <f>IF(Tableau13[[#This Row],[Fin5]]=0,0,IF(Tableau13[[#This Row],[Fin5]]&gt;$X$1,Tableau13[[#This Row],[Fin5]]+$U$1,Tableau13[[#This Row],[Fin5]]+$V$1))</f>
        <v>0</v>
      </c>
      <c r="CG172" s="98"/>
      <c r="CH172" s="92"/>
      <c r="CI172" s="93">
        <f>Tableau13[[#This Row],[Debut6]]</f>
        <v>0</v>
      </c>
      <c r="CJ172" s="99">
        <f>Tableau13[[#This Row],[Fin calculé5]]</f>
        <v>0</v>
      </c>
      <c r="CK172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2" s="99">
        <f>AND(Tableau13[[#This Row],[Debut6]]&gt;0,Tableau13[[#This Row],[Fin6]]=0)*Tableau13[[#This Row],[Dernier pointage calculé]]</f>
        <v>0</v>
      </c>
      <c r="CM172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2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2" s="99">
        <f>IF(Tableau13[[#This Row],[Fin6]]=0,0,IF(Tableau13[[#This Row],[Fin6]]&gt;$X$1,Tableau13[[#This Row],[Fin6]]+$U$1,Tableau13[[#This Row],[Fin6]]+$V$1))</f>
        <v>0</v>
      </c>
      <c r="CP172" s="98"/>
      <c r="CQ172" s="161"/>
      <c r="CR172" s="102" t="str">
        <f>IF(Tableau18[[#This Row],[Colonne1]]=0,"",IF(DO172&gt;1,"Nom plusieurs fois dans la liste",IF(DO172=1,"OK","Nom pas dans la liste")))</f>
        <v/>
      </c>
      <c r="CS172" s="134"/>
      <c r="CT172" s="103"/>
      <c r="CU172" s="104"/>
      <c r="CV172" s="104"/>
      <c r="CW172" s="104"/>
      <c r="CX172" s="104"/>
      <c r="CY172" s="103"/>
      <c r="CZ172" s="104"/>
      <c r="DA172" s="104"/>
      <c r="DB172" s="104"/>
      <c r="DC172" s="133"/>
      <c r="DD172" s="133"/>
      <c r="DE172" s="133"/>
      <c r="DF172" s="133"/>
      <c r="DG172" s="105"/>
      <c r="DH172" s="133"/>
      <c r="DI172" s="105"/>
      <c r="DJ172" s="105"/>
      <c r="DK172" s="133"/>
      <c r="DL172" s="138"/>
      <c r="DM172" s="105" t="s">
        <v>129</v>
      </c>
      <c r="DN172" s="105"/>
      <c r="DO172" s="119">
        <f>COUNTIF(B:B,Tableau18[[#This Row],[Colonne1]])</f>
        <v>0</v>
      </c>
      <c r="DS172" s="108">
        <f>Tableau13[[#This Row],[Pause 1]]</f>
        <v>0</v>
      </c>
      <c r="DT172" s="108">
        <f>Tableau13[[#This Row],[Pause 2]]</f>
        <v>0</v>
      </c>
      <c r="DU172" s="81">
        <f>Tableau13[[#This Row],[Debut 1 pause calculé]]</f>
        <v>0</v>
      </c>
      <c r="DV172" s="81">
        <f>Tableau13[[#This Row],[Fin 1 pause calculé]]</f>
        <v>0</v>
      </c>
      <c r="DW172" s="81">
        <f>Tableau13[[#This Row],[Debut 2 pause calculé]]</f>
        <v>0</v>
      </c>
      <c r="DX172" s="81" t="str">
        <f>Tableau13[[#This Row],[Fin 2 pause calculé]]</f>
        <v/>
      </c>
      <c r="DY172" s="107">
        <f>Tableau13[[#This Row],[Activité1]]</f>
        <v>0</v>
      </c>
      <c r="DZ172" s="109">
        <f>Tableau13[[#This Row],[Debut1]]</f>
        <v>0</v>
      </c>
      <c r="EA172" s="109">
        <f>Tableau13[[#This Row],[Fin calculé1]]</f>
        <v>0</v>
      </c>
      <c r="EB172" s="109">
        <f>Tableau13[[#This Row],[FP1]]</f>
        <v>0</v>
      </c>
      <c r="EC172" s="110">
        <f>Tableau13[[#This Row],[Temps1]]</f>
        <v>0</v>
      </c>
      <c r="ED172" s="111">
        <f>IF(DZ172=0,0,IF(EA172&gt;0,"F",IF(Tableau13[[#This Row],[X]]="X","FP","EC")))</f>
        <v>0</v>
      </c>
      <c r="EE172" s="112">
        <f>Tableau13[[#This Row],[Pause1]]</f>
        <v>0</v>
      </c>
      <c r="EF172" s="113">
        <f t="shared" si="6"/>
        <v>0</v>
      </c>
      <c r="EG172" s="113">
        <f t="shared" si="5"/>
        <v>0</v>
      </c>
    </row>
    <row r="173" spans="1:137" s="107" customFormat="1" ht="13.95" customHeight="1" x14ac:dyDescent="0.3">
      <c r="A173" s="114">
        <f>Tableau13[[#This Row],[Code]]</f>
        <v>0</v>
      </c>
      <c r="B173" s="167"/>
      <c r="C173" s="72"/>
      <c r="D173" s="131"/>
      <c r="E173" s="74">
        <f>Tableau13[[#This Row],[Nom]]</f>
        <v>0</v>
      </c>
      <c r="F173" s="75">
        <f>IFERROR(VLOOKUP(Tableau13[[#This Row],[Nom]],Tableau18[],2,0),0)</f>
        <v>0</v>
      </c>
      <c r="G173" s="76">
        <f>IFERROR(VLOOKUP(Tableau13[[#This Row],[Nom]],Tableau18[],8,0),0)</f>
        <v>0</v>
      </c>
      <c r="H173" s="132"/>
      <c r="I173" s="76" t="str">
        <f>IFERROR(IF(VLOOKUP(Tableau13[[#This Row],[Nom]],Tableau18[],10,0)=0,"",VLOOKUP(Tableau13[[#This Row],[Nom]],Tableau18[],10,0)),"")</f>
        <v/>
      </c>
      <c r="J173" s="76" t="str">
        <f>IFERROR(IF(VLOOKUP(Tableau13[[#This Row],[Nom]],Tableau18[],12,0)=0,"",VLOOKUP(Tableau13[[#This Row],[Nom]],Tableau18[],12,0)),"")</f>
        <v/>
      </c>
      <c r="K173" s="76" t="str">
        <f>""</f>
        <v/>
      </c>
      <c r="L173" s="76" t="str">
        <f>IFERROR(VLOOKUP(Tableau13[[#This Row],[Nom]],Tableau18[],14,0),"")</f>
        <v/>
      </c>
      <c r="M173" s="76" t="str">
        <f>IFERROR(IF(VLOOKUP(Tableau13[[#This Row],[Nom]],Tableau18[],16,0)=0,"",VLOOKUP(Tableau13[[#This Row],[Nom]],Tableau18[],16,0)),"")</f>
        <v/>
      </c>
      <c r="N173" s="76" t="str">
        <f>""</f>
        <v/>
      </c>
      <c r="O173" s="76" t="str">
        <f>IFERROR(IF(VLOOKUP(Tableau13[[#This Row],[Nom]],Tableau18[],19,0)=0,"",VLOOKUP(Tableau13[[#This Row],[Nom]],Tableau18[],19,0)),"")</f>
        <v/>
      </c>
      <c r="P173" s="77">
        <f>Tableau13[[#This Row],[Colonne17]]</f>
        <v>0</v>
      </c>
      <c r="Q173" s="78" t="str">
        <f>IF(Tableau13[[#This Row],[ABS]]="X","ABS",IFERROR(VLOOKUP(Tableau13[[#This Row],[Colonne11]],#REF!,3,0),""))</f>
        <v/>
      </c>
      <c r="R173" s="79" t="e">
        <f>COUNTIF(#REF!,Tableau13[Nom])</f>
        <v>#REF!</v>
      </c>
      <c r="S173" s="80"/>
      <c r="T173" s="80" t="str">
        <f>IF(Tableau13[[#This Row],[CE]]=0,"",IF(Tableau13[[#This Row],[CE]]="Alexandre","Soirée","Nuit"))</f>
        <v/>
      </c>
      <c r="U173" s="81">
        <f>IFERROR(IF(Tableau13[[#This Row],[Début]]=0,0,IF(Tableau13[[#This Row],[Début]]&gt;$X$1,Tableau13[[#This Row],[Début]]+$U$1,Tableau13[[#This Row],[Début]]+$V$1)),0)</f>
        <v>0</v>
      </c>
      <c r="V173" s="81">
        <f>IFERROR(IF(Tableau13[[#This Row],[Debut 1 pause]]=0,0,IF(Tableau13[[#This Row],[Debut 1 pause]]&gt;$X$1,Tableau13[[#This Row],[Debut 1 pause]]+$U$1,Tableau13[[#This Row],[Debut 1 pause]]+$V$1)),0)</f>
        <v>0</v>
      </c>
      <c r="W173" s="81">
        <f>IFERROR(IF(Tableau13[[#This Row],[Fin 1 pause]]=0,0,IF(Tableau13[[#This Row],[Fin 1 pause]]&gt;$X$1,Tableau13[[#This Row],[Fin 1 pause]]+$U$1,Tableau13[[#This Row],[Fin 1 pause]]+$V$1)),0)</f>
        <v>0</v>
      </c>
      <c r="X173" s="81">
        <f>IFERROR(IF(Tableau13[[#This Row],[Debut 2 pause]]=0,0,IF(Tableau13[[#This Row],[Debut 2 pause]]&gt;$X$1,Tableau13[[#This Row],[Debut 2 pause]]+$U$1,Tableau13[[#This Row],[Debut 2 pause]]+$V$1)),0)</f>
        <v>0</v>
      </c>
      <c r="Y173" s="81" t="str">
        <f>IFERROR(IF(Tableau13[[#This Row],[Fin 2 pause]]=0,0,IF(Tableau13[[#This Row],[Fin 2 pause]]&gt;$X$1,Tableau13[[#This Row],[Fin 2 pause]]+$U$1,Tableau13[[#This Row],[Fin 2 pause]]+$V$1)),"")</f>
        <v/>
      </c>
      <c r="Z173" s="81">
        <f>IFERROR(IF(Tableau13[[#This Row],[Fin de poste]]=0,0,IF(Tableau13[[#This Row],[Fin de poste]]&gt;$X$1,Tableau13[[#This Row],[Fin de poste]]+$U$1,Tableau13[[#This Row],[Fin de poste]]+$V$1)),0)</f>
        <v>0</v>
      </c>
      <c r="AA173" s="81">
        <f>IFERROR(IF(Tableau13[[#This Row],[Dernier pointage]]=0,0,IF(Tableau13[[#This Row],[Dernier pointage]]&gt;$X$1,Tableau13[[#This Row],[Dernier pointage]]+$U$1,Tableau13[[#This Row],[Dernier pointage]]+$V$1)),0)</f>
        <v>0</v>
      </c>
      <c r="AB173" s="82">
        <f>IFERROR(IF(Tableau13[[#This Row],[Fin 1 pause]]=0,0,MOD(Tableau13[[#This Row],[Fin 1 pause]]-Tableau13[[#This Row],[Debut 1 pause]],1)),0)</f>
        <v>0</v>
      </c>
      <c r="AC173" s="83">
        <f>IFERROR(IF(M173=0,0,MOD(M173-L173,1)),0)</f>
        <v>0</v>
      </c>
      <c r="AD173" s="83">
        <f>IFERROR(IF(AB173+AC173&lt;0,0,AB173+AC173),0)</f>
        <v>0</v>
      </c>
      <c r="AE173" s="84">
        <f>IFERROR(LOOKUP(9^9,G173:O173),0)</f>
        <v>0</v>
      </c>
      <c r="AF173" s="85">
        <f>IFERROR(VLOOKUP(Tableau13[[#This Row],[Nom]],Tableau18[],3,0),0)</f>
        <v>0</v>
      </c>
      <c r="AG173" s="86">
        <f>IFERROR(AT173+BC173+BL173+BU173+CD173+CM173,0)</f>
        <v>0</v>
      </c>
      <c r="AH173" s="87">
        <f>IFERROR(Tableau13[[#This Row],[Total activité]]-Tableau13[[#This Row],[Total horoquartz2]],0)</f>
        <v>0</v>
      </c>
      <c r="AI173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3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3" s="115">
        <f>IFERROR(IF(Tableau13[[#This Row],[Activité1]]=0,0,IF(Tableau13[[#This Row],[X]]="x",0,LOOKUP("zz",Tableau13[[#This Row],[Activité1]:[Pause6]]))),0)</f>
        <v>0</v>
      </c>
      <c r="AL173" s="166"/>
      <c r="AM173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3" s="117">
        <f>IF(Tableau13[[#This Row],[Nom]]=0,0,IF(COUNTIF(Tableau18[Colonne1],Tableau13[Nom])=1,"OK","Pb horoquartz"))</f>
        <v>0</v>
      </c>
      <c r="AO173" s="92"/>
      <c r="AP173" s="118">
        <f>Tableau13[[#This Row],[Debut1]]</f>
        <v>0</v>
      </c>
      <c r="AQ173" s="94">
        <f>Tableau13[[#This Row],[Début calculé]]</f>
        <v>0</v>
      </c>
      <c r="AR173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3" s="96">
        <f>AND(Tableau13[[#This Row],[Debut1]]&gt;0,Tableau13[[#This Row],[Fin1]]=0)*Tableau13[[#This Row],[Dernier pointage calculé]]</f>
        <v>0</v>
      </c>
      <c r="AT173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3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3" s="96">
        <f>IFERROR(IF(Tableau13[[#This Row],[Fin1]]=0,0,IF(Tableau13[[#This Row],[Fin1]]&gt;$X$1,Tableau13[[#This Row],[Fin1]]+$U$1,Tableau13[[#This Row],[Fin1]]+$V$1)),0)</f>
        <v>0</v>
      </c>
      <c r="AW173" s="98"/>
      <c r="AX173" s="92"/>
      <c r="AY173" s="93">
        <f>Tableau13[[#This Row],[Fin1]]</f>
        <v>0</v>
      </c>
      <c r="AZ173" s="99">
        <f>Tableau13[[#This Row],[Fin calculé1]]</f>
        <v>0</v>
      </c>
      <c r="BA173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3" s="99">
        <f>AND(Tableau13[[#This Row],[Debut2]]&gt;0,Tableau13[[#This Row],[Fin2]]=0)*Tableau13[[#This Row],[Dernier pointage calculé]]</f>
        <v>0</v>
      </c>
      <c r="BC173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3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3" s="99">
        <f>IF(Tableau13[[#This Row],[Fin2]]=0,0,IF(Tableau13[[#This Row],[Fin2]]&gt;$X$1,Tableau13[[#This Row],[Fin2]]+$U$1,Tableau13[[#This Row],[Fin2]]+$V$1))</f>
        <v>0</v>
      </c>
      <c r="BF173" s="98"/>
      <c r="BG173" s="92"/>
      <c r="BH173" s="93">
        <f>Tableau13[[#This Row],[Debut3]]</f>
        <v>0</v>
      </c>
      <c r="BI173" s="99">
        <f>Tableau13[[#This Row],[Fin calculé2]]</f>
        <v>0</v>
      </c>
      <c r="BJ173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3" s="99">
        <f>AND(Tableau13[[#This Row],[Debut3]]&gt;0,Tableau13[[#This Row],[Fin3]]=0)*Tableau13[[#This Row],[Dernier pointage calculé]]</f>
        <v>0</v>
      </c>
      <c r="BL173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3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3" s="99">
        <f>IF(Tableau13[[#This Row],[Fin3]]=0,0,IF(Tableau13[[#This Row],[Fin3]]&gt;$X$1,Tableau13[[#This Row],[Fin3]]+$U$1,Tableau13[[#This Row],[Fin3]]+$V$1))</f>
        <v>0</v>
      </c>
      <c r="BO173" s="98"/>
      <c r="BP173" s="92"/>
      <c r="BQ173" s="93">
        <f>Tableau13[[#This Row],[Debut4]]</f>
        <v>0</v>
      </c>
      <c r="BR173" s="99">
        <f>Tableau13[[#This Row],[Fin calculé3]]</f>
        <v>0</v>
      </c>
      <c r="BS173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3" s="99">
        <f>AND(Tableau13[[#This Row],[Debut4]]&gt;0,Tableau13[[#This Row],[Fin4]]=0)*Tableau13[[#This Row],[Dernier pointage calculé]]</f>
        <v>0</v>
      </c>
      <c r="BU173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3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3" s="99">
        <f>IF(Tableau13[[#This Row],[Fin4]]=0,0,IF(Tableau13[[#This Row],[Fin4]]&gt;$X$1,Tableau13[[#This Row],[Fin4]]+$U$1,Tableau13[[#This Row],[Fin4]]+$V$1))</f>
        <v>0</v>
      </c>
      <c r="BX173" s="98"/>
      <c r="BY173" s="92"/>
      <c r="BZ173" s="93">
        <f>Tableau13[[#This Row],[Debut5]]</f>
        <v>0</v>
      </c>
      <c r="CA173" s="99">
        <f>Tableau13[[#This Row],[Fin calculé4]]</f>
        <v>0</v>
      </c>
      <c r="CB173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3" s="99">
        <f>AND(Tableau13[[#This Row],[Debut5]]&gt;0,Tableau13[[#This Row],[Fin5]]=0)*Tableau13[[#This Row],[Dernier pointage calculé]]</f>
        <v>0</v>
      </c>
      <c r="CD173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3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3" s="99">
        <f>IF(Tableau13[[#This Row],[Fin5]]=0,0,IF(Tableau13[[#This Row],[Fin5]]&gt;$X$1,Tableau13[[#This Row],[Fin5]]+$U$1,Tableau13[[#This Row],[Fin5]]+$V$1))</f>
        <v>0</v>
      </c>
      <c r="CG173" s="98"/>
      <c r="CH173" s="92"/>
      <c r="CI173" s="93">
        <f>Tableau13[[#This Row],[Debut6]]</f>
        <v>0</v>
      </c>
      <c r="CJ173" s="99">
        <f>Tableau13[[#This Row],[Fin calculé5]]</f>
        <v>0</v>
      </c>
      <c r="CK173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3" s="99">
        <f>AND(Tableau13[[#This Row],[Debut6]]&gt;0,Tableau13[[#This Row],[Fin6]]=0)*Tableau13[[#This Row],[Dernier pointage calculé]]</f>
        <v>0</v>
      </c>
      <c r="CM173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3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3" s="99">
        <f>IF(Tableau13[[#This Row],[Fin6]]=0,0,IF(Tableau13[[#This Row],[Fin6]]&gt;$X$1,Tableau13[[#This Row],[Fin6]]+$U$1,Tableau13[[#This Row],[Fin6]]+$V$1))</f>
        <v>0</v>
      </c>
      <c r="CP173" s="98"/>
      <c r="CQ173" s="161"/>
      <c r="CR173" s="102" t="str">
        <f>IF(Tableau18[[#This Row],[Colonne1]]=0,"",IF(DO173&gt;1,"Nom plusieurs fois dans la liste",IF(DO173=1,"OK","Nom pas dans la liste")))</f>
        <v/>
      </c>
      <c r="CS173" s="134"/>
      <c r="CT173" s="103"/>
      <c r="CU173" s="104"/>
      <c r="CV173" s="104"/>
      <c r="CW173" s="104"/>
      <c r="CX173" s="104"/>
      <c r="CY173" s="103"/>
      <c r="CZ173" s="104"/>
      <c r="DA173" s="104"/>
      <c r="DB173" s="104"/>
      <c r="DC173" s="133"/>
      <c r="DD173" s="133"/>
      <c r="DE173" s="133"/>
      <c r="DF173" s="133"/>
      <c r="DG173" s="105"/>
      <c r="DH173" s="133"/>
      <c r="DI173" s="105"/>
      <c r="DJ173" s="105"/>
      <c r="DK173" s="133"/>
      <c r="DL173" s="138"/>
      <c r="DM173" s="105" t="s">
        <v>129</v>
      </c>
      <c r="DN173" s="105"/>
      <c r="DO173" s="119">
        <f>COUNTIF(B:B,Tableau18[[#This Row],[Colonne1]])</f>
        <v>0</v>
      </c>
      <c r="DS173" s="108">
        <f>Tableau13[[#This Row],[Pause 1]]</f>
        <v>0</v>
      </c>
      <c r="DT173" s="108">
        <f>Tableau13[[#This Row],[Pause 2]]</f>
        <v>0</v>
      </c>
      <c r="DU173" s="81">
        <f>Tableau13[[#This Row],[Debut 1 pause calculé]]</f>
        <v>0</v>
      </c>
      <c r="DV173" s="81">
        <f>Tableau13[[#This Row],[Fin 1 pause calculé]]</f>
        <v>0</v>
      </c>
      <c r="DW173" s="81">
        <f>Tableau13[[#This Row],[Debut 2 pause calculé]]</f>
        <v>0</v>
      </c>
      <c r="DX173" s="81" t="str">
        <f>Tableau13[[#This Row],[Fin 2 pause calculé]]</f>
        <v/>
      </c>
      <c r="DY173" s="107">
        <f>Tableau13[[#This Row],[Activité1]]</f>
        <v>0</v>
      </c>
      <c r="DZ173" s="121">
        <f>Tableau13[[#This Row],[Debut1]]</f>
        <v>0</v>
      </c>
      <c r="EA173" s="121">
        <f>Tableau13[[#This Row],[Fin calculé1]]</f>
        <v>0</v>
      </c>
      <c r="EB173" s="121">
        <f>Tableau13[[#This Row],[FP1]]</f>
        <v>0</v>
      </c>
      <c r="EC173" s="122">
        <f>Tableau13[[#This Row],[Temps1]]</f>
        <v>0</v>
      </c>
      <c r="ED173" s="123">
        <f>IF(DZ173=0,0,IF(EA173&gt;0,"F",IF(Tableau13[[#This Row],[X]]="X","FP","EC")))</f>
        <v>0</v>
      </c>
      <c r="EE173" s="124">
        <f>Tableau13[[#This Row],[Pause1]]</f>
        <v>0</v>
      </c>
      <c r="EF173" s="125">
        <f t="shared" si="6"/>
        <v>0</v>
      </c>
      <c r="EG173" s="125">
        <f t="shared" si="5"/>
        <v>0</v>
      </c>
    </row>
    <row r="174" spans="1:137" s="107" customFormat="1" ht="13.95" customHeight="1" x14ac:dyDescent="0.3">
      <c r="A174" s="114">
        <f>Tableau13[[#This Row],[Code]]</f>
        <v>0</v>
      </c>
      <c r="B174" s="72"/>
      <c r="C174" s="72"/>
      <c r="D174" s="131"/>
      <c r="E174" s="74">
        <f>Tableau13[[#This Row],[Nom]]</f>
        <v>0</v>
      </c>
      <c r="F174" s="75">
        <f>IFERROR(VLOOKUP(Tableau13[[#This Row],[Nom]],Tableau18[],2,0),0)</f>
        <v>0</v>
      </c>
      <c r="G174" s="76">
        <f>IFERROR(VLOOKUP(Tableau13[[#This Row],[Nom]],Tableau18[],8,0),0)</f>
        <v>0</v>
      </c>
      <c r="H174" s="132"/>
      <c r="I174" s="76" t="str">
        <f>IFERROR(IF(VLOOKUP(Tableau13[[#This Row],[Nom]],Tableau18[],10,0)=0,"",VLOOKUP(Tableau13[[#This Row],[Nom]],Tableau18[],10,0)),"")</f>
        <v/>
      </c>
      <c r="J174" s="76" t="str">
        <f>IFERROR(IF(VLOOKUP(Tableau13[[#This Row],[Nom]],Tableau18[],12,0)=0,"",VLOOKUP(Tableau13[[#This Row],[Nom]],Tableau18[],12,0)),"")</f>
        <v/>
      </c>
      <c r="K174" s="76" t="str">
        <f>""</f>
        <v/>
      </c>
      <c r="L174" s="76" t="str">
        <f>IFERROR(VLOOKUP(Tableau13[[#This Row],[Nom]],Tableau18[],14,0),"")</f>
        <v/>
      </c>
      <c r="M174" s="76" t="str">
        <f>IFERROR(IF(VLOOKUP(Tableau13[[#This Row],[Nom]],Tableau18[],16,0)=0,"",VLOOKUP(Tableau13[[#This Row],[Nom]],Tableau18[],16,0)),"")</f>
        <v/>
      </c>
      <c r="N174" s="76" t="str">
        <f>""</f>
        <v/>
      </c>
      <c r="O174" s="76" t="str">
        <f>IFERROR(IF(VLOOKUP(Tableau13[[#This Row],[Nom]],Tableau18[],19,0)=0,"",VLOOKUP(Tableau13[[#This Row],[Nom]],Tableau18[],19,0)),"")</f>
        <v/>
      </c>
      <c r="P174" s="77">
        <f>Tableau13[[#This Row],[Colonne17]]</f>
        <v>0</v>
      </c>
      <c r="Q174" s="78" t="str">
        <f>IF(Tableau13[[#This Row],[ABS]]="X","ABS",IFERROR(VLOOKUP(Tableau13[[#This Row],[Colonne11]],#REF!,3,0),""))</f>
        <v/>
      </c>
      <c r="R174" s="79" t="e">
        <f>COUNTIF(#REF!,Tableau13[Nom])</f>
        <v>#REF!</v>
      </c>
      <c r="S174" s="80"/>
      <c r="T174" s="80" t="str">
        <f>IF(Tableau13[[#This Row],[CE]]=0,"",IF(Tableau13[[#This Row],[CE]]="Alexandre","Soirée","Nuit"))</f>
        <v/>
      </c>
      <c r="U174" s="81">
        <f>IFERROR(IF(Tableau13[[#This Row],[Début]]=0,0,IF(Tableau13[[#This Row],[Début]]&gt;$X$1,Tableau13[[#This Row],[Début]]+$U$1,Tableau13[[#This Row],[Début]]+$V$1)),0)</f>
        <v>0</v>
      </c>
      <c r="V174" s="81">
        <f>IFERROR(IF(Tableau13[[#This Row],[Debut 1 pause]]=0,0,IF(Tableau13[[#This Row],[Debut 1 pause]]&gt;$X$1,Tableau13[[#This Row],[Debut 1 pause]]+$U$1,Tableau13[[#This Row],[Debut 1 pause]]+$V$1)),0)</f>
        <v>0</v>
      </c>
      <c r="W174" s="81">
        <f>IFERROR(IF(Tableau13[[#This Row],[Fin 1 pause]]=0,0,IF(Tableau13[[#This Row],[Fin 1 pause]]&gt;$X$1,Tableau13[[#This Row],[Fin 1 pause]]+$U$1,Tableau13[[#This Row],[Fin 1 pause]]+$V$1)),0)</f>
        <v>0</v>
      </c>
      <c r="X174" s="81">
        <f>IFERROR(IF(Tableau13[[#This Row],[Debut 2 pause]]=0,0,IF(Tableau13[[#This Row],[Debut 2 pause]]&gt;$X$1,Tableau13[[#This Row],[Debut 2 pause]]+$U$1,Tableau13[[#This Row],[Debut 2 pause]]+$V$1)),0)</f>
        <v>0</v>
      </c>
      <c r="Y174" s="81" t="str">
        <f>IFERROR(IF(Tableau13[[#This Row],[Fin 2 pause]]=0,0,IF(Tableau13[[#This Row],[Fin 2 pause]]&gt;$X$1,Tableau13[[#This Row],[Fin 2 pause]]+$U$1,Tableau13[[#This Row],[Fin 2 pause]]+$V$1)),"")</f>
        <v/>
      </c>
      <c r="Z174" s="81">
        <f>IFERROR(IF(Tableau13[[#This Row],[Fin de poste]]=0,0,IF(Tableau13[[#This Row],[Fin de poste]]&gt;$X$1,Tableau13[[#This Row],[Fin de poste]]+$U$1,Tableau13[[#This Row],[Fin de poste]]+$V$1)),0)</f>
        <v>0</v>
      </c>
      <c r="AA174" s="81">
        <f>IFERROR(IF(Tableau13[[#This Row],[Dernier pointage]]=0,0,IF(Tableau13[[#This Row],[Dernier pointage]]&gt;$X$1,Tableau13[[#This Row],[Dernier pointage]]+$U$1,Tableau13[[#This Row],[Dernier pointage]]+$V$1)),0)</f>
        <v>0</v>
      </c>
      <c r="AB174" s="82">
        <f>IFERROR(IF(Tableau13[[#This Row],[Fin 1 pause]]=0,0,MOD(Tableau13[[#This Row],[Fin 1 pause]]-Tableau13[[#This Row],[Debut 1 pause]],1)),0)</f>
        <v>0</v>
      </c>
      <c r="AC174" s="83">
        <f>IFERROR(IF(M174=0,0,MOD(M174-L174,1)),0)</f>
        <v>0</v>
      </c>
      <c r="AD174" s="83">
        <f>IFERROR(IF(AB174+AC174&lt;0,0,AB174+AC174),0)</f>
        <v>0</v>
      </c>
      <c r="AE174" s="84">
        <f>IFERROR(LOOKUP(9^9,G174:O174),0)</f>
        <v>0</v>
      </c>
      <c r="AF174" s="85">
        <f>IFERROR(VLOOKUP(Tableau13[[#This Row],[Nom]],Tableau18[],3,0),0)</f>
        <v>0</v>
      </c>
      <c r="AG174" s="86">
        <f>IFERROR(AT174+BC174+BL174+BU174+CD174+CM174,0)</f>
        <v>0</v>
      </c>
      <c r="AH174" s="87">
        <f>IFERROR(Tableau13[[#This Row],[Total activité]]-Tableau13[[#This Row],[Total horoquartz2]],0)</f>
        <v>0</v>
      </c>
      <c r="AI174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4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4" s="115">
        <f>IFERROR(IF(Tableau13[[#This Row],[Activité1]]=0,0,IF(Tableau13[[#This Row],[X]]="x",0,LOOKUP("zz",Tableau13[[#This Row],[Activité1]:[Pause6]]))),0)</f>
        <v>0</v>
      </c>
      <c r="AL174" s="166"/>
      <c r="AM174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4" s="117">
        <f>IF(Tableau13[[#This Row],[Nom]]=0,0,IF(COUNTIF(Tableau18[Colonne1],Tableau13[Nom])=1,"OK","Pb horoquartz"))</f>
        <v>0</v>
      </c>
      <c r="AO174" s="92"/>
      <c r="AP174" s="93">
        <f>Tableau13[[#This Row],[Debut1]]</f>
        <v>0</v>
      </c>
      <c r="AQ174" s="94">
        <f>Tableau13[[#This Row],[Début calculé]]</f>
        <v>0</v>
      </c>
      <c r="AR174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4" s="96">
        <f>AND(Tableau13[[#This Row],[Debut1]]&gt;0,Tableau13[[#This Row],[Fin1]]=0)*Tableau13[[#This Row],[Dernier pointage calculé]]</f>
        <v>0</v>
      </c>
      <c r="AT174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4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4" s="96">
        <f>IFERROR(IF(Tableau13[[#This Row],[Fin1]]=0,0,IF(Tableau13[[#This Row],[Fin1]]&gt;$X$1,Tableau13[[#This Row],[Fin1]]+$U$1,Tableau13[[#This Row],[Fin1]]+$V$1)),0)</f>
        <v>0</v>
      </c>
      <c r="AW174" s="98"/>
      <c r="AX174" s="92"/>
      <c r="AY174" s="93">
        <f>Tableau13[[#This Row],[Fin1]]</f>
        <v>0</v>
      </c>
      <c r="AZ174" s="99">
        <f>Tableau13[[#This Row],[Fin calculé1]]</f>
        <v>0</v>
      </c>
      <c r="BA174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4" s="99">
        <f>AND(Tableau13[[#This Row],[Debut2]]&gt;0,Tableau13[[#This Row],[Fin2]]=0)*Tableau13[[#This Row],[Dernier pointage calculé]]</f>
        <v>0</v>
      </c>
      <c r="BC174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4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4" s="99">
        <f>IF(Tableau13[[#This Row],[Fin2]]=0,0,IF(Tableau13[[#This Row],[Fin2]]&gt;$X$1,Tableau13[[#This Row],[Fin2]]+$U$1,Tableau13[[#This Row],[Fin2]]+$V$1))</f>
        <v>0</v>
      </c>
      <c r="BF174" s="98"/>
      <c r="BG174" s="92"/>
      <c r="BH174" s="93">
        <f>Tableau13[[#This Row],[Debut3]]</f>
        <v>0</v>
      </c>
      <c r="BI174" s="99">
        <f>Tableau13[[#This Row],[Fin calculé2]]</f>
        <v>0</v>
      </c>
      <c r="BJ174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4" s="99">
        <f>AND(Tableau13[[#This Row],[Debut3]]&gt;0,Tableau13[[#This Row],[Fin3]]=0)*Tableau13[[#This Row],[Dernier pointage calculé]]</f>
        <v>0</v>
      </c>
      <c r="BL174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4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4" s="99">
        <f>IF(Tableau13[[#This Row],[Fin3]]=0,0,IF(Tableau13[[#This Row],[Fin3]]&gt;$X$1,Tableau13[[#This Row],[Fin3]]+$U$1,Tableau13[[#This Row],[Fin3]]+$V$1))</f>
        <v>0</v>
      </c>
      <c r="BO174" s="98"/>
      <c r="BP174" s="92"/>
      <c r="BQ174" s="93">
        <f>Tableau13[[#This Row],[Debut4]]</f>
        <v>0</v>
      </c>
      <c r="BR174" s="99">
        <f>Tableau13[[#This Row],[Fin calculé3]]</f>
        <v>0</v>
      </c>
      <c r="BS174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4" s="99">
        <f>AND(Tableau13[[#This Row],[Debut4]]&gt;0,Tableau13[[#This Row],[Fin4]]=0)*Tableau13[[#This Row],[Dernier pointage calculé]]</f>
        <v>0</v>
      </c>
      <c r="BU174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4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4" s="99">
        <f>IF(Tableau13[[#This Row],[Fin4]]=0,0,IF(Tableau13[[#This Row],[Fin4]]&gt;$X$1,Tableau13[[#This Row],[Fin4]]+$U$1,Tableau13[[#This Row],[Fin4]]+$V$1))</f>
        <v>0</v>
      </c>
      <c r="BX174" s="98"/>
      <c r="BY174" s="92"/>
      <c r="BZ174" s="93">
        <f>Tableau13[[#This Row],[Debut5]]</f>
        <v>0</v>
      </c>
      <c r="CA174" s="99">
        <f>Tableau13[[#This Row],[Fin calculé4]]</f>
        <v>0</v>
      </c>
      <c r="CB174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4" s="99">
        <f>AND(Tableau13[[#This Row],[Debut5]]&gt;0,Tableau13[[#This Row],[Fin5]]=0)*Tableau13[[#This Row],[Dernier pointage calculé]]</f>
        <v>0</v>
      </c>
      <c r="CD174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4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4" s="99">
        <f>IF(Tableau13[[#This Row],[Fin5]]=0,0,IF(Tableau13[[#This Row],[Fin5]]&gt;$X$1,Tableau13[[#This Row],[Fin5]]+$U$1,Tableau13[[#This Row],[Fin5]]+$V$1))</f>
        <v>0</v>
      </c>
      <c r="CG174" s="98"/>
      <c r="CH174" s="92"/>
      <c r="CI174" s="93">
        <f>Tableau13[[#This Row],[Debut6]]</f>
        <v>0</v>
      </c>
      <c r="CJ174" s="99">
        <f>Tableau13[[#This Row],[Fin calculé5]]</f>
        <v>0</v>
      </c>
      <c r="CK174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4" s="99">
        <f>AND(Tableau13[[#This Row],[Debut6]]&gt;0,Tableau13[[#This Row],[Fin6]]=0)*Tableau13[[#This Row],[Dernier pointage calculé]]</f>
        <v>0</v>
      </c>
      <c r="CM174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4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4" s="99">
        <f>IF(Tableau13[[#This Row],[Fin6]]=0,0,IF(Tableau13[[#This Row],[Fin6]]&gt;$X$1,Tableau13[[#This Row],[Fin6]]+$U$1,Tableau13[[#This Row],[Fin6]]+$V$1))</f>
        <v>0</v>
      </c>
      <c r="CP174" s="98"/>
      <c r="CQ174" s="161"/>
      <c r="CR174" s="102" t="str">
        <f>IF(Tableau18[[#This Row],[Colonne1]]=0,"",IF(DO174&gt;1,"Nom plusieurs fois dans la liste",IF(DO174=1,"OK","Nom pas dans la liste")))</f>
        <v/>
      </c>
      <c r="CS174" s="134"/>
      <c r="CT174" s="103"/>
      <c r="CU174" s="104"/>
      <c r="CV174" s="104"/>
      <c r="CW174" s="104"/>
      <c r="CX174" s="104"/>
      <c r="CY174" s="103"/>
      <c r="CZ174" s="104"/>
      <c r="DA174" s="104"/>
      <c r="DB174" s="104"/>
      <c r="DC174" s="133"/>
      <c r="DD174" s="133"/>
      <c r="DE174" s="133"/>
      <c r="DF174" s="133"/>
      <c r="DG174" s="105"/>
      <c r="DH174" s="133"/>
      <c r="DI174" s="105"/>
      <c r="DJ174" s="105"/>
      <c r="DK174" s="133"/>
      <c r="DL174" s="138"/>
      <c r="DM174" s="105" t="s">
        <v>129</v>
      </c>
      <c r="DN174" s="105"/>
      <c r="DO174" s="119">
        <f>COUNTIF(B:B,Tableau18[[#This Row],[Colonne1]])</f>
        <v>0</v>
      </c>
      <c r="DS174" s="108">
        <f>Tableau13[[#This Row],[Pause 1]]</f>
        <v>0</v>
      </c>
      <c r="DT174" s="108">
        <f>Tableau13[[#This Row],[Pause 2]]</f>
        <v>0</v>
      </c>
      <c r="DU174" s="81">
        <f>Tableau13[[#This Row],[Debut 1 pause calculé]]</f>
        <v>0</v>
      </c>
      <c r="DV174" s="81">
        <f>Tableau13[[#This Row],[Fin 1 pause calculé]]</f>
        <v>0</v>
      </c>
      <c r="DW174" s="81">
        <f>Tableau13[[#This Row],[Debut 2 pause calculé]]</f>
        <v>0</v>
      </c>
      <c r="DX174" s="81" t="str">
        <f>Tableau13[[#This Row],[Fin 2 pause calculé]]</f>
        <v/>
      </c>
      <c r="DY174" s="107">
        <f>Tableau13[[#This Row],[Activité1]]</f>
        <v>0</v>
      </c>
      <c r="DZ174" s="109">
        <f>Tableau13[[#This Row],[Debut1]]</f>
        <v>0</v>
      </c>
      <c r="EA174" s="109">
        <f>Tableau13[[#This Row],[Fin calculé1]]</f>
        <v>0</v>
      </c>
      <c r="EB174" s="109">
        <f>Tableau13[[#This Row],[FP1]]</f>
        <v>0</v>
      </c>
      <c r="EC174" s="110">
        <f>Tableau13[[#This Row],[Temps1]]</f>
        <v>0</v>
      </c>
      <c r="ED174" s="111">
        <f>IF(DZ174=0,0,IF(EA174&gt;0,"F",IF(Tableau13[[#This Row],[X]]="X","FP","EC")))</f>
        <v>0</v>
      </c>
      <c r="EE174" s="112">
        <f>Tableau13[[#This Row],[Pause1]]</f>
        <v>0</v>
      </c>
      <c r="EF174" s="113">
        <f t="shared" si="6"/>
        <v>0</v>
      </c>
      <c r="EG174" s="113">
        <f t="shared" si="5"/>
        <v>0</v>
      </c>
    </row>
    <row r="175" spans="1:137" s="107" customFormat="1" ht="13.95" customHeight="1" x14ac:dyDescent="0.3">
      <c r="A175" s="114">
        <f>Tableau13[[#This Row],[Code]]</f>
        <v>0</v>
      </c>
      <c r="B175" s="138"/>
      <c r="D175" s="131"/>
      <c r="E175" s="74">
        <f>Tableau13[[#This Row],[Nom]]</f>
        <v>0</v>
      </c>
      <c r="F175" s="75">
        <f>IFERROR(VLOOKUP(Tableau13[[#This Row],[Nom]],Tableau18[],2,0),0)</f>
        <v>0</v>
      </c>
      <c r="G175" s="76">
        <f>IFERROR(VLOOKUP(Tableau13[[#This Row],[Nom]],Tableau18[],8,0),0)</f>
        <v>0</v>
      </c>
      <c r="H175" s="132"/>
      <c r="I175" s="76" t="str">
        <f>IFERROR(IF(VLOOKUP(Tableau13[[#This Row],[Nom]],Tableau18[],10,0)=0,"",VLOOKUP(Tableau13[[#This Row],[Nom]],Tableau18[],10,0)),"")</f>
        <v/>
      </c>
      <c r="J175" s="76" t="str">
        <f>IFERROR(IF(VLOOKUP(Tableau13[[#This Row],[Nom]],Tableau18[],12,0)=0,"",VLOOKUP(Tableau13[[#This Row],[Nom]],Tableau18[],12,0)),"")</f>
        <v/>
      </c>
      <c r="K175" s="76" t="str">
        <f>""</f>
        <v/>
      </c>
      <c r="L175" s="76" t="str">
        <f>IFERROR(VLOOKUP(Tableau13[[#This Row],[Nom]],Tableau18[],14,0),"")</f>
        <v/>
      </c>
      <c r="M175" s="76" t="str">
        <f>IFERROR(IF(VLOOKUP(Tableau13[[#This Row],[Nom]],Tableau18[],16,0)=0,"",VLOOKUP(Tableau13[[#This Row],[Nom]],Tableau18[],16,0)),"")</f>
        <v/>
      </c>
      <c r="N175" s="76" t="str">
        <f>""</f>
        <v/>
      </c>
      <c r="O175" s="76" t="str">
        <f>IFERROR(IF(VLOOKUP(Tableau13[[#This Row],[Nom]],Tableau18[],19,0)=0,"",VLOOKUP(Tableau13[[#This Row],[Nom]],Tableau18[],19,0)),"")</f>
        <v/>
      </c>
      <c r="P175" s="77">
        <f>Tableau13[[#This Row],[Colonne17]]</f>
        <v>0</v>
      </c>
      <c r="Q175" s="78" t="str">
        <f>IF(Tableau13[[#This Row],[ABS]]="X","ABS",IFERROR(VLOOKUP(Tableau13[[#This Row],[Colonne11]],#REF!,3,0),""))</f>
        <v/>
      </c>
      <c r="R175" s="79" t="e">
        <f>COUNTIF(#REF!,Tableau13[Nom])</f>
        <v>#REF!</v>
      </c>
      <c r="S175" s="80"/>
      <c r="T175" s="80" t="str">
        <f>IF(Tableau13[[#This Row],[CE]]=0,"",IF(Tableau13[[#This Row],[CE]]="Alexandre","Soirée","Nuit"))</f>
        <v/>
      </c>
      <c r="U175" s="81">
        <f>IFERROR(IF(Tableau13[[#This Row],[Début]]=0,0,IF(Tableau13[[#This Row],[Début]]&gt;$X$1,Tableau13[[#This Row],[Début]]+$U$1,Tableau13[[#This Row],[Début]]+$V$1)),0)</f>
        <v>0</v>
      </c>
      <c r="V175" s="81">
        <f>IFERROR(IF(Tableau13[[#This Row],[Debut 1 pause]]=0,0,IF(Tableau13[[#This Row],[Debut 1 pause]]&gt;$X$1,Tableau13[[#This Row],[Debut 1 pause]]+$U$1,Tableau13[[#This Row],[Debut 1 pause]]+$V$1)),0)</f>
        <v>0</v>
      </c>
      <c r="W175" s="81">
        <f>IFERROR(IF(Tableau13[[#This Row],[Fin 1 pause]]=0,0,IF(Tableau13[[#This Row],[Fin 1 pause]]&gt;$X$1,Tableau13[[#This Row],[Fin 1 pause]]+$U$1,Tableau13[[#This Row],[Fin 1 pause]]+$V$1)),0)</f>
        <v>0</v>
      </c>
      <c r="X175" s="81">
        <f>IFERROR(IF(Tableau13[[#This Row],[Debut 2 pause]]=0,0,IF(Tableau13[[#This Row],[Debut 2 pause]]&gt;$X$1,Tableau13[[#This Row],[Debut 2 pause]]+$U$1,Tableau13[[#This Row],[Debut 2 pause]]+$V$1)),0)</f>
        <v>0</v>
      </c>
      <c r="Y175" s="81" t="str">
        <f>IFERROR(IF(Tableau13[[#This Row],[Fin 2 pause]]=0,0,IF(Tableau13[[#This Row],[Fin 2 pause]]&gt;$X$1,Tableau13[[#This Row],[Fin 2 pause]]+$U$1,Tableau13[[#This Row],[Fin 2 pause]]+$V$1)),"")</f>
        <v/>
      </c>
      <c r="Z175" s="81">
        <f>IFERROR(IF(Tableau13[[#This Row],[Fin de poste]]=0,0,IF(Tableau13[[#This Row],[Fin de poste]]&gt;$X$1,Tableau13[[#This Row],[Fin de poste]]+$U$1,Tableau13[[#This Row],[Fin de poste]]+$V$1)),0)</f>
        <v>0</v>
      </c>
      <c r="AA175" s="81">
        <f>IFERROR(IF(Tableau13[[#This Row],[Dernier pointage]]=0,0,IF(Tableau13[[#This Row],[Dernier pointage]]&gt;$X$1,Tableau13[[#This Row],[Dernier pointage]]+$U$1,Tableau13[[#This Row],[Dernier pointage]]+$V$1)),0)</f>
        <v>0</v>
      </c>
      <c r="AB175" s="82">
        <f>IFERROR(IF(Tableau13[[#This Row],[Fin 1 pause]]=0,0,MOD(Tableau13[[#This Row],[Fin 1 pause]]-Tableau13[[#This Row],[Debut 1 pause]],1)),0)</f>
        <v>0</v>
      </c>
      <c r="AC175" s="83">
        <f>IFERROR(IF(M175=0,0,MOD(M175-L175,1)),0)</f>
        <v>0</v>
      </c>
      <c r="AD175" s="83">
        <f>IFERROR(IF(AB175+AC175&lt;0,0,AB175+AC175),0)</f>
        <v>0</v>
      </c>
      <c r="AE175" s="84">
        <f>IFERROR(LOOKUP(9^9,G175:O175),0)</f>
        <v>0</v>
      </c>
      <c r="AF175" s="85">
        <f>IFERROR(VLOOKUP(Tableau13[[#This Row],[Nom]],Tableau18[],3,0),0)</f>
        <v>0</v>
      </c>
      <c r="AG175" s="86">
        <f>IFERROR(AT175+BC175+BL175+BU175+CD175+CM175,0)</f>
        <v>0</v>
      </c>
      <c r="AH175" s="87">
        <f>IFERROR(Tableau13[[#This Row],[Total activité]]-Tableau13[[#This Row],[Total horoquartz2]],0)</f>
        <v>0</v>
      </c>
      <c r="AI175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5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5" s="115">
        <f>IFERROR(IF(Tableau13[[#This Row],[Activité1]]=0,0,IF(Tableau13[[#This Row],[X]]="x",0,LOOKUP("zz",Tableau13[[#This Row],[Activité1]:[Pause6]]))),0)</f>
        <v>0</v>
      </c>
      <c r="AL175" s="166"/>
      <c r="AM175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5" s="117">
        <f>IF(Tableau13[[#This Row],[Nom]]=0,0,IF(COUNTIF(Tableau18[Colonne1],Tableau13[Nom])=1,"OK","Pb horoquartz"))</f>
        <v>0</v>
      </c>
      <c r="AO175" s="92"/>
      <c r="AP175" s="118">
        <f>Tableau13[[#This Row],[Debut1]]</f>
        <v>0</v>
      </c>
      <c r="AQ175" s="94">
        <f>Tableau13[[#This Row],[Début calculé]]</f>
        <v>0</v>
      </c>
      <c r="AR175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5" s="96">
        <f>AND(Tableau13[[#This Row],[Debut1]]&gt;0,Tableau13[[#This Row],[Fin1]]=0)*Tableau13[[#This Row],[Dernier pointage calculé]]</f>
        <v>0</v>
      </c>
      <c r="AT175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5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5" s="96">
        <f>IFERROR(IF(Tableau13[[#This Row],[Fin1]]=0,0,IF(Tableau13[[#This Row],[Fin1]]&gt;$X$1,Tableau13[[#This Row],[Fin1]]+$U$1,Tableau13[[#This Row],[Fin1]]+$V$1)),0)</f>
        <v>0</v>
      </c>
      <c r="AW175" s="98"/>
      <c r="AX175" s="92"/>
      <c r="AY175" s="93">
        <f>Tableau13[[#This Row],[Fin1]]</f>
        <v>0</v>
      </c>
      <c r="AZ175" s="99">
        <f>Tableau13[[#This Row],[Fin calculé1]]</f>
        <v>0</v>
      </c>
      <c r="BA175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5" s="99">
        <f>AND(Tableau13[[#This Row],[Debut2]]&gt;0,Tableau13[[#This Row],[Fin2]]=0)*Tableau13[[#This Row],[Dernier pointage calculé]]</f>
        <v>0</v>
      </c>
      <c r="BC175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5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5" s="99">
        <f>IF(Tableau13[[#This Row],[Fin2]]=0,0,IF(Tableau13[[#This Row],[Fin2]]&gt;$X$1,Tableau13[[#This Row],[Fin2]]+$U$1,Tableau13[[#This Row],[Fin2]]+$V$1))</f>
        <v>0</v>
      </c>
      <c r="BF175" s="98"/>
      <c r="BG175" s="92"/>
      <c r="BH175" s="93">
        <f>Tableau13[[#This Row],[Debut3]]</f>
        <v>0</v>
      </c>
      <c r="BI175" s="99">
        <f>Tableau13[[#This Row],[Fin calculé2]]</f>
        <v>0</v>
      </c>
      <c r="BJ175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5" s="99">
        <f>AND(Tableau13[[#This Row],[Debut3]]&gt;0,Tableau13[[#This Row],[Fin3]]=0)*Tableau13[[#This Row],[Dernier pointage calculé]]</f>
        <v>0</v>
      </c>
      <c r="BL175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5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5" s="99">
        <f>IF(Tableau13[[#This Row],[Fin3]]=0,0,IF(Tableau13[[#This Row],[Fin3]]&gt;$X$1,Tableau13[[#This Row],[Fin3]]+$U$1,Tableau13[[#This Row],[Fin3]]+$V$1))</f>
        <v>0</v>
      </c>
      <c r="BO175" s="98"/>
      <c r="BP175" s="92"/>
      <c r="BQ175" s="93">
        <f>Tableau13[[#This Row],[Debut4]]</f>
        <v>0</v>
      </c>
      <c r="BR175" s="99">
        <f>Tableau13[[#This Row],[Fin calculé3]]</f>
        <v>0</v>
      </c>
      <c r="BS175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5" s="99">
        <f>AND(Tableau13[[#This Row],[Debut4]]&gt;0,Tableau13[[#This Row],[Fin4]]=0)*Tableau13[[#This Row],[Dernier pointage calculé]]</f>
        <v>0</v>
      </c>
      <c r="BU175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5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5" s="99">
        <f>IF(Tableau13[[#This Row],[Fin4]]=0,0,IF(Tableau13[[#This Row],[Fin4]]&gt;$X$1,Tableau13[[#This Row],[Fin4]]+$U$1,Tableau13[[#This Row],[Fin4]]+$V$1))</f>
        <v>0</v>
      </c>
      <c r="BX175" s="98"/>
      <c r="BY175" s="92"/>
      <c r="BZ175" s="93">
        <f>Tableau13[[#This Row],[Debut5]]</f>
        <v>0</v>
      </c>
      <c r="CA175" s="99">
        <f>Tableau13[[#This Row],[Fin calculé4]]</f>
        <v>0</v>
      </c>
      <c r="CB175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5" s="99">
        <f>AND(Tableau13[[#This Row],[Debut5]]&gt;0,Tableau13[[#This Row],[Fin5]]=0)*Tableau13[[#This Row],[Dernier pointage calculé]]</f>
        <v>0</v>
      </c>
      <c r="CD175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5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5" s="99">
        <f>IF(Tableau13[[#This Row],[Fin5]]=0,0,IF(Tableau13[[#This Row],[Fin5]]&gt;$X$1,Tableau13[[#This Row],[Fin5]]+$U$1,Tableau13[[#This Row],[Fin5]]+$V$1))</f>
        <v>0</v>
      </c>
      <c r="CG175" s="98"/>
      <c r="CH175" s="92"/>
      <c r="CI175" s="93">
        <f>Tableau13[[#This Row],[Debut6]]</f>
        <v>0</v>
      </c>
      <c r="CJ175" s="99">
        <f>Tableau13[[#This Row],[Fin calculé5]]</f>
        <v>0</v>
      </c>
      <c r="CK175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5" s="99">
        <f>AND(Tableau13[[#This Row],[Debut6]]&gt;0,Tableau13[[#This Row],[Fin6]]=0)*Tableau13[[#This Row],[Dernier pointage calculé]]</f>
        <v>0</v>
      </c>
      <c r="CM175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5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5" s="99">
        <f>IF(Tableau13[[#This Row],[Fin6]]=0,0,IF(Tableau13[[#This Row],[Fin6]]&gt;$X$1,Tableau13[[#This Row],[Fin6]]+$U$1,Tableau13[[#This Row],[Fin6]]+$V$1))</f>
        <v>0</v>
      </c>
      <c r="CP175" s="98"/>
      <c r="CQ175" s="161"/>
      <c r="CR175" s="102" t="str">
        <f>IF(Tableau18[[#This Row],[Colonne1]]=0,"",IF(DO175&gt;1,"Nom plusieurs fois dans la liste",IF(DO175=1,"OK","Nom pas dans la liste")))</f>
        <v/>
      </c>
      <c r="CS175" s="134"/>
      <c r="CT175" s="103"/>
      <c r="CU175" s="104"/>
      <c r="CV175" s="104"/>
      <c r="CW175" s="104"/>
      <c r="CX175" s="104"/>
      <c r="CY175" s="103"/>
      <c r="CZ175" s="104"/>
      <c r="DA175" s="104"/>
      <c r="DB175" s="104"/>
      <c r="DC175" s="133"/>
      <c r="DD175" s="133"/>
      <c r="DE175" s="133"/>
      <c r="DF175" s="133"/>
      <c r="DG175" s="105"/>
      <c r="DH175" s="133"/>
      <c r="DI175" s="105"/>
      <c r="DJ175" s="105"/>
      <c r="DK175" s="133"/>
      <c r="DL175" s="138"/>
      <c r="DM175" s="105" t="s">
        <v>129</v>
      </c>
      <c r="DN175" s="105"/>
      <c r="DO175" s="119">
        <f>COUNTIF(B:B,Tableau18[[#This Row],[Colonne1]])</f>
        <v>0</v>
      </c>
      <c r="DS175" s="108">
        <f>Tableau13[[#This Row],[Pause 1]]</f>
        <v>0</v>
      </c>
      <c r="DT175" s="108">
        <f>Tableau13[[#This Row],[Pause 2]]</f>
        <v>0</v>
      </c>
      <c r="DU175" s="81">
        <f>Tableau13[[#This Row],[Debut 1 pause calculé]]</f>
        <v>0</v>
      </c>
      <c r="DV175" s="81">
        <f>Tableau13[[#This Row],[Fin 1 pause calculé]]</f>
        <v>0</v>
      </c>
      <c r="DW175" s="81">
        <f>Tableau13[[#This Row],[Debut 2 pause calculé]]</f>
        <v>0</v>
      </c>
      <c r="DX175" s="81" t="str">
        <f>Tableau13[[#This Row],[Fin 2 pause calculé]]</f>
        <v/>
      </c>
      <c r="DY175" s="107">
        <f>Tableau13[[#This Row],[Activité1]]</f>
        <v>0</v>
      </c>
      <c r="DZ175" s="121">
        <f>Tableau13[[#This Row],[Debut1]]</f>
        <v>0</v>
      </c>
      <c r="EA175" s="121">
        <f>Tableau13[[#This Row],[Fin calculé1]]</f>
        <v>0</v>
      </c>
      <c r="EB175" s="121">
        <f>Tableau13[[#This Row],[FP1]]</f>
        <v>0</v>
      </c>
      <c r="EC175" s="122">
        <f>Tableau13[[#This Row],[Temps1]]</f>
        <v>0</v>
      </c>
      <c r="ED175" s="123">
        <f>IF(DZ175=0,0,IF(EA175&gt;0,"F",IF(Tableau13[[#This Row],[X]]="X","FP","EC")))</f>
        <v>0</v>
      </c>
      <c r="EE175" s="124">
        <f>Tableau13[[#This Row],[Pause1]]</f>
        <v>0</v>
      </c>
      <c r="EF175" s="125">
        <f t="shared" si="6"/>
        <v>0</v>
      </c>
      <c r="EG175" s="125">
        <f t="shared" si="5"/>
        <v>0</v>
      </c>
    </row>
    <row r="176" spans="1:137" s="107" customFormat="1" ht="13.95" customHeight="1" x14ac:dyDescent="0.3">
      <c r="A176" s="114">
        <f>Tableau13[[#This Row],[Code]]</f>
        <v>0</v>
      </c>
      <c r="B176" s="128"/>
      <c r="C176" s="72"/>
      <c r="D176" s="131"/>
      <c r="E176" s="74">
        <f>Tableau13[[#This Row],[Nom]]</f>
        <v>0</v>
      </c>
      <c r="F176" s="75">
        <f>IFERROR(VLOOKUP(Tableau13[[#This Row],[Nom]],Tableau18[],2,0),0)</f>
        <v>0</v>
      </c>
      <c r="G176" s="76">
        <f>IFERROR(VLOOKUP(Tableau13[[#This Row],[Nom]],Tableau18[],8,0),0)</f>
        <v>0</v>
      </c>
      <c r="H176" s="132"/>
      <c r="I176" s="76" t="str">
        <f>IFERROR(IF(VLOOKUP(Tableau13[[#This Row],[Nom]],Tableau18[],10,0)=0,"",VLOOKUP(Tableau13[[#This Row],[Nom]],Tableau18[],10,0)),"")</f>
        <v/>
      </c>
      <c r="J176" s="76" t="str">
        <f>IFERROR(IF(VLOOKUP(Tableau13[[#This Row],[Nom]],Tableau18[],12,0)=0,"",VLOOKUP(Tableau13[[#This Row],[Nom]],Tableau18[],12,0)),"")</f>
        <v/>
      </c>
      <c r="K176" s="76" t="str">
        <f>""</f>
        <v/>
      </c>
      <c r="L176" s="76" t="str">
        <f>IFERROR(VLOOKUP(Tableau13[[#This Row],[Nom]],Tableau18[],14,0),"")</f>
        <v/>
      </c>
      <c r="M176" s="76" t="str">
        <f>IFERROR(IF(VLOOKUP(Tableau13[[#This Row],[Nom]],Tableau18[],16,0)=0,"",VLOOKUP(Tableau13[[#This Row],[Nom]],Tableau18[],16,0)),"")</f>
        <v/>
      </c>
      <c r="N176" s="76" t="str">
        <f>""</f>
        <v/>
      </c>
      <c r="O176" s="76" t="str">
        <f>IFERROR(IF(VLOOKUP(Tableau13[[#This Row],[Nom]],Tableau18[],19,0)=0,"",VLOOKUP(Tableau13[[#This Row],[Nom]],Tableau18[],19,0)),"")</f>
        <v/>
      </c>
      <c r="P176" s="77">
        <f>Tableau13[[#This Row],[Colonne17]]</f>
        <v>0</v>
      </c>
      <c r="Q176" s="78" t="str">
        <f>IF(Tableau13[[#This Row],[ABS]]="X","ABS",IFERROR(VLOOKUP(Tableau13[[#This Row],[Colonne11]],#REF!,3,0),""))</f>
        <v/>
      </c>
      <c r="R176" s="79" t="e">
        <f>COUNTIF(#REF!,Tableau13[Nom])</f>
        <v>#REF!</v>
      </c>
      <c r="S176" s="80"/>
      <c r="T176" s="80" t="str">
        <f>IF(Tableau13[[#This Row],[CE]]=0,"",IF(Tableau13[[#This Row],[CE]]="Alexandre","Soirée","Nuit"))</f>
        <v/>
      </c>
      <c r="U176" s="81">
        <f>IFERROR(IF(Tableau13[[#This Row],[Début]]=0,0,IF(Tableau13[[#This Row],[Début]]&gt;$X$1,Tableau13[[#This Row],[Début]]+$U$1,Tableau13[[#This Row],[Début]]+$V$1)),0)</f>
        <v>0</v>
      </c>
      <c r="V176" s="81">
        <f>IFERROR(IF(Tableau13[[#This Row],[Debut 1 pause]]=0,0,IF(Tableau13[[#This Row],[Debut 1 pause]]&gt;$X$1,Tableau13[[#This Row],[Debut 1 pause]]+$U$1,Tableau13[[#This Row],[Debut 1 pause]]+$V$1)),0)</f>
        <v>0</v>
      </c>
      <c r="W176" s="81">
        <f>IFERROR(IF(Tableau13[[#This Row],[Fin 1 pause]]=0,0,IF(Tableau13[[#This Row],[Fin 1 pause]]&gt;$X$1,Tableau13[[#This Row],[Fin 1 pause]]+$U$1,Tableau13[[#This Row],[Fin 1 pause]]+$V$1)),0)</f>
        <v>0</v>
      </c>
      <c r="X176" s="81">
        <f>IFERROR(IF(Tableau13[[#This Row],[Debut 2 pause]]=0,0,IF(Tableau13[[#This Row],[Debut 2 pause]]&gt;$X$1,Tableau13[[#This Row],[Debut 2 pause]]+$U$1,Tableau13[[#This Row],[Debut 2 pause]]+$V$1)),0)</f>
        <v>0</v>
      </c>
      <c r="Y176" s="81" t="str">
        <f>IFERROR(IF(Tableau13[[#This Row],[Fin 2 pause]]=0,0,IF(Tableau13[[#This Row],[Fin 2 pause]]&gt;$X$1,Tableau13[[#This Row],[Fin 2 pause]]+$U$1,Tableau13[[#This Row],[Fin 2 pause]]+$V$1)),"")</f>
        <v/>
      </c>
      <c r="Z176" s="81">
        <f>IFERROR(IF(Tableau13[[#This Row],[Fin de poste]]=0,0,IF(Tableau13[[#This Row],[Fin de poste]]&gt;$X$1,Tableau13[[#This Row],[Fin de poste]]+$U$1,Tableau13[[#This Row],[Fin de poste]]+$V$1)),0)</f>
        <v>0</v>
      </c>
      <c r="AA176" s="81">
        <f>IFERROR(IF(Tableau13[[#This Row],[Dernier pointage]]=0,0,IF(Tableau13[[#This Row],[Dernier pointage]]&gt;$X$1,Tableau13[[#This Row],[Dernier pointage]]+$U$1,Tableau13[[#This Row],[Dernier pointage]]+$V$1)),0)</f>
        <v>0</v>
      </c>
      <c r="AB176" s="82">
        <f>IFERROR(IF(Tableau13[[#This Row],[Fin 1 pause]]=0,0,MOD(Tableau13[[#This Row],[Fin 1 pause]]-Tableau13[[#This Row],[Debut 1 pause]],1)),0)</f>
        <v>0</v>
      </c>
      <c r="AC176" s="83">
        <f>IFERROR(IF(M176=0,0,MOD(M176-L176,1)),0)</f>
        <v>0</v>
      </c>
      <c r="AD176" s="83">
        <f>IFERROR(IF(AB176+AC176&lt;0,0,AB176+AC176),0)</f>
        <v>0</v>
      </c>
      <c r="AE176" s="84">
        <f>IFERROR(LOOKUP(9^9,G176:O176),0)</f>
        <v>0</v>
      </c>
      <c r="AF176" s="85">
        <f>IFERROR(VLOOKUP(Tableau13[[#This Row],[Nom]],Tableau18[],3,0),0)</f>
        <v>0</v>
      </c>
      <c r="AG176" s="86">
        <f>IFERROR(AT176+BC176+BL176+BU176+CD176+CM176,0)</f>
        <v>0</v>
      </c>
      <c r="AH176" s="87">
        <f>IFERROR(Tableau13[[#This Row],[Total activité]]-Tableau13[[#This Row],[Total horoquartz2]],0)</f>
        <v>0</v>
      </c>
      <c r="AI176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6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6" s="115">
        <f>IFERROR(IF(Tableau13[[#This Row],[Activité1]]=0,0,IF(Tableau13[[#This Row],[X]]="x",0,LOOKUP("zz",Tableau13[[#This Row],[Activité1]:[Pause6]]))),0)</f>
        <v>0</v>
      </c>
      <c r="AL176" s="166"/>
      <c r="AM176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6" s="117">
        <f>IF(Tableau13[[#This Row],[Nom]]=0,0,IF(COUNTIF(Tableau18[Colonne1],Tableau13[Nom])=1,"OK","Pb horoquartz"))</f>
        <v>0</v>
      </c>
      <c r="AO176" s="92"/>
      <c r="AP176" s="118">
        <f>Tableau13[[#This Row],[Debut1]]</f>
        <v>0</v>
      </c>
      <c r="AQ176" s="94">
        <f>Tableau13[[#This Row],[Début calculé]]</f>
        <v>0</v>
      </c>
      <c r="AR176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6" s="96">
        <f>AND(Tableau13[[#This Row],[Debut1]]&gt;0,Tableau13[[#This Row],[Fin1]]=0)*Tableau13[[#This Row],[Dernier pointage calculé]]</f>
        <v>0</v>
      </c>
      <c r="AT176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6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6" s="96">
        <f>IFERROR(IF(Tableau13[[#This Row],[Fin1]]=0,0,IF(Tableau13[[#This Row],[Fin1]]&gt;$X$1,Tableau13[[#This Row],[Fin1]]+$U$1,Tableau13[[#This Row],[Fin1]]+$V$1)),0)</f>
        <v>0</v>
      </c>
      <c r="AW176" s="98"/>
      <c r="AX176" s="92"/>
      <c r="AY176" s="93">
        <f>Tableau13[[#This Row],[Fin1]]</f>
        <v>0</v>
      </c>
      <c r="AZ176" s="99">
        <f>Tableau13[[#This Row],[Fin calculé1]]</f>
        <v>0</v>
      </c>
      <c r="BA176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6" s="99">
        <f>AND(Tableau13[[#This Row],[Debut2]]&gt;0,Tableau13[[#This Row],[Fin2]]=0)*Tableau13[[#This Row],[Dernier pointage calculé]]</f>
        <v>0</v>
      </c>
      <c r="BC176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6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6" s="99">
        <f>IF(Tableau13[[#This Row],[Fin2]]=0,0,IF(Tableau13[[#This Row],[Fin2]]&gt;$X$1,Tableau13[[#This Row],[Fin2]]+$U$1,Tableau13[[#This Row],[Fin2]]+$V$1))</f>
        <v>0</v>
      </c>
      <c r="BF176" s="98"/>
      <c r="BG176" s="92"/>
      <c r="BH176" s="93">
        <f>Tableau13[[#This Row],[Debut3]]</f>
        <v>0</v>
      </c>
      <c r="BI176" s="99">
        <f>Tableau13[[#This Row],[Fin calculé2]]</f>
        <v>0</v>
      </c>
      <c r="BJ176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6" s="99">
        <f>AND(Tableau13[[#This Row],[Debut3]]&gt;0,Tableau13[[#This Row],[Fin3]]=0)*Tableau13[[#This Row],[Dernier pointage calculé]]</f>
        <v>0</v>
      </c>
      <c r="BL176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6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6" s="99">
        <f>IF(Tableau13[[#This Row],[Fin3]]=0,0,IF(Tableau13[[#This Row],[Fin3]]&gt;$X$1,Tableau13[[#This Row],[Fin3]]+$U$1,Tableau13[[#This Row],[Fin3]]+$V$1))</f>
        <v>0</v>
      </c>
      <c r="BO176" s="98"/>
      <c r="BP176" s="92"/>
      <c r="BQ176" s="93">
        <f>Tableau13[[#This Row],[Debut4]]</f>
        <v>0</v>
      </c>
      <c r="BR176" s="99">
        <f>Tableau13[[#This Row],[Fin calculé3]]</f>
        <v>0</v>
      </c>
      <c r="BS176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6" s="99">
        <f>AND(Tableau13[[#This Row],[Debut4]]&gt;0,Tableau13[[#This Row],[Fin4]]=0)*Tableau13[[#This Row],[Dernier pointage calculé]]</f>
        <v>0</v>
      </c>
      <c r="BU176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6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6" s="99">
        <f>IF(Tableau13[[#This Row],[Fin4]]=0,0,IF(Tableau13[[#This Row],[Fin4]]&gt;$X$1,Tableau13[[#This Row],[Fin4]]+$U$1,Tableau13[[#This Row],[Fin4]]+$V$1))</f>
        <v>0</v>
      </c>
      <c r="BX176" s="98"/>
      <c r="BY176" s="92"/>
      <c r="BZ176" s="93">
        <f>Tableau13[[#This Row],[Debut5]]</f>
        <v>0</v>
      </c>
      <c r="CA176" s="99">
        <f>Tableau13[[#This Row],[Fin calculé4]]</f>
        <v>0</v>
      </c>
      <c r="CB176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6" s="99">
        <f>AND(Tableau13[[#This Row],[Debut5]]&gt;0,Tableau13[[#This Row],[Fin5]]=0)*Tableau13[[#This Row],[Dernier pointage calculé]]</f>
        <v>0</v>
      </c>
      <c r="CD176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6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6" s="99">
        <f>IF(Tableau13[[#This Row],[Fin5]]=0,0,IF(Tableau13[[#This Row],[Fin5]]&gt;$X$1,Tableau13[[#This Row],[Fin5]]+$U$1,Tableau13[[#This Row],[Fin5]]+$V$1))</f>
        <v>0</v>
      </c>
      <c r="CG176" s="98"/>
      <c r="CH176" s="92"/>
      <c r="CI176" s="93">
        <f>Tableau13[[#This Row],[Debut6]]</f>
        <v>0</v>
      </c>
      <c r="CJ176" s="99">
        <f>Tableau13[[#This Row],[Fin calculé5]]</f>
        <v>0</v>
      </c>
      <c r="CK176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6" s="99">
        <f>AND(Tableau13[[#This Row],[Debut6]]&gt;0,Tableau13[[#This Row],[Fin6]]=0)*Tableau13[[#This Row],[Dernier pointage calculé]]</f>
        <v>0</v>
      </c>
      <c r="CM176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6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6" s="99">
        <f>IF(Tableau13[[#This Row],[Fin6]]=0,0,IF(Tableau13[[#This Row],[Fin6]]&gt;$X$1,Tableau13[[#This Row],[Fin6]]+$U$1,Tableau13[[#This Row],[Fin6]]+$V$1))</f>
        <v>0</v>
      </c>
      <c r="CP176" s="98"/>
      <c r="CQ176" s="161"/>
      <c r="CR176" s="102" t="str">
        <f>IF(Tableau18[[#This Row],[Colonne1]]=0,"",IF(DO176&gt;1,"Nom plusieurs fois dans la liste",IF(DO176=1,"OK","Nom pas dans la liste")))</f>
        <v/>
      </c>
      <c r="CS176" s="134"/>
      <c r="CT176" s="103"/>
      <c r="CU176" s="104"/>
      <c r="CV176" s="104"/>
      <c r="CW176" s="104"/>
      <c r="CX176" s="104"/>
      <c r="CY176" s="103"/>
      <c r="CZ176" s="104"/>
      <c r="DA176" s="104"/>
      <c r="DB176" s="104"/>
      <c r="DC176" s="133"/>
      <c r="DD176" s="133"/>
      <c r="DE176" s="133"/>
      <c r="DF176" s="133"/>
      <c r="DG176" s="105"/>
      <c r="DH176" s="133"/>
      <c r="DI176" s="105"/>
      <c r="DJ176" s="105"/>
      <c r="DK176" s="133"/>
      <c r="DL176" s="138"/>
      <c r="DM176" s="105" t="s">
        <v>129</v>
      </c>
      <c r="DN176" s="105"/>
      <c r="DO176" s="119">
        <f>COUNTIF(B:B,Tableau18[[#This Row],[Colonne1]])</f>
        <v>0</v>
      </c>
      <c r="DS176" s="108">
        <f>Tableau13[[#This Row],[Pause 1]]</f>
        <v>0</v>
      </c>
      <c r="DT176" s="108">
        <f>Tableau13[[#This Row],[Pause 2]]</f>
        <v>0</v>
      </c>
      <c r="DU176" s="81">
        <f>Tableau13[[#This Row],[Debut 1 pause calculé]]</f>
        <v>0</v>
      </c>
      <c r="DV176" s="81">
        <f>Tableau13[[#This Row],[Fin 1 pause calculé]]</f>
        <v>0</v>
      </c>
      <c r="DW176" s="81">
        <f>Tableau13[[#This Row],[Debut 2 pause calculé]]</f>
        <v>0</v>
      </c>
      <c r="DX176" s="81" t="str">
        <f>Tableau13[[#This Row],[Fin 2 pause calculé]]</f>
        <v/>
      </c>
      <c r="DY176" s="107">
        <f>Tableau13[[#This Row],[Activité1]]</f>
        <v>0</v>
      </c>
      <c r="DZ176" s="109">
        <f>Tableau13[[#This Row],[Debut1]]</f>
        <v>0</v>
      </c>
      <c r="EA176" s="109">
        <f>Tableau13[[#This Row],[Fin calculé1]]</f>
        <v>0</v>
      </c>
      <c r="EB176" s="109">
        <f>Tableau13[[#This Row],[FP1]]</f>
        <v>0</v>
      </c>
      <c r="EC176" s="110">
        <f>Tableau13[[#This Row],[Temps1]]</f>
        <v>0</v>
      </c>
      <c r="ED176" s="111">
        <f>IF(DZ176=0,0,IF(EA176&gt;0,"F",IF(Tableau13[[#This Row],[X]]="X","FP","EC")))</f>
        <v>0</v>
      </c>
      <c r="EE176" s="112">
        <f>Tableau13[[#This Row],[Pause1]]</f>
        <v>0</v>
      </c>
      <c r="EF176" s="113">
        <f t="shared" si="6"/>
        <v>0</v>
      </c>
      <c r="EG176" s="113">
        <f t="shared" si="5"/>
        <v>0</v>
      </c>
    </row>
    <row r="177" spans="1:137" s="107" customFormat="1" ht="13.95" customHeight="1" x14ac:dyDescent="0.3">
      <c r="A177" s="114">
        <f>Tableau13[[#This Row],[Code]]</f>
        <v>0</v>
      </c>
      <c r="B177" s="72"/>
      <c r="C177" s="72"/>
      <c r="D177" s="131"/>
      <c r="E177" s="74">
        <f>Tableau13[[#This Row],[Nom]]</f>
        <v>0</v>
      </c>
      <c r="F177" s="75">
        <f>IFERROR(VLOOKUP(Tableau13[[#This Row],[Nom]],Tableau18[],2,0),0)</f>
        <v>0</v>
      </c>
      <c r="G177" s="76">
        <f>IFERROR(VLOOKUP(Tableau13[[#This Row],[Nom]],Tableau18[],8,0),0)</f>
        <v>0</v>
      </c>
      <c r="H177" s="132"/>
      <c r="I177" s="76" t="str">
        <f>IFERROR(IF(VLOOKUP(Tableau13[[#This Row],[Nom]],Tableau18[],10,0)=0,"",VLOOKUP(Tableau13[[#This Row],[Nom]],Tableau18[],10,0)),"")</f>
        <v/>
      </c>
      <c r="J177" s="76" t="str">
        <f>IFERROR(IF(VLOOKUP(Tableau13[[#This Row],[Nom]],Tableau18[],12,0)=0,"",VLOOKUP(Tableau13[[#This Row],[Nom]],Tableau18[],12,0)),"")</f>
        <v/>
      </c>
      <c r="K177" s="76" t="str">
        <f>""</f>
        <v/>
      </c>
      <c r="L177" s="76" t="str">
        <f>IFERROR(VLOOKUP(Tableau13[[#This Row],[Nom]],Tableau18[],14,0),"")</f>
        <v/>
      </c>
      <c r="M177" s="76" t="str">
        <f>IFERROR(IF(VLOOKUP(Tableau13[[#This Row],[Nom]],Tableau18[],16,0)=0,"",VLOOKUP(Tableau13[[#This Row],[Nom]],Tableau18[],16,0)),"")</f>
        <v/>
      </c>
      <c r="N177" s="76" t="str">
        <f>""</f>
        <v/>
      </c>
      <c r="O177" s="76" t="str">
        <f>IFERROR(IF(VLOOKUP(Tableau13[[#This Row],[Nom]],Tableau18[],19,0)=0,"",VLOOKUP(Tableau13[[#This Row],[Nom]],Tableau18[],19,0)),"")</f>
        <v/>
      </c>
      <c r="P177" s="77">
        <f>Tableau13[[#This Row],[Colonne17]]</f>
        <v>0</v>
      </c>
      <c r="Q177" s="78" t="str">
        <f>IF(Tableau13[[#This Row],[ABS]]="X","ABS",IFERROR(VLOOKUP(Tableau13[[#This Row],[Colonne11]],#REF!,3,0),""))</f>
        <v/>
      </c>
      <c r="R177" s="79" t="e">
        <f>COUNTIF(#REF!,Tableau13[Nom])</f>
        <v>#REF!</v>
      </c>
      <c r="S177" s="80"/>
      <c r="T177" s="80" t="str">
        <f>IF(Tableau13[[#This Row],[CE]]=0,"",IF(Tableau13[[#This Row],[CE]]="Alexandre","Soirée","Nuit"))</f>
        <v/>
      </c>
      <c r="U177" s="81">
        <f>IFERROR(IF(Tableau13[[#This Row],[Début]]=0,0,IF(Tableau13[[#This Row],[Début]]&gt;$X$1,Tableau13[[#This Row],[Début]]+$U$1,Tableau13[[#This Row],[Début]]+$V$1)),0)</f>
        <v>0</v>
      </c>
      <c r="V177" s="81">
        <f>IFERROR(IF(Tableau13[[#This Row],[Debut 1 pause]]=0,0,IF(Tableau13[[#This Row],[Debut 1 pause]]&gt;$X$1,Tableau13[[#This Row],[Debut 1 pause]]+$U$1,Tableau13[[#This Row],[Debut 1 pause]]+$V$1)),0)</f>
        <v>0</v>
      </c>
      <c r="W177" s="81">
        <f>IFERROR(IF(Tableau13[[#This Row],[Fin 1 pause]]=0,0,IF(Tableau13[[#This Row],[Fin 1 pause]]&gt;$X$1,Tableau13[[#This Row],[Fin 1 pause]]+$U$1,Tableau13[[#This Row],[Fin 1 pause]]+$V$1)),0)</f>
        <v>0</v>
      </c>
      <c r="X177" s="81">
        <f>IFERROR(IF(Tableau13[[#This Row],[Debut 2 pause]]=0,0,IF(Tableau13[[#This Row],[Debut 2 pause]]&gt;$X$1,Tableau13[[#This Row],[Debut 2 pause]]+$U$1,Tableau13[[#This Row],[Debut 2 pause]]+$V$1)),0)</f>
        <v>0</v>
      </c>
      <c r="Y177" s="81" t="str">
        <f>IFERROR(IF(Tableau13[[#This Row],[Fin 2 pause]]=0,0,IF(Tableau13[[#This Row],[Fin 2 pause]]&gt;$X$1,Tableau13[[#This Row],[Fin 2 pause]]+$U$1,Tableau13[[#This Row],[Fin 2 pause]]+$V$1)),"")</f>
        <v/>
      </c>
      <c r="Z177" s="81">
        <f>IFERROR(IF(Tableau13[[#This Row],[Fin de poste]]=0,0,IF(Tableau13[[#This Row],[Fin de poste]]&gt;$X$1,Tableau13[[#This Row],[Fin de poste]]+$U$1,Tableau13[[#This Row],[Fin de poste]]+$V$1)),0)</f>
        <v>0</v>
      </c>
      <c r="AA177" s="81">
        <f>IFERROR(IF(Tableau13[[#This Row],[Dernier pointage]]=0,0,IF(Tableau13[[#This Row],[Dernier pointage]]&gt;$X$1,Tableau13[[#This Row],[Dernier pointage]]+$U$1,Tableau13[[#This Row],[Dernier pointage]]+$V$1)),0)</f>
        <v>0</v>
      </c>
      <c r="AB177" s="82">
        <f>IFERROR(IF(Tableau13[[#This Row],[Fin 1 pause]]=0,0,MOD(Tableau13[[#This Row],[Fin 1 pause]]-Tableau13[[#This Row],[Debut 1 pause]],1)),0)</f>
        <v>0</v>
      </c>
      <c r="AC177" s="83">
        <f>IFERROR(IF(M177=0,0,MOD(M177-L177,1)),0)</f>
        <v>0</v>
      </c>
      <c r="AD177" s="83">
        <f>IFERROR(IF(AB177+AC177&lt;0,0,AB177+AC177),0)</f>
        <v>0</v>
      </c>
      <c r="AE177" s="84">
        <f>IFERROR(LOOKUP(9^9,G177:O177),0)</f>
        <v>0</v>
      </c>
      <c r="AF177" s="85">
        <f>IFERROR(VLOOKUP(Tableau13[[#This Row],[Nom]],Tableau18[],3,0),0)</f>
        <v>0</v>
      </c>
      <c r="AG177" s="86">
        <f>IFERROR(AT177+BC177+BL177+BU177+CD177+CM177,0)</f>
        <v>0</v>
      </c>
      <c r="AH177" s="87">
        <f>IFERROR(Tableau13[[#This Row],[Total activité]]-Tableau13[[#This Row],[Total horoquartz2]],0)</f>
        <v>0</v>
      </c>
      <c r="AI177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7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7" s="115">
        <f>IFERROR(IF(Tableau13[[#This Row],[Activité1]]=0,0,IF(Tableau13[[#This Row],[X]]="x",0,LOOKUP("zz",Tableau13[[#This Row],[Activité1]:[Pause6]]))),0)</f>
        <v>0</v>
      </c>
      <c r="AL177" s="166"/>
      <c r="AM177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7" s="117">
        <f>IF(Tableau13[[#This Row],[Nom]]=0,0,IF(COUNTIF(Tableau18[Colonne1],Tableau13[Nom])=1,"OK","Pb horoquartz"))</f>
        <v>0</v>
      </c>
      <c r="AO177" s="92"/>
      <c r="AP177" s="118">
        <f>Tableau13[[#This Row],[Debut1]]</f>
        <v>0</v>
      </c>
      <c r="AQ177" s="94">
        <f>Tableau13[[#This Row],[Début calculé]]</f>
        <v>0</v>
      </c>
      <c r="AR177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7" s="96">
        <f>AND(Tableau13[[#This Row],[Debut1]]&gt;0,Tableau13[[#This Row],[Fin1]]=0)*Tableau13[[#This Row],[Dernier pointage calculé]]</f>
        <v>0</v>
      </c>
      <c r="AT177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7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7" s="96">
        <f>IFERROR(IF(Tableau13[[#This Row],[Fin1]]=0,0,IF(Tableau13[[#This Row],[Fin1]]&gt;$X$1,Tableau13[[#This Row],[Fin1]]+$U$1,Tableau13[[#This Row],[Fin1]]+$V$1)),0)</f>
        <v>0</v>
      </c>
      <c r="AW177" s="98"/>
      <c r="AX177" s="92"/>
      <c r="AY177" s="93">
        <f>Tableau13[[#This Row],[Fin1]]</f>
        <v>0</v>
      </c>
      <c r="AZ177" s="99">
        <f>Tableau13[[#This Row],[Fin calculé1]]</f>
        <v>0</v>
      </c>
      <c r="BA177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7" s="99">
        <f>AND(Tableau13[[#This Row],[Debut2]]&gt;0,Tableau13[[#This Row],[Fin2]]=0)*Tableau13[[#This Row],[Dernier pointage calculé]]</f>
        <v>0</v>
      </c>
      <c r="BC177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7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7" s="99">
        <f>IF(Tableau13[[#This Row],[Fin2]]=0,0,IF(Tableau13[[#This Row],[Fin2]]&gt;$X$1,Tableau13[[#This Row],[Fin2]]+$U$1,Tableau13[[#This Row],[Fin2]]+$V$1))</f>
        <v>0</v>
      </c>
      <c r="BF177" s="98"/>
      <c r="BG177" s="92"/>
      <c r="BH177" s="93">
        <f>Tableau13[[#This Row],[Debut3]]</f>
        <v>0</v>
      </c>
      <c r="BI177" s="99">
        <f>Tableau13[[#This Row],[Fin calculé2]]</f>
        <v>0</v>
      </c>
      <c r="BJ177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7" s="99">
        <f>AND(Tableau13[[#This Row],[Debut3]]&gt;0,Tableau13[[#This Row],[Fin3]]=0)*Tableau13[[#This Row],[Dernier pointage calculé]]</f>
        <v>0</v>
      </c>
      <c r="BL177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7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7" s="99">
        <f>IF(Tableau13[[#This Row],[Fin3]]=0,0,IF(Tableau13[[#This Row],[Fin3]]&gt;$X$1,Tableau13[[#This Row],[Fin3]]+$U$1,Tableau13[[#This Row],[Fin3]]+$V$1))</f>
        <v>0</v>
      </c>
      <c r="BO177" s="98"/>
      <c r="BP177" s="92"/>
      <c r="BQ177" s="93">
        <f>Tableau13[[#This Row],[Debut4]]</f>
        <v>0</v>
      </c>
      <c r="BR177" s="99">
        <f>Tableau13[[#This Row],[Fin calculé3]]</f>
        <v>0</v>
      </c>
      <c r="BS177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7" s="99">
        <f>AND(Tableau13[[#This Row],[Debut4]]&gt;0,Tableau13[[#This Row],[Fin4]]=0)*Tableau13[[#This Row],[Dernier pointage calculé]]</f>
        <v>0</v>
      </c>
      <c r="BU177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7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7" s="99">
        <f>IF(Tableau13[[#This Row],[Fin4]]=0,0,IF(Tableau13[[#This Row],[Fin4]]&gt;$X$1,Tableau13[[#This Row],[Fin4]]+$U$1,Tableau13[[#This Row],[Fin4]]+$V$1))</f>
        <v>0</v>
      </c>
      <c r="BX177" s="98"/>
      <c r="BY177" s="92"/>
      <c r="BZ177" s="93">
        <f>Tableau13[[#This Row],[Debut5]]</f>
        <v>0</v>
      </c>
      <c r="CA177" s="99">
        <f>Tableau13[[#This Row],[Fin calculé4]]</f>
        <v>0</v>
      </c>
      <c r="CB177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7" s="99">
        <f>AND(Tableau13[[#This Row],[Debut5]]&gt;0,Tableau13[[#This Row],[Fin5]]=0)*Tableau13[[#This Row],[Dernier pointage calculé]]</f>
        <v>0</v>
      </c>
      <c r="CD177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7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7" s="99">
        <f>IF(Tableau13[[#This Row],[Fin5]]=0,0,IF(Tableau13[[#This Row],[Fin5]]&gt;$X$1,Tableau13[[#This Row],[Fin5]]+$U$1,Tableau13[[#This Row],[Fin5]]+$V$1))</f>
        <v>0</v>
      </c>
      <c r="CG177" s="98"/>
      <c r="CH177" s="92"/>
      <c r="CI177" s="93">
        <f>Tableau13[[#This Row],[Debut6]]</f>
        <v>0</v>
      </c>
      <c r="CJ177" s="99">
        <f>Tableau13[[#This Row],[Fin calculé5]]</f>
        <v>0</v>
      </c>
      <c r="CK177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7" s="99">
        <f>AND(Tableau13[[#This Row],[Debut6]]&gt;0,Tableau13[[#This Row],[Fin6]]=0)*Tableau13[[#This Row],[Dernier pointage calculé]]</f>
        <v>0</v>
      </c>
      <c r="CM177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7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7" s="99">
        <f>IF(Tableau13[[#This Row],[Fin6]]=0,0,IF(Tableau13[[#This Row],[Fin6]]&gt;$X$1,Tableau13[[#This Row],[Fin6]]+$U$1,Tableau13[[#This Row],[Fin6]]+$V$1))</f>
        <v>0</v>
      </c>
      <c r="CP177" s="98"/>
      <c r="CQ177" s="161"/>
      <c r="CR177" s="102" t="str">
        <f>IF(Tableau18[[#This Row],[Colonne1]]=0,"",IF(DO177&gt;1,"Nom plusieurs fois dans la liste",IF(DO177=1,"OK","Nom pas dans la liste")))</f>
        <v/>
      </c>
      <c r="CS177" s="103"/>
      <c r="CT177" s="168"/>
      <c r="CU177" s="104"/>
      <c r="CV177" s="103"/>
      <c r="CW177" s="104"/>
      <c r="CX177" s="104"/>
      <c r="CY177" s="169"/>
      <c r="CZ177" s="133"/>
      <c r="DA177" s="133"/>
      <c r="DB177" s="133"/>
      <c r="DC177" s="133"/>
      <c r="DD177" s="133"/>
      <c r="DE177" s="133"/>
      <c r="DF177" s="133"/>
      <c r="DG177" s="105"/>
      <c r="DH177" s="133"/>
      <c r="DI177" s="105"/>
      <c r="DJ177" s="105"/>
      <c r="DK177" s="133"/>
      <c r="DL177" s="105"/>
      <c r="DM177" s="105" t="s">
        <v>129</v>
      </c>
      <c r="DN177" s="105"/>
      <c r="DO177" s="119">
        <f>COUNTIF(B:B,Tableau18[[#This Row],[Colonne1]])</f>
        <v>0</v>
      </c>
      <c r="DS177" s="108">
        <f>Tableau13[[#This Row],[Pause 1]]</f>
        <v>0</v>
      </c>
      <c r="DT177" s="108">
        <f>Tableau13[[#This Row],[Pause 2]]</f>
        <v>0</v>
      </c>
      <c r="DU177" s="81">
        <f>Tableau13[[#This Row],[Debut 1 pause calculé]]</f>
        <v>0</v>
      </c>
      <c r="DV177" s="81">
        <f>Tableau13[[#This Row],[Fin 1 pause calculé]]</f>
        <v>0</v>
      </c>
      <c r="DW177" s="81">
        <f>Tableau13[[#This Row],[Debut 2 pause calculé]]</f>
        <v>0</v>
      </c>
      <c r="DX177" s="81" t="str">
        <f>Tableau13[[#This Row],[Fin 2 pause calculé]]</f>
        <v/>
      </c>
      <c r="DY177" s="107">
        <f>Tableau13[[#This Row],[Activité1]]</f>
        <v>0</v>
      </c>
      <c r="DZ177" s="121">
        <f>Tableau13[[#This Row],[Debut1]]</f>
        <v>0</v>
      </c>
      <c r="EA177" s="121">
        <f>Tableau13[[#This Row],[Fin calculé1]]</f>
        <v>0</v>
      </c>
      <c r="EB177" s="121">
        <f>Tableau13[[#This Row],[FP1]]</f>
        <v>0</v>
      </c>
      <c r="EC177" s="122">
        <f>Tableau13[[#This Row],[Temps1]]</f>
        <v>0</v>
      </c>
      <c r="ED177" s="123">
        <f>IF(DZ177=0,0,IF(EA177&gt;0,"F",IF(Tableau13[[#This Row],[X]]="X","FP","EC")))</f>
        <v>0</v>
      </c>
      <c r="EE177" s="124">
        <f>Tableau13[[#This Row],[Pause1]]</f>
        <v>0</v>
      </c>
      <c r="EF177" s="125">
        <f t="shared" si="6"/>
        <v>0</v>
      </c>
      <c r="EG177" s="125">
        <f t="shared" si="5"/>
        <v>0</v>
      </c>
    </row>
    <row r="178" spans="1:137" s="107" customFormat="1" ht="13.95" customHeight="1" x14ac:dyDescent="0.3">
      <c r="A178" s="114">
        <f>Tableau13[[#This Row],[Code]]</f>
        <v>0</v>
      </c>
      <c r="B178" s="72"/>
      <c r="C178" s="72"/>
      <c r="D178" s="131"/>
      <c r="E178" s="74">
        <f>Tableau13[[#This Row],[Nom]]</f>
        <v>0</v>
      </c>
      <c r="F178" s="75">
        <f>IFERROR(VLOOKUP(Tableau13[[#This Row],[Nom]],Tableau18[],2,0),0)</f>
        <v>0</v>
      </c>
      <c r="G178" s="76">
        <f>IFERROR(VLOOKUP(Tableau13[[#This Row],[Nom]],Tableau18[],8,0),0)</f>
        <v>0</v>
      </c>
      <c r="H178" s="132"/>
      <c r="I178" s="76" t="str">
        <f>IFERROR(IF(VLOOKUP(Tableau13[[#This Row],[Nom]],Tableau18[],10,0)=0,"",VLOOKUP(Tableau13[[#This Row],[Nom]],Tableau18[],10,0)),"")</f>
        <v/>
      </c>
      <c r="J178" s="76" t="str">
        <f>IFERROR(IF(VLOOKUP(Tableau13[[#This Row],[Nom]],Tableau18[],12,0)=0,"",VLOOKUP(Tableau13[[#This Row],[Nom]],Tableau18[],12,0)),"")</f>
        <v/>
      </c>
      <c r="K178" s="76" t="str">
        <f>""</f>
        <v/>
      </c>
      <c r="L178" s="76" t="str">
        <f>IFERROR(VLOOKUP(Tableau13[[#This Row],[Nom]],Tableau18[],14,0),"")</f>
        <v/>
      </c>
      <c r="M178" s="76" t="str">
        <f>IFERROR(IF(VLOOKUP(Tableau13[[#This Row],[Nom]],Tableau18[],16,0)=0,"",VLOOKUP(Tableau13[[#This Row],[Nom]],Tableau18[],16,0)),"")</f>
        <v/>
      </c>
      <c r="N178" s="76" t="str">
        <f>""</f>
        <v/>
      </c>
      <c r="O178" s="76" t="str">
        <f>IFERROR(IF(VLOOKUP(Tableau13[[#This Row],[Nom]],Tableau18[],19,0)=0,"",VLOOKUP(Tableau13[[#This Row],[Nom]],Tableau18[],19,0)),"")</f>
        <v/>
      </c>
      <c r="P178" s="77">
        <f>Tableau13[[#This Row],[Colonne17]]</f>
        <v>0</v>
      </c>
      <c r="Q178" s="78" t="str">
        <f>IF(Tableau13[[#This Row],[ABS]]="X","ABS",IFERROR(VLOOKUP(Tableau13[[#This Row],[Colonne11]],#REF!,3,0),""))</f>
        <v/>
      </c>
      <c r="R178" s="79" t="e">
        <f>COUNTIF(#REF!,Tableau13[Nom])</f>
        <v>#REF!</v>
      </c>
      <c r="S178" s="80"/>
      <c r="T178" s="80" t="str">
        <f>IF(Tableau13[[#This Row],[CE]]=0,"",IF(Tableau13[[#This Row],[CE]]="Alexandre","Soirée","Nuit"))</f>
        <v/>
      </c>
      <c r="U178" s="81">
        <f>IFERROR(IF(Tableau13[[#This Row],[Début]]=0,0,IF(Tableau13[[#This Row],[Début]]&gt;$X$1,Tableau13[[#This Row],[Début]]+$U$1,Tableau13[[#This Row],[Début]]+$V$1)),0)</f>
        <v>0</v>
      </c>
      <c r="V178" s="81">
        <f>IFERROR(IF(Tableau13[[#This Row],[Debut 1 pause]]=0,0,IF(Tableau13[[#This Row],[Debut 1 pause]]&gt;$X$1,Tableau13[[#This Row],[Debut 1 pause]]+$U$1,Tableau13[[#This Row],[Debut 1 pause]]+$V$1)),0)</f>
        <v>0</v>
      </c>
      <c r="W178" s="81">
        <f>IFERROR(IF(Tableau13[[#This Row],[Fin 1 pause]]=0,0,IF(Tableau13[[#This Row],[Fin 1 pause]]&gt;$X$1,Tableau13[[#This Row],[Fin 1 pause]]+$U$1,Tableau13[[#This Row],[Fin 1 pause]]+$V$1)),0)</f>
        <v>0</v>
      </c>
      <c r="X178" s="81">
        <f>IFERROR(IF(Tableau13[[#This Row],[Debut 2 pause]]=0,0,IF(Tableau13[[#This Row],[Debut 2 pause]]&gt;$X$1,Tableau13[[#This Row],[Debut 2 pause]]+$U$1,Tableau13[[#This Row],[Debut 2 pause]]+$V$1)),0)</f>
        <v>0</v>
      </c>
      <c r="Y178" s="81" t="str">
        <f>IFERROR(IF(Tableau13[[#This Row],[Fin 2 pause]]=0,0,IF(Tableau13[[#This Row],[Fin 2 pause]]&gt;$X$1,Tableau13[[#This Row],[Fin 2 pause]]+$U$1,Tableau13[[#This Row],[Fin 2 pause]]+$V$1)),"")</f>
        <v/>
      </c>
      <c r="Z178" s="81">
        <f>IFERROR(IF(Tableau13[[#This Row],[Fin de poste]]=0,0,IF(Tableau13[[#This Row],[Fin de poste]]&gt;$X$1,Tableau13[[#This Row],[Fin de poste]]+$U$1,Tableau13[[#This Row],[Fin de poste]]+$V$1)),0)</f>
        <v>0</v>
      </c>
      <c r="AA178" s="81">
        <f>IFERROR(IF(Tableau13[[#This Row],[Dernier pointage]]=0,0,IF(Tableau13[[#This Row],[Dernier pointage]]&gt;$X$1,Tableau13[[#This Row],[Dernier pointage]]+$U$1,Tableau13[[#This Row],[Dernier pointage]]+$V$1)),0)</f>
        <v>0</v>
      </c>
      <c r="AB178" s="82">
        <f>IFERROR(IF(Tableau13[[#This Row],[Fin 1 pause]]=0,0,MOD(Tableau13[[#This Row],[Fin 1 pause]]-Tableau13[[#This Row],[Debut 1 pause]],1)),0)</f>
        <v>0</v>
      </c>
      <c r="AC178" s="83">
        <f>IFERROR(IF(M178=0,0,MOD(M178-L178,1)),0)</f>
        <v>0</v>
      </c>
      <c r="AD178" s="83">
        <f>IFERROR(IF(AB178+AC178&lt;0,0,AB178+AC178),0)</f>
        <v>0</v>
      </c>
      <c r="AE178" s="84">
        <f>IFERROR(LOOKUP(9^9,G178:O178),0)</f>
        <v>0</v>
      </c>
      <c r="AF178" s="85">
        <f>IFERROR(VLOOKUP(Tableau13[[#This Row],[Nom]],Tableau18[],3,0),0)</f>
        <v>0</v>
      </c>
      <c r="AG178" s="86">
        <f>IFERROR(AT178+BC178+BL178+BU178+CD178+CM178,0)</f>
        <v>0</v>
      </c>
      <c r="AH178" s="87">
        <f>IFERROR(Tableau13[[#This Row],[Total activité]]-Tableau13[[#This Row],[Total horoquartz2]],0)</f>
        <v>0</v>
      </c>
      <c r="AI178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8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8" s="115">
        <f>IFERROR(IF(Tableau13[[#This Row],[Activité1]]=0,0,IF(Tableau13[[#This Row],[X]]="x",0,LOOKUP("zz",Tableau13[[#This Row],[Activité1]:[Pause6]]))),0)</f>
        <v>0</v>
      </c>
      <c r="AL178" s="166"/>
      <c r="AM178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8" s="117">
        <f>IF(Tableau13[[#This Row],[Nom]]=0,0,IF(COUNTIF(Tableau18[Colonne1],Tableau13[Nom])=1,"OK","Pb horoquartz"))</f>
        <v>0</v>
      </c>
      <c r="AO178" s="92"/>
      <c r="AP178" s="118">
        <f>Tableau13[[#This Row],[Debut1]]</f>
        <v>0</v>
      </c>
      <c r="AQ178" s="94">
        <f>Tableau13[[#This Row],[Début calculé]]</f>
        <v>0</v>
      </c>
      <c r="AR178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8" s="96">
        <f>AND(Tableau13[[#This Row],[Debut1]]&gt;0,Tableau13[[#This Row],[Fin1]]=0)*Tableau13[[#This Row],[Dernier pointage calculé]]</f>
        <v>0</v>
      </c>
      <c r="AT178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8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8" s="96">
        <f>IFERROR(IF(Tableau13[[#This Row],[Fin1]]=0,0,IF(Tableau13[[#This Row],[Fin1]]&gt;$X$1,Tableau13[[#This Row],[Fin1]]+$U$1,Tableau13[[#This Row],[Fin1]]+$V$1)),0)</f>
        <v>0</v>
      </c>
      <c r="AW178" s="98"/>
      <c r="AX178" s="92"/>
      <c r="AY178" s="93">
        <f>Tableau13[[#This Row],[Fin1]]</f>
        <v>0</v>
      </c>
      <c r="AZ178" s="99">
        <f>Tableau13[[#This Row],[Fin calculé1]]</f>
        <v>0</v>
      </c>
      <c r="BA178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8" s="99">
        <f>AND(Tableau13[[#This Row],[Debut2]]&gt;0,Tableau13[[#This Row],[Fin2]]=0)*Tableau13[[#This Row],[Dernier pointage calculé]]</f>
        <v>0</v>
      </c>
      <c r="BC178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8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8" s="99">
        <f>IF(Tableau13[[#This Row],[Fin2]]=0,0,IF(Tableau13[[#This Row],[Fin2]]&gt;$X$1,Tableau13[[#This Row],[Fin2]]+$U$1,Tableau13[[#This Row],[Fin2]]+$V$1))</f>
        <v>0</v>
      </c>
      <c r="BF178" s="98"/>
      <c r="BG178" s="92"/>
      <c r="BH178" s="93">
        <f>Tableau13[[#This Row],[Debut3]]</f>
        <v>0</v>
      </c>
      <c r="BI178" s="99">
        <f>Tableau13[[#This Row],[Fin calculé2]]</f>
        <v>0</v>
      </c>
      <c r="BJ178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8" s="99">
        <f>AND(Tableau13[[#This Row],[Debut3]]&gt;0,Tableau13[[#This Row],[Fin3]]=0)*Tableau13[[#This Row],[Dernier pointage calculé]]</f>
        <v>0</v>
      </c>
      <c r="BL178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8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8" s="99">
        <f>IF(Tableau13[[#This Row],[Fin3]]=0,0,IF(Tableau13[[#This Row],[Fin3]]&gt;$X$1,Tableau13[[#This Row],[Fin3]]+$U$1,Tableau13[[#This Row],[Fin3]]+$V$1))</f>
        <v>0</v>
      </c>
      <c r="BO178" s="98"/>
      <c r="BP178" s="92"/>
      <c r="BQ178" s="93">
        <f>Tableau13[[#This Row],[Debut4]]</f>
        <v>0</v>
      </c>
      <c r="BR178" s="99">
        <f>Tableau13[[#This Row],[Fin calculé3]]</f>
        <v>0</v>
      </c>
      <c r="BS178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8" s="99">
        <f>AND(Tableau13[[#This Row],[Debut4]]&gt;0,Tableau13[[#This Row],[Fin4]]=0)*Tableau13[[#This Row],[Dernier pointage calculé]]</f>
        <v>0</v>
      </c>
      <c r="BU178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8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8" s="99">
        <f>IF(Tableau13[[#This Row],[Fin4]]=0,0,IF(Tableau13[[#This Row],[Fin4]]&gt;$X$1,Tableau13[[#This Row],[Fin4]]+$U$1,Tableau13[[#This Row],[Fin4]]+$V$1))</f>
        <v>0</v>
      </c>
      <c r="BX178" s="98"/>
      <c r="BY178" s="92"/>
      <c r="BZ178" s="93">
        <f>Tableau13[[#This Row],[Debut5]]</f>
        <v>0</v>
      </c>
      <c r="CA178" s="99">
        <f>Tableau13[[#This Row],[Fin calculé4]]</f>
        <v>0</v>
      </c>
      <c r="CB178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8" s="99">
        <f>AND(Tableau13[[#This Row],[Debut5]]&gt;0,Tableau13[[#This Row],[Fin5]]=0)*Tableau13[[#This Row],[Dernier pointage calculé]]</f>
        <v>0</v>
      </c>
      <c r="CD178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8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8" s="99">
        <f>IF(Tableau13[[#This Row],[Fin5]]=0,0,IF(Tableau13[[#This Row],[Fin5]]&gt;$X$1,Tableau13[[#This Row],[Fin5]]+$U$1,Tableau13[[#This Row],[Fin5]]+$V$1))</f>
        <v>0</v>
      </c>
      <c r="CG178" s="98"/>
      <c r="CH178" s="92"/>
      <c r="CI178" s="93">
        <f>Tableau13[[#This Row],[Debut6]]</f>
        <v>0</v>
      </c>
      <c r="CJ178" s="99">
        <f>Tableau13[[#This Row],[Fin calculé5]]</f>
        <v>0</v>
      </c>
      <c r="CK178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8" s="99">
        <f>AND(Tableau13[[#This Row],[Debut6]]&gt;0,Tableau13[[#This Row],[Fin6]]=0)*Tableau13[[#This Row],[Dernier pointage calculé]]</f>
        <v>0</v>
      </c>
      <c r="CM178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8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8" s="99">
        <f>IF(Tableau13[[#This Row],[Fin6]]=0,0,IF(Tableau13[[#This Row],[Fin6]]&gt;$X$1,Tableau13[[#This Row],[Fin6]]+$U$1,Tableau13[[#This Row],[Fin6]]+$V$1))</f>
        <v>0</v>
      </c>
      <c r="CP178" s="98"/>
      <c r="CQ178" s="161"/>
      <c r="CR178" s="102" t="str">
        <f>IF(Tableau18[[#This Row],[Colonne1]]=0,"",IF(DO178&gt;1,"Nom plusieurs fois dans la liste",IF(DO178=1,"OK","Nom pas dans la liste")))</f>
        <v/>
      </c>
      <c r="CS178" s="103"/>
      <c r="CT178" s="168"/>
      <c r="CU178" s="104"/>
      <c r="CV178" s="103"/>
      <c r="CW178" s="104"/>
      <c r="CX178" s="104"/>
      <c r="CY178" s="169"/>
      <c r="CZ178" s="133"/>
      <c r="DA178" s="133"/>
      <c r="DB178" s="133"/>
      <c r="DC178" s="133"/>
      <c r="DD178" s="133"/>
      <c r="DE178" s="133"/>
      <c r="DF178" s="133"/>
      <c r="DG178" s="105"/>
      <c r="DH178" s="133"/>
      <c r="DI178" s="105"/>
      <c r="DJ178" s="105"/>
      <c r="DK178" s="133"/>
      <c r="DL178" s="105"/>
      <c r="DM178" s="105" t="s">
        <v>129</v>
      </c>
      <c r="DN178" s="105"/>
      <c r="DO178" s="119">
        <f>COUNTIF(B:B,Tableau18[[#This Row],[Colonne1]])</f>
        <v>0</v>
      </c>
      <c r="DS178" s="108">
        <f>Tableau13[[#This Row],[Pause 1]]</f>
        <v>0</v>
      </c>
      <c r="DT178" s="108">
        <f>Tableau13[[#This Row],[Pause 2]]</f>
        <v>0</v>
      </c>
      <c r="DU178" s="81">
        <f>Tableau13[[#This Row],[Debut 1 pause calculé]]</f>
        <v>0</v>
      </c>
      <c r="DV178" s="81">
        <f>Tableau13[[#This Row],[Fin 1 pause calculé]]</f>
        <v>0</v>
      </c>
      <c r="DW178" s="81">
        <f>Tableau13[[#This Row],[Debut 2 pause calculé]]</f>
        <v>0</v>
      </c>
      <c r="DX178" s="81" t="str">
        <f>Tableau13[[#This Row],[Fin 2 pause calculé]]</f>
        <v/>
      </c>
      <c r="DY178" s="107">
        <f>Tableau13[[#This Row],[Activité1]]</f>
        <v>0</v>
      </c>
      <c r="DZ178" s="109">
        <f>Tableau13[[#This Row],[Debut1]]</f>
        <v>0</v>
      </c>
      <c r="EA178" s="109">
        <f>Tableau13[[#This Row],[Fin calculé1]]</f>
        <v>0</v>
      </c>
      <c r="EB178" s="109">
        <f>Tableau13[[#This Row],[FP1]]</f>
        <v>0</v>
      </c>
      <c r="EC178" s="110">
        <f>Tableau13[[#This Row],[Temps1]]</f>
        <v>0</v>
      </c>
      <c r="ED178" s="111">
        <f>IF(DZ178=0,0,IF(EA178&gt;0,"F",IF(Tableau13[[#This Row],[X]]="X","FP","EC")))</f>
        <v>0</v>
      </c>
      <c r="EE178" s="112">
        <f>Tableau13[[#This Row],[Pause1]]</f>
        <v>0</v>
      </c>
      <c r="EF178" s="113">
        <f t="shared" si="6"/>
        <v>0</v>
      </c>
      <c r="EG178" s="113">
        <f t="shared" si="5"/>
        <v>0</v>
      </c>
    </row>
    <row r="179" spans="1:137" s="107" customFormat="1" ht="13.95" customHeight="1" x14ac:dyDescent="0.3">
      <c r="A179" s="114">
        <f>Tableau13[[#This Row],[Code]]</f>
        <v>0</v>
      </c>
      <c r="B179" s="72"/>
      <c r="C179" s="72"/>
      <c r="D179" s="131"/>
      <c r="E179" s="74">
        <f>Tableau13[[#This Row],[Nom]]</f>
        <v>0</v>
      </c>
      <c r="F179" s="75">
        <f>IFERROR(VLOOKUP(Tableau13[[#This Row],[Nom]],Tableau18[],2,0),0)</f>
        <v>0</v>
      </c>
      <c r="G179" s="76">
        <f>IFERROR(VLOOKUP(Tableau13[[#This Row],[Nom]],Tableau18[],8,0),0)</f>
        <v>0</v>
      </c>
      <c r="H179" s="132"/>
      <c r="I179" s="76" t="str">
        <f>IFERROR(IF(VLOOKUP(Tableau13[[#This Row],[Nom]],Tableau18[],10,0)=0,"",VLOOKUP(Tableau13[[#This Row],[Nom]],Tableau18[],10,0)),"")</f>
        <v/>
      </c>
      <c r="J179" s="76" t="str">
        <f>IFERROR(IF(VLOOKUP(Tableau13[[#This Row],[Nom]],Tableau18[],12,0)=0,"",VLOOKUP(Tableau13[[#This Row],[Nom]],Tableau18[],12,0)),"")</f>
        <v/>
      </c>
      <c r="K179" s="76" t="str">
        <f>""</f>
        <v/>
      </c>
      <c r="L179" s="76" t="str">
        <f>IFERROR(VLOOKUP(Tableau13[[#This Row],[Nom]],Tableau18[],14,0),"")</f>
        <v/>
      </c>
      <c r="M179" s="76" t="str">
        <f>IFERROR(IF(VLOOKUP(Tableau13[[#This Row],[Nom]],Tableau18[],16,0)=0,"",VLOOKUP(Tableau13[[#This Row],[Nom]],Tableau18[],16,0)),"")</f>
        <v/>
      </c>
      <c r="N179" s="76" t="str">
        <f>""</f>
        <v/>
      </c>
      <c r="O179" s="76" t="str">
        <f>IFERROR(IF(VLOOKUP(Tableau13[[#This Row],[Nom]],Tableau18[],19,0)=0,"",VLOOKUP(Tableau13[[#This Row],[Nom]],Tableau18[],19,0)),"")</f>
        <v/>
      </c>
      <c r="P179" s="77">
        <f>Tableau13[[#This Row],[Colonne17]]</f>
        <v>0</v>
      </c>
      <c r="Q179" s="78" t="str">
        <f>IF(Tableau13[[#This Row],[ABS]]="X","ABS",IFERROR(VLOOKUP(Tableau13[[#This Row],[Colonne11]],#REF!,3,0),""))</f>
        <v/>
      </c>
      <c r="R179" s="79" t="e">
        <f>COUNTIF(#REF!,Tableau13[Nom])</f>
        <v>#REF!</v>
      </c>
      <c r="S179" s="80"/>
      <c r="T179" s="80" t="str">
        <f>IF(Tableau13[[#This Row],[CE]]=0,"",IF(Tableau13[[#This Row],[CE]]="Alexandre","Soirée","Nuit"))</f>
        <v/>
      </c>
      <c r="U179" s="81">
        <f>IFERROR(IF(Tableau13[[#This Row],[Début]]=0,0,IF(Tableau13[[#This Row],[Début]]&gt;$X$1,Tableau13[[#This Row],[Début]]+$U$1,Tableau13[[#This Row],[Début]]+$V$1)),0)</f>
        <v>0</v>
      </c>
      <c r="V179" s="81">
        <f>IFERROR(IF(Tableau13[[#This Row],[Debut 1 pause]]=0,0,IF(Tableau13[[#This Row],[Debut 1 pause]]&gt;$X$1,Tableau13[[#This Row],[Debut 1 pause]]+$U$1,Tableau13[[#This Row],[Debut 1 pause]]+$V$1)),0)</f>
        <v>0</v>
      </c>
      <c r="W179" s="81">
        <f>IFERROR(IF(Tableau13[[#This Row],[Fin 1 pause]]=0,0,IF(Tableau13[[#This Row],[Fin 1 pause]]&gt;$X$1,Tableau13[[#This Row],[Fin 1 pause]]+$U$1,Tableau13[[#This Row],[Fin 1 pause]]+$V$1)),0)</f>
        <v>0</v>
      </c>
      <c r="X179" s="81">
        <f>IFERROR(IF(Tableau13[[#This Row],[Debut 2 pause]]=0,0,IF(Tableau13[[#This Row],[Debut 2 pause]]&gt;$X$1,Tableau13[[#This Row],[Debut 2 pause]]+$U$1,Tableau13[[#This Row],[Debut 2 pause]]+$V$1)),0)</f>
        <v>0</v>
      </c>
      <c r="Y179" s="81" t="str">
        <f>IFERROR(IF(Tableau13[[#This Row],[Fin 2 pause]]=0,0,IF(Tableau13[[#This Row],[Fin 2 pause]]&gt;$X$1,Tableau13[[#This Row],[Fin 2 pause]]+$U$1,Tableau13[[#This Row],[Fin 2 pause]]+$V$1)),"")</f>
        <v/>
      </c>
      <c r="Z179" s="81">
        <f>IFERROR(IF(Tableau13[[#This Row],[Fin de poste]]=0,0,IF(Tableau13[[#This Row],[Fin de poste]]&gt;$X$1,Tableau13[[#This Row],[Fin de poste]]+$U$1,Tableau13[[#This Row],[Fin de poste]]+$V$1)),0)</f>
        <v>0</v>
      </c>
      <c r="AA179" s="81">
        <f>IFERROR(IF(Tableau13[[#This Row],[Dernier pointage]]=0,0,IF(Tableau13[[#This Row],[Dernier pointage]]&gt;$X$1,Tableau13[[#This Row],[Dernier pointage]]+$U$1,Tableau13[[#This Row],[Dernier pointage]]+$V$1)),0)</f>
        <v>0</v>
      </c>
      <c r="AB179" s="82">
        <f>IFERROR(IF(Tableau13[[#This Row],[Fin 1 pause]]=0,0,MOD(Tableau13[[#This Row],[Fin 1 pause]]-Tableau13[[#This Row],[Debut 1 pause]],1)),0)</f>
        <v>0</v>
      </c>
      <c r="AC179" s="83">
        <f>IFERROR(IF(M179=0,0,MOD(M179-L179,1)),0)</f>
        <v>0</v>
      </c>
      <c r="AD179" s="83">
        <f>IFERROR(IF(AB179+AC179&lt;0,0,AB179+AC179),0)</f>
        <v>0</v>
      </c>
      <c r="AE179" s="84">
        <f>IFERROR(LOOKUP(9^9,G179:O179),0)</f>
        <v>0</v>
      </c>
      <c r="AF179" s="85">
        <f>IFERROR(VLOOKUP(Tableau13[[#This Row],[Nom]],Tableau18[],3,0),0)</f>
        <v>0</v>
      </c>
      <c r="AG179" s="86">
        <f>IFERROR(AT179+BC179+BL179+BU179+CD179+CM179,0)</f>
        <v>0</v>
      </c>
      <c r="AH179" s="87">
        <f>IFERROR(Tableau13[[#This Row],[Total activité]]-Tableau13[[#This Row],[Total horoquartz2]],0)</f>
        <v>0</v>
      </c>
      <c r="AI179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79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79" s="115">
        <f>IFERROR(IF(Tableau13[[#This Row],[Activité1]]=0,0,IF(Tableau13[[#This Row],[X]]="x",0,LOOKUP("zz",Tableau13[[#This Row],[Activité1]:[Pause6]]))),0)</f>
        <v>0</v>
      </c>
      <c r="AL179" s="166"/>
      <c r="AM179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79" s="117">
        <f>IF(Tableau13[[#This Row],[Nom]]=0,0,IF(COUNTIF(Tableau18[Colonne1],Tableau13[Nom])=1,"OK","Pb horoquartz"))</f>
        <v>0</v>
      </c>
      <c r="AO179" s="92"/>
      <c r="AP179" s="93">
        <f>Tableau13[[#This Row],[Debut1]]</f>
        <v>0</v>
      </c>
      <c r="AQ179" s="94">
        <f>Tableau13[[#This Row],[Début calculé]]</f>
        <v>0</v>
      </c>
      <c r="AR179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79" s="96">
        <f>AND(Tableau13[[#This Row],[Debut1]]&gt;0,Tableau13[[#This Row],[Fin1]]=0)*Tableau13[[#This Row],[Dernier pointage calculé]]</f>
        <v>0</v>
      </c>
      <c r="AT179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79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79" s="96">
        <f>IFERROR(IF(Tableau13[[#This Row],[Fin1]]=0,0,IF(Tableau13[[#This Row],[Fin1]]&gt;$X$1,Tableau13[[#This Row],[Fin1]]+$U$1,Tableau13[[#This Row],[Fin1]]+$V$1)),0)</f>
        <v>0</v>
      </c>
      <c r="AW179" s="98"/>
      <c r="AX179" s="92"/>
      <c r="AY179" s="93">
        <f>Tableau13[[#This Row],[Fin1]]</f>
        <v>0</v>
      </c>
      <c r="AZ179" s="99">
        <f>Tableau13[[#This Row],[Fin calculé1]]</f>
        <v>0</v>
      </c>
      <c r="BA179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79" s="99">
        <f>AND(Tableau13[[#This Row],[Debut2]]&gt;0,Tableau13[[#This Row],[Fin2]]=0)*Tableau13[[#This Row],[Dernier pointage calculé]]</f>
        <v>0</v>
      </c>
      <c r="BC179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79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79" s="99">
        <f>IF(Tableau13[[#This Row],[Fin2]]=0,0,IF(Tableau13[[#This Row],[Fin2]]&gt;$X$1,Tableau13[[#This Row],[Fin2]]+$U$1,Tableau13[[#This Row],[Fin2]]+$V$1))</f>
        <v>0</v>
      </c>
      <c r="BF179" s="98"/>
      <c r="BG179" s="92"/>
      <c r="BH179" s="93">
        <f>Tableau13[[#This Row],[Debut3]]</f>
        <v>0</v>
      </c>
      <c r="BI179" s="99">
        <f>Tableau13[[#This Row],[Fin calculé2]]</f>
        <v>0</v>
      </c>
      <c r="BJ179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79" s="99">
        <f>AND(Tableau13[[#This Row],[Debut3]]&gt;0,Tableau13[[#This Row],[Fin3]]=0)*Tableau13[[#This Row],[Dernier pointage calculé]]</f>
        <v>0</v>
      </c>
      <c r="BL179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79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79" s="99">
        <f>IF(Tableau13[[#This Row],[Fin3]]=0,0,IF(Tableau13[[#This Row],[Fin3]]&gt;$X$1,Tableau13[[#This Row],[Fin3]]+$U$1,Tableau13[[#This Row],[Fin3]]+$V$1))</f>
        <v>0</v>
      </c>
      <c r="BO179" s="98"/>
      <c r="BP179" s="92"/>
      <c r="BQ179" s="93">
        <f>Tableau13[[#This Row],[Debut4]]</f>
        <v>0</v>
      </c>
      <c r="BR179" s="99">
        <f>Tableau13[[#This Row],[Fin calculé3]]</f>
        <v>0</v>
      </c>
      <c r="BS179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79" s="99">
        <f>AND(Tableau13[[#This Row],[Debut4]]&gt;0,Tableau13[[#This Row],[Fin4]]=0)*Tableau13[[#This Row],[Dernier pointage calculé]]</f>
        <v>0</v>
      </c>
      <c r="BU179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79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79" s="99">
        <f>IF(Tableau13[[#This Row],[Fin4]]=0,0,IF(Tableau13[[#This Row],[Fin4]]&gt;$X$1,Tableau13[[#This Row],[Fin4]]+$U$1,Tableau13[[#This Row],[Fin4]]+$V$1))</f>
        <v>0</v>
      </c>
      <c r="BX179" s="98"/>
      <c r="BY179" s="92"/>
      <c r="BZ179" s="93">
        <f>Tableau13[[#This Row],[Debut5]]</f>
        <v>0</v>
      </c>
      <c r="CA179" s="99">
        <f>Tableau13[[#This Row],[Fin calculé4]]</f>
        <v>0</v>
      </c>
      <c r="CB179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79" s="99">
        <f>AND(Tableau13[[#This Row],[Debut5]]&gt;0,Tableau13[[#This Row],[Fin5]]=0)*Tableau13[[#This Row],[Dernier pointage calculé]]</f>
        <v>0</v>
      </c>
      <c r="CD179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79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79" s="99">
        <f>IF(Tableau13[[#This Row],[Fin5]]=0,0,IF(Tableau13[[#This Row],[Fin5]]&gt;$X$1,Tableau13[[#This Row],[Fin5]]+$U$1,Tableau13[[#This Row],[Fin5]]+$V$1))</f>
        <v>0</v>
      </c>
      <c r="CG179" s="98"/>
      <c r="CH179" s="92"/>
      <c r="CI179" s="93">
        <f>Tableau13[[#This Row],[Debut6]]</f>
        <v>0</v>
      </c>
      <c r="CJ179" s="99">
        <f>Tableau13[[#This Row],[Fin calculé5]]</f>
        <v>0</v>
      </c>
      <c r="CK179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79" s="99">
        <f>AND(Tableau13[[#This Row],[Debut6]]&gt;0,Tableau13[[#This Row],[Fin6]]=0)*Tableau13[[#This Row],[Dernier pointage calculé]]</f>
        <v>0</v>
      </c>
      <c r="CM179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79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79" s="99">
        <f>IF(Tableau13[[#This Row],[Fin6]]=0,0,IF(Tableau13[[#This Row],[Fin6]]&gt;$X$1,Tableau13[[#This Row],[Fin6]]+$U$1,Tableau13[[#This Row],[Fin6]]+$V$1))</f>
        <v>0</v>
      </c>
      <c r="CP179" s="98"/>
      <c r="CQ179" s="161"/>
      <c r="CR179" s="102" t="str">
        <f>IF(Tableau18[[#This Row],[Colonne1]]=0,"",IF(DO179&gt;1,"Nom plusieurs fois dans la liste",IF(DO179=1,"OK","Nom pas dans la liste")))</f>
        <v/>
      </c>
      <c r="CS179" s="103"/>
      <c r="CT179" s="168"/>
      <c r="CU179" s="104"/>
      <c r="CV179" s="103"/>
      <c r="CW179" s="104"/>
      <c r="CX179" s="104"/>
      <c r="CY179" s="169"/>
      <c r="CZ179" s="133"/>
      <c r="DA179" s="133"/>
      <c r="DB179" s="133"/>
      <c r="DC179" s="133"/>
      <c r="DD179" s="133"/>
      <c r="DE179" s="133"/>
      <c r="DF179" s="133"/>
      <c r="DG179" s="105"/>
      <c r="DH179" s="133"/>
      <c r="DI179" s="105"/>
      <c r="DJ179" s="105"/>
      <c r="DK179" s="133"/>
      <c r="DL179" s="105"/>
      <c r="DM179" s="137" t="s">
        <v>129</v>
      </c>
      <c r="DN179" s="105"/>
      <c r="DO179" s="119">
        <f>COUNTIF(B:B,Tableau18[[#This Row],[Colonne1]])</f>
        <v>0</v>
      </c>
      <c r="DS179" s="108">
        <f>Tableau13[[#This Row],[Pause 1]]</f>
        <v>0</v>
      </c>
      <c r="DT179" s="108">
        <f>Tableau13[[#This Row],[Pause 2]]</f>
        <v>0</v>
      </c>
      <c r="DU179" s="81">
        <f>Tableau13[[#This Row],[Debut 1 pause calculé]]</f>
        <v>0</v>
      </c>
      <c r="DV179" s="81">
        <f>Tableau13[[#This Row],[Fin 1 pause calculé]]</f>
        <v>0</v>
      </c>
      <c r="DW179" s="81">
        <f>Tableau13[[#This Row],[Debut 2 pause calculé]]</f>
        <v>0</v>
      </c>
      <c r="DX179" s="81" t="str">
        <f>Tableau13[[#This Row],[Fin 2 pause calculé]]</f>
        <v/>
      </c>
      <c r="DY179" s="107">
        <f>Tableau13[[#This Row],[Activité1]]</f>
        <v>0</v>
      </c>
      <c r="DZ179" s="121">
        <f>Tableau13[[#This Row],[Debut1]]</f>
        <v>0</v>
      </c>
      <c r="EA179" s="121">
        <f>Tableau13[[#This Row],[Fin calculé1]]</f>
        <v>0</v>
      </c>
      <c r="EB179" s="121">
        <f>Tableau13[[#This Row],[FP1]]</f>
        <v>0</v>
      </c>
      <c r="EC179" s="122">
        <f>Tableau13[[#This Row],[Temps1]]</f>
        <v>0</v>
      </c>
      <c r="ED179" s="123">
        <f>IF(DZ179=0,0,IF(EA179&gt;0,"F",IF(Tableau13[[#This Row],[X]]="X","FP","EC")))</f>
        <v>0</v>
      </c>
      <c r="EE179" s="124">
        <f>Tableau13[[#This Row],[Pause1]]</f>
        <v>0</v>
      </c>
      <c r="EF179" s="125">
        <f t="shared" si="6"/>
        <v>0</v>
      </c>
      <c r="EG179" s="125">
        <f t="shared" si="5"/>
        <v>0</v>
      </c>
    </row>
    <row r="180" spans="1:137" s="107" customFormat="1" ht="13.95" customHeight="1" x14ac:dyDescent="0.3">
      <c r="A180" s="114">
        <f>Tableau13[[#This Row],[Code]]</f>
        <v>0</v>
      </c>
      <c r="B180" s="72"/>
      <c r="C180" s="72"/>
      <c r="D180" s="131"/>
      <c r="E180" s="74">
        <f>Tableau13[[#This Row],[Nom]]</f>
        <v>0</v>
      </c>
      <c r="F180" s="75">
        <f>IFERROR(VLOOKUP(Tableau13[[#This Row],[Nom]],Tableau18[],2,0),0)</f>
        <v>0</v>
      </c>
      <c r="G180" s="76">
        <f>IFERROR(VLOOKUP(Tableau13[[#This Row],[Nom]],Tableau18[],8,0),0)</f>
        <v>0</v>
      </c>
      <c r="H180" s="132"/>
      <c r="I180" s="76" t="str">
        <f>IFERROR(IF(VLOOKUP(Tableau13[[#This Row],[Nom]],Tableau18[],10,0)=0,"",VLOOKUP(Tableau13[[#This Row],[Nom]],Tableau18[],10,0)),"")</f>
        <v/>
      </c>
      <c r="J180" s="76" t="str">
        <f>IFERROR(IF(VLOOKUP(Tableau13[[#This Row],[Nom]],Tableau18[],12,0)=0,"",VLOOKUP(Tableau13[[#This Row],[Nom]],Tableau18[],12,0)),"")</f>
        <v/>
      </c>
      <c r="K180" s="76" t="str">
        <f>""</f>
        <v/>
      </c>
      <c r="L180" s="76" t="str">
        <f>IFERROR(VLOOKUP(Tableau13[[#This Row],[Nom]],Tableau18[],14,0),"")</f>
        <v/>
      </c>
      <c r="M180" s="76" t="str">
        <f>IFERROR(IF(VLOOKUP(Tableau13[[#This Row],[Nom]],Tableau18[],16,0)=0,"",VLOOKUP(Tableau13[[#This Row],[Nom]],Tableau18[],16,0)),"")</f>
        <v/>
      </c>
      <c r="N180" s="76" t="str">
        <f>""</f>
        <v/>
      </c>
      <c r="O180" s="76" t="str">
        <f>IFERROR(IF(VLOOKUP(Tableau13[[#This Row],[Nom]],Tableau18[],19,0)=0,"",VLOOKUP(Tableau13[[#This Row],[Nom]],Tableau18[],19,0)),"")</f>
        <v/>
      </c>
      <c r="P180" s="77">
        <f>Tableau13[[#This Row],[Colonne17]]</f>
        <v>0</v>
      </c>
      <c r="Q180" s="78" t="str">
        <f>IF(Tableau13[[#This Row],[ABS]]="X","ABS",IFERROR(VLOOKUP(Tableau13[[#This Row],[Colonne11]],#REF!,3,0),""))</f>
        <v/>
      </c>
      <c r="R180" s="79" t="e">
        <f>COUNTIF(#REF!,Tableau13[Nom])</f>
        <v>#REF!</v>
      </c>
      <c r="S180" s="80"/>
      <c r="T180" s="80" t="str">
        <f>IF(Tableau13[[#This Row],[CE]]=0,"",IF(Tableau13[[#This Row],[CE]]="Alexandre","Soirée","Nuit"))</f>
        <v/>
      </c>
      <c r="U180" s="81">
        <f>IFERROR(IF(Tableau13[[#This Row],[Début]]=0,0,IF(Tableau13[[#This Row],[Début]]&gt;$X$1,Tableau13[[#This Row],[Début]]+$U$1,Tableau13[[#This Row],[Début]]+$V$1)),0)</f>
        <v>0</v>
      </c>
      <c r="V180" s="81">
        <f>IFERROR(IF(Tableau13[[#This Row],[Debut 1 pause]]=0,0,IF(Tableau13[[#This Row],[Debut 1 pause]]&gt;$X$1,Tableau13[[#This Row],[Debut 1 pause]]+$U$1,Tableau13[[#This Row],[Debut 1 pause]]+$V$1)),0)</f>
        <v>0</v>
      </c>
      <c r="W180" s="81">
        <f>IFERROR(IF(Tableau13[[#This Row],[Fin 1 pause]]=0,0,IF(Tableau13[[#This Row],[Fin 1 pause]]&gt;$X$1,Tableau13[[#This Row],[Fin 1 pause]]+$U$1,Tableau13[[#This Row],[Fin 1 pause]]+$V$1)),0)</f>
        <v>0</v>
      </c>
      <c r="X180" s="81">
        <f>IFERROR(IF(Tableau13[[#This Row],[Debut 2 pause]]=0,0,IF(Tableau13[[#This Row],[Debut 2 pause]]&gt;$X$1,Tableau13[[#This Row],[Debut 2 pause]]+$U$1,Tableau13[[#This Row],[Debut 2 pause]]+$V$1)),0)</f>
        <v>0</v>
      </c>
      <c r="Y180" s="81" t="str">
        <f>IFERROR(IF(Tableau13[[#This Row],[Fin 2 pause]]=0,0,IF(Tableau13[[#This Row],[Fin 2 pause]]&gt;$X$1,Tableau13[[#This Row],[Fin 2 pause]]+$U$1,Tableau13[[#This Row],[Fin 2 pause]]+$V$1)),"")</f>
        <v/>
      </c>
      <c r="Z180" s="81">
        <f>IFERROR(IF(Tableau13[[#This Row],[Fin de poste]]=0,0,IF(Tableau13[[#This Row],[Fin de poste]]&gt;$X$1,Tableau13[[#This Row],[Fin de poste]]+$U$1,Tableau13[[#This Row],[Fin de poste]]+$V$1)),0)</f>
        <v>0</v>
      </c>
      <c r="AA180" s="81">
        <f>IFERROR(IF(Tableau13[[#This Row],[Dernier pointage]]=0,0,IF(Tableau13[[#This Row],[Dernier pointage]]&gt;$X$1,Tableau13[[#This Row],[Dernier pointage]]+$U$1,Tableau13[[#This Row],[Dernier pointage]]+$V$1)),0)</f>
        <v>0</v>
      </c>
      <c r="AB180" s="82">
        <f>IFERROR(IF(Tableau13[[#This Row],[Fin 1 pause]]=0,0,MOD(Tableau13[[#This Row],[Fin 1 pause]]-Tableau13[[#This Row],[Debut 1 pause]],1)),0)</f>
        <v>0</v>
      </c>
      <c r="AC180" s="83">
        <f>IFERROR(IF(M180=0,0,MOD(M180-L180,1)),0)</f>
        <v>0</v>
      </c>
      <c r="AD180" s="83">
        <f>IFERROR(IF(AB180+AC180&lt;0,0,AB180+AC180),0)</f>
        <v>0</v>
      </c>
      <c r="AE180" s="84">
        <f>IFERROR(LOOKUP(9^9,G180:O180),0)</f>
        <v>0</v>
      </c>
      <c r="AF180" s="85">
        <f>IFERROR(VLOOKUP(Tableau13[[#This Row],[Nom]],Tableau18[],3,0),0)</f>
        <v>0</v>
      </c>
      <c r="AG180" s="86">
        <f>IFERROR(AT180+BC180+BL180+BU180+CD180+CM180,0)</f>
        <v>0</v>
      </c>
      <c r="AH180" s="87">
        <f>IFERROR(Tableau13[[#This Row],[Total activité]]-Tableau13[[#This Row],[Total horoquartz2]],0)</f>
        <v>0</v>
      </c>
      <c r="AI180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0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0" s="115">
        <f>IFERROR(IF(Tableau13[[#This Row],[Activité1]]=0,0,IF(Tableau13[[#This Row],[X]]="x",0,LOOKUP("zz",Tableau13[[#This Row],[Activité1]:[Pause6]]))),0)</f>
        <v>0</v>
      </c>
      <c r="AL180" s="166"/>
      <c r="AM180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0" s="117">
        <f>IF(Tableau13[[#This Row],[Nom]]=0,0,IF(COUNTIF(Tableau18[Colonne1],Tableau13[Nom])=1,"OK","Pb horoquartz"))</f>
        <v>0</v>
      </c>
      <c r="AO180" s="92"/>
      <c r="AP180" s="118">
        <f>Tableau13[[#This Row],[Debut1]]</f>
        <v>0</v>
      </c>
      <c r="AQ180" s="94">
        <f>Tableau13[[#This Row],[Début calculé]]</f>
        <v>0</v>
      </c>
      <c r="AR180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0" s="96">
        <f>AND(Tableau13[[#This Row],[Debut1]]&gt;0,Tableau13[[#This Row],[Fin1]]=0)*Tableau13[[#This Row],[Dernier pointage calculé]]</f>
        <v>0</v>
      </c>
      <c r="AT180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0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0" s="96">
        <f>IFERROR(IF(Tableau13[[#This Row],[Fin1]]=0,0,IF(Tableau13[[#This Row],[Fin1]]&gt;$X$1,Tableau13[[#This Row],[Fin1]]+$U$1,Tableau13[[#This Row],[Fin1]]+$V$1)),0)</f>
        <v>0</v>
      </c>
      <c r="AW180" s="98"/>
      <c r="AX180" s="92"/>
      <c r="AY180" s="93">
        <f>Tableau13[[#This Row],[Fin1]]</f>
        <v>0</v>
      </c>
      <c r="AZ180" s="99">
        <f>Tableau13[[#This Row],[Fin calculé1]]</f>
        <v>0</v>
      </c>
      <c r="BA180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0" s="99">
        <f>AND(Tableau13[[#This Row],[Debut2]]&gt;0,Tableau13[[#This Row],[Fin2]]=0)*Tableau13[[#This Row],[Dernier pointage calculé]]</f>
        <v>0</v>
      </c>
      <c r="BC180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0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0" s="99">
        <f>IF(Tableau13[[#This Row],[Fin2]]=0,0,IF(Tableau13[[#This Row],[Fin2]]&gt;$X$1,Tableau13[[#This Row],[Fin2]]+$U$1,Tableau13[[#This Row],[Fin2]]+$V$1))</f>
        <v>0</v>
      </c>
      <c r="BF180" s="98"/>
      <c r="BG180" s="92"/>
      <c r="BH180" s="93">
        <f>Tableau13[[#This Row],[Debut3]]</f>
        <v>0</v>
      </c>
      <c r="BI180" s="99">
        <f>Tableau13[[#This Row],[Fin calculé2]]</f>
        <v>0</v>
      </c>
      <c r="BJ180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0" s="99">
        <f>AND(Tableau13[[#This Row],[Debut3]]&gt;0,Tableau13[[#This Row],[Fin3]]=0)*Tableau13[[#This Row],[Dernier pointage calculé]]</f>
        <v>0</v>
      </c>
      <c r="BL180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0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0" s="99">
        <f>IF(Tableau13[[#This Row],[Fin3]]=0,0,IF(Tableau13[[#This Row],[Fin3]]&gt;$X$1,Tableau13[[#This Row],[Fin3]]+$U$1,Tableau13[[#This Row],[Fin3]]+$V$1))</f>
        <v>0</v>
      </c>
      <c r="BO180" s="98"/>
      <c r="BP180" s="92"/>
      <c r="BQ180" s="93">
        <f>Tableau13[[#This Row],[Debut4]]</f>
        <v>0</v>
      </c>
      <c r="BR180" s="99">
        <f>Tableau13[[#This Row],[Fin calculé3]]</f>
        <v>0</v>
      </c>
      <c r="BS180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0" s="99">
        <f>AND(Tableau13[[#This Row],[Debut4]]&gt;0,Tableau13[[#This Row],[Fin4]]=0)*Tableau13[[#This Row],[Dernier pointage calculé]]</f>
        <v>0</v>
      </c>
      <c r="BU180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0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0" s="99">
        <f>IF(Tableau13[[#This Row],[Fin4]]=0,0,IF(Tableau13[[#This Row],[Fin4]]&gt;$X$1,Tableau13[[#This Row],[Fin4]]+$U$1,Tableau13[[#This Row],[Fin4]]+$V$1))</f>
        <v>0</v>
      </c>
      <c r="BX180" s="98"/>
      <c r="BY180" s="92"/>
      <c r="BZ180" s="93">
        <f>Tableau13[[#This Row],[Debut5]]</f>
        <v>0</v>
      </c>
      <c r="CA180" s="99">
        <f>Tableau13[[#This Row],[Fin calculé4]]</f>
        <v>0</v>
      </c>
      <c r="CB180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0" s="99">
        <f>AND(Tableau13[[#This Row],[Debut5]]&gt;0,Tableau13[[#This Row],[Fin5]]=0)*Tableau13[[#This Row],[Dernier pointage calculé]]</f>
        <v>0</v>
      </c>
      <c r="CD180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0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0" s="99">
        <f>IF(Tableau13[[#This Row],[Fin5]]=0,0,IF(Tableau13[[#This Row],[Fin5]]&gt;$X$1,Tableau13[[#This Row],[Fin5]]+$U$1,Tableau13[[#This Row],[Fin5]]+$V$1))</f>
        <v>0</v>
      </c>
      <c r="CG180" s="98"/>
      <c r="CH180" s="92"/>
      <c r="CI180" s="93">
        <f>Tableau13[[#This Row],[Debut6]]</f>
        <v>0</v>
      </c>
      <c r="CJ180" s="99">
        <f>Tableau13[[#This Row],[Fin calculé5]]</f>
        <v>0</v>
      </c>
      <c r="CK180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0" s="99">
        <f>AND(Tableau13[[#This Row],[Debut6]]&gt;0,Tableau13[[#This Row],[Fin6]]=0)*Tableau13[[#This Row],[Dernier pointage calculé]]</f>
        <v>0</v>
      </c>
      <c r="CM180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0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0" s="99">
        <f>IF(Tableau13[[#This Row],[Fin6]]=0,0,IF(Tableau13[[#This Row],[Fin6]]&gt;$X$1,Tableau13[[#This Row],[Fin6]]+$U$1,Tableau13[[#This Row],[Fin6]]+$V$1))</f>
        <v>0</v>
      </c>
      <c r="CP180" s="98"/>
      <c r="CQ180" s="161"/>
      <c r="CR180" s="102" t="str">
        <f>IF(Tableau18[[#This Row],[Colonne1]]=0,"",IF(DO180&gt;1,"Nom plusieurs fois dans la liste",IF(DO180=1,"OK","Nom pas dans la liste")))</f>
        <v/>
      </c>
      <c r="CS180" s="161"/>
      <c r="CT180" s="168"/>
      <c r="CU180" s="104"/>
      <c r="CV180" s="103"/>
      <c r="CW180" s="104"/>
      <c r="CX180" s="104"/>
      <c r="CY180" s="169"/>
      <c r="CZ180" s="133"/>
      <c r="DA180" s="133"/>
      <c r="DB180" s="133"/>
      <c r="DC180" s="133"/>
      <c r="DD180" s="133"/>
      <c r="DE180" s="133"/>
      <c r="DF180" s="133"/>
      <c r="DG180" s="105"/>
      <c r="DH180" s="133"/>
      <c r="DI180" s="105"/>
      <c r="DJ180" s="105"/>
      <c r="DK180" s="133"/>
      <c r="DL180" s="105"/>
      <c r="DM180" s="105" t="s">
        <v>129</v>
      </c>
      <c r="DN180" s="105"/>
      <c r="DO180" s="119">
        <f>COUNTIF(B:B,Tableau18[[#This Row],[Colonne1]])</f>
        <v>0</v>
      </c>
      <c r="DS180" s="108">
        <f>Tableau13[[#This Row],[Pause 1]]</f>
        <v>0</v>
      </c>
      <c r="DT180" s="108">
        <f>Tableau13[[#This Row],[Pause 2]]</f>
        <v>0</v>
      </c>
      <c r="DU180" s="81">
        <f>Tableau13[[#This Row],[Debut 1 pause calculé]]</f>
        <v>0</v>
      </c>
      <c r="DV180" s="81">
        <f>Tableau13[[#This Row],[Fin 1 pause calculé]]</f>
        <v>0</v>
      </c>
      <c r="DW180" s="81">
        <f>Tableau13[[#This Row],[Debut 2 pause calculé]]</f>
        <v>0</v>
      </c>
      <c r="DX180" s="81" t="str">
        <f>Tableau13[[#This Row],[Fin 2 pause calculé]]</f>
        <v/>
      </c>
      <c r="DY180" s="107">
        <f>Tableau13[[#This Row],[Activité1]]</f>
        <v>0</v>
      </c>
      <c r="DZ180" s="109">
        <f>Tableau13[[#This Row],[Debut1]]</f>
        <v>0</v>
      </c>
      <c r="EA180" s="109">
        <f>Tableau13[[#This Row],[Fin calculé1]]</f>
        <v>0</v>
      </c>
      <c r="EB180" s="109">
        <f>Tableau13[[#This Row],[FP1]]</f>
        <v>0</v>
      </c>
      <c r="EC180" s="110">
        <f>Tableau13[[#This Row],[Temps1]]</f>
        <v>0</v>
      </c>
      <c r="ED180" s="111">
        <f>IF(DZ180=0,0,IF(EA180&gt;0,"F",IF(Tableau13[[#This Row],[X]]="X","FP","EC")))</f>
        <v>0</v>
      </c>
      <c r="EE180" s="112">
        <f>Tableau13[[#This Row],[Pause1]]</f>
        <v>0</v>
      </c>
      <c r="EF180" s="113">
        <f t="shared" si="6"/>
        <v>0</v>
      </c>
      <c r="EG180" s="113">
        <f t="shared" si="5"/>
        <v>0</v>
      </c>
    </row>
    <row r="181" spans="1:137" s="107" customFormat="1" ht="13.95" customHeight="1" x14ac:dyDescent="0.3">
      <c r="A181" s="114">
        <f>Tableau13[[#This Row],[Code]]</f>
        <v>0</v>
      </c>
      <c r="B181" s="72"/>
      <c r="C181" s="72"/>
      <c r="D181" s="131"/>
      <c r="E181" s="74">
        <f>Tableau13[[#This Row],[Nom]]</f>
        <v>0</v>
      </c>
      <c r="F181" s="75">
        <f>IFERROR(VLOOKUP(Tableau13[[#This Row],[Nom]],Tableau18[],2,0),0)</f>
        <v>0</v>
      </c>
      <c r="G181" s="76">
        <f>IFERROR(VLOOKUP(Tableau13[[#This Row],[Nom]],Tableau18[],8,0),0)</f>
        <v>0</v>
      </c>
      <c r="H181" s="132"/>
      <c r="I181" s="76" t="str">
        <f>IFERROR(IF(VLOOKUP(Tableau13[[#This Row],[Nom]],Tableau18[],10,0)=0,"",VLOOKUP(Tableau13[[#This Row],[Nom]],Tableau18[],10,0)),"")</f>
        <v/>
      </c>
      <c r="J181" s="76" t="str">
        <f>IFERROR(IF(VLOOKUP(Tableau13[[#This Row],[Nom]],Tableau18[],12,0)=0,"",VLOOKUP(Tableau13[[#This Row],[Nom]],Tableau18[],12,0)),"")</f>
        <v/>
      </c>
      <c r="K181" s="76" t="str">
        <f>""</f>
        <v/>
      </c>
      <c r="L181" s="76" t="str">
        <f>IFERROR(VLOOKUP(Tableau13[[#This Row],[Nom]],Tableau18[],14,0),"")</f>
        <v/>
      </c>
      <c r="M181" s="76" t="str">
        <f>IFERROR(IF(VLOOKUP(Tableau13[[#This Row],[Nom]],Tableau18[],16,0)=0,"",VLOOKUP(Tableau13[[#This Row],[Nom]],Tableau18[],16,0)),"")</f>
        <v/>
      </c>
      <c r="N181" s="76" t="str">
        <f>""</f>
        <v/>
      </c>
      <c r="O181" s="76" t="str">
        <f>IFERROR(IF(VLOOKUP(Tableau13[[#This Row],[Nom]],Tableau18[],19,0)=0,"",VLOOKUP(Tableau13[[#This Row],[Nom]],Tableau18[],19,0)),"")</f>
        <v/>
      </c>
      <c r="P181" s="77">
        <f>Tableau13[[#This Row],[Colonne17]]</f>
        <v>0</v>
      </c>
      <c r="Q181" s="78" t="str">
        <f>IF(Tableau13[[#This Row],[ABS]]="X","ABS",IFERROR(VLOOKUP(Tableau13[[#This Row],[Colonne11]],#REF!,3,0),""))</f>
        <v/>
      </c>
      <c r="R181" s="79" t="e">
        <f>COUNTIF(#REF!,Tableau13[Nom])</f>
        <v>#REF!</v>
      </c>
      <c r="S181" s="80"/>
      <c r="T181" s="80" t="str">
        <f>IF(Tableau13[[#This Row],[CE]]=0,"",IF(Tableau13[[#This Row],[CE]]="Alexandre","Soirée","Nuit"))</f>
        <v/>
      </c>
      <c r="U181" s="81">
        <f>IFERROR(IF(Tableau13[[#This Row],[Début]]=0,0,IF(Tableau13[[#This Row],[Début]]&gt;$X$1,Tableau13[[#This Row],[Début]]+$U$1,Tableau13[[#This Row],[Début]]+$V$1)),0)</f>
        <v>0</v>
      </c>
      <c r="V181" s="81">
        <f>IFERROR(IF(Tableau13[[#This Row],[Debut 1 pause]]=0,0,IF(Tableau13[[#This Row],[Debut 1 pause]]&gt;$X$1,Tableau13[[#This Row],[Debut 1 pause]]+$U$1,Tableau13[[#This Row],[Debut 1 pause]]+$V$1)),0)</f>
        <v>0</v>
      </c>
      <c r="W181" s="81">
        <f>IFERROR(IF(Tableau13[[#This Row],[Fin 1 pause]]=0,0,IF(Tableau13[[#This Row],[Fin 1 pause]]&gt;$X$1,Tableau13[[#This Row],[Fin 1 pause]]+$U$1,Tableau13[[#This Row],[Fin 1 pause]]+$V$1)),0)</f>
        <v>0</v>
      </c>
      <c r="X181" s="81">
        <f>IFERROR(IF(Tableau13[[#This Row],[Debut 2 pause]]=0,0,IF(Tableau13[[#This Row],[Debut 2 pause]]&gt;$X$1,Tableau13[[#This Row],[Debut 2 pause]]+$U$1,Tableau13[[#This Row],[Debut 2 pause]]+$V$1)),0)</f>
        <v>0</v>
      </c>
      <c r="Y181" s="81" t="str">
        <f>IFERROR(IF(Tableau13[[#This Row],[Fin 2 pause]]=0,0,IF(Tableau13[[#This Row],[Fin 2 pause]]&gt;$X$1,Tableau13[[#This Row],[Fin 2 pause]]+$U$1,Tableau13[[#This Row],[Fin 2 pause]]+$V$1)),"")</f>
        <v/>
      </c>
      <c r="Z181" s="81">
        <f>IFERROR(IF(Tableau13[[#This Row],[Fin de poste]]=0,0,IF(Tableau13[[#This Row],[Fin de poste]]&gt;$X$1,Tableau13[[#This Row],[Fin de poste]]+$U$1,Tableau13[[#This Row],[Fin de poste]]+$V$1)),0)</f>
        <v>0</v>
      </c>
      <c r="AA181" s="81">
        <f>IFERROR(IF(Tableau13[[#This Row],[Dernier pointage]]=0,0,IF(Tableau13[[#This Row],[Dernier pointage]]&gt;$X$1,Tableau13[[#This Row],[Dernier pointage]]+$U$1,Tableau13[[#This Row],[Dernier pointage]]+$V$1)),0)</f>
        <v>0</v>
      </c>
      <c r="AB181" s="82">
        <f>IFERROR(IF(Tableau13[[#This Row],[Fin 1 pause]]=0,0,MOD(Tableau13[[#This Row],[Fin 1 pause]]-Tableau13[[#This Row],[Debut 1 pause]],1)),0)</f>
        <v>0</v>
      </c>
      <c r="AC181" s="83">
        <f>IFERROR(IF(M181=0,0,MOD(M181-L181,1)),0)</f>
        <v>0</v>
      </c>
      <c r="AD181" s="83">
        <f>IFERROR(IF(AB181+AC181&lt;0,0,AB181+AC181),0)</f>
        <v>0</v>
      </c>
      <c r="AE181" s="84">
        <f>IFERROR(LOOKUP(9^9,G181:O181),0)</f>
        <v>0</v>
      </c>
      <c r="AF181" s="85">
        <f>IFERROR(VLOOKUP(Tableau13[[#This Row],[Nom]],Tableau18[],3,0),0)</f>
        <v>0</v>
      </c>
      <c r="AG181" s="86">
        <f>IFERROR(AT181+BC181+BL181+BU181+CD181+CM181,0)</f>
        <v>0</v>
      </c>
      <c r="AH181" s="87">
        <f>IFERROR(Tableau13[[#This Row],[Total activité]]-Tableau13[[#This Row],[Total horoquartz2]],0)</f>
        <v>0</v>
      </c>
      <c r="AI181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1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1" s="115">
        <f>IFERROR(IF(Tableau13[[#This Row],[Activité1]]=0,0,IF(Tableau13[[#This Row],[X]]="x",0,LOOKUP("zz",Tableau13[[#This Row],[Activité1]:[Pause6]]))),0)</f>
        <v>0</v>
      </c>
      <c r="AL181" s="166"/>
      <c r="AM181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1" s="117">
        <f>IF(Tableau13[[#This Row],[Nom]]=0,0,IF(COUNTIF(Tableau18[Colonne1],Tableau13[Nom])=1,"OK","Pb horoquartz"))</f>
        <v>0</v>
      </c>
      <c r="AO181" s="92"/>
      <c r="AP181" s="118">
        <f>Tableau13[[#This Row],[Debut1]]</f>
        <v>0</v>
      </c>
      <c r="AQ181" s="94">
        <f>Tableau13[[#This Row],[Début calculé]]</f>
        <v>0</v>
      </c>
      <c r="AR181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1" s="96">
        <f>AND(Tableau13[[#This Row],[Debut1]]&gt;0,Tableau13[[#This Row],[Fin1]]=0)*Tableau13[[#This Row],[Dernier pointage calculé]]</f>
        <v>0</v>
      </c>
      <c r="AT181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1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1" s="96">
        <f>IFERROR(IF(Tableau13[[#This Row],[Fin1]]=0,0,IF(Tableau13[[#This Row],[Fin1]]&gt;$X$1,Tableau13[[#This Row],[Fin1]]+$U$1,Tableau13[[#This Row],[Fin1]]+$V$1)),0)</f>
        <v>0</v>
      </c>
      <c r="AW181" s="98"/>
      <c r="AX181" s="92"/>
      <c r="AY181" s="93">
        <f>Tableau13[[#This Row],[Fin1]]</f>
        <v>0</v>
      </c>
      <c r="AZ181" s="99">
        <f>Tableau13[[#This Row],[Fin calculé1]]</f>
        <v>0</v>
      </c>
      <c r="BA181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1" s="99">
        <f>AND(Tableau13[[#This Row],[Debut2]]&gt;0,Tableau13[[#This Row],[Fin2]]=0)*Tableau13[[#This Row],[Dernier pointage calculé]]</f>
        <v>0</v>
      </c>
      <c r="BC181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1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1" s="99">
        <f>IF(Tableau13[[#This Row],[Fin2]]=0,0,IF(Tableau13[[#This Row],[Fin2]]&gt;$X$1,Tableau13[[#This Row],[Fin2]]+$U$1,Tableau13[[#This Row],[Fin2]]+$V$1))</f>
        <v>0</v>
      </c>
      <c r="BF181" s="98"/>
      <c r="BG181" s="92"/>
      <c r="BH181" s="93">
        <f>Tableau13[[#This Row],[Debut3]]</f>
        <v>0</v>
      </c>
      <c r="BI181" s="99">
        <f>Tableau13[[#This Row],[Fin calculé2]]</f>
        <v>0</v>
      </c>
      <c r="BJ181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1" s="99">
        <f>AND(Tableau13[[#This Row],[Debut3]]&gt;0,Tableau13[[#This Row],[Fin3]]=0)*Tableau13[[#This Row],[Dernier pointage calculé]]</f>
        <v>0</v>
      </c>
      <c r="BL181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1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1" s="99">
        <f>IF(Tableau13[[#This Row],[Fin3]]=0,0,IF(Tableau13[[#This Row],[Fin3]]&gt;$X$1,Tableau13[[#This Row],[Fin3]]+$U$1,Tableau13[[#This Row],[Fin3]]+$V$1))</f>
        <v>0</v>
      </c>
      <c r="BO181" s="98"/>
      <c r="BP181" s="92"/>
      <c r="BQ181" s="93">
        <f>Tableau13[[#This Row],[Debut4]]</f>
        <v>0</v>
      </c>
      <c r="BR181" s="99">
        <f>Tableau13[[#This Row],[Fin calculé3]]</f>
        <v>0</v>
      </c>
      <c r="BS181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1" s="99">
        <f>AND(Tableau13[[#This Row],[Debut4]]&gt;0,Tableau13[[#This Row],[Fin4]]=0)*Tableau13[[#This Row],[Dernier pointage calculé]]</f>
        <v>0</v>
      </c>
      <c r="BU181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1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1" s="99">
        <f>IF(Tableau13[[#This Row],[Fin4]]=0,0,IF(Tableau13[[#This Row],[Fin4]]&gt;$X$1,Tableau13[[#This Row],[Fin4]]+$U$1,Tableau13[[#This Row],[Fin4]]+$V$1))</f>
        <v>0</v>
      </c>
      <c r="BX181" s="98"/>
      <c r="BY181" s="92"/>
      <c r="BZ181" s="93">
        <f>Tableau13[[#This Row],[Debut5]]</f>
        <v>0</v>
      </c>
      <c r="CA181" s="99">
        <f>Tableau13[[#This Row],[Fin calculé4]]</f>
        <v>0</v>
      </c>
      <c r="CB181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1" s="99">
        <f>AND(Tableau13[[#This Row],[Debut5]]&gt;0,Tableau13[[#This Row],[Fin5]]=0)*Tableau13[[#This Row],[Dernier pointage calculé]]</f>
        <v>0</v>
      </c>
      <c r="CD181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1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1" s="99">
        <f>IF(Tableau13[[#This Row],[Fin5]]=0,0,IF(Tableau13[[#This Row],[Fin5]]&gt;$X$1,Tableau13[[#This Row],[Fin5]]+$U$1,Tableau13[[#This Row],[Fin5]]+$V$1))</f>
        <v>0</v>
      </c>
      <c r="CG181" s="98"/>
      <c r="CH181" s="92"/>
      <c r="CI181" s="93">
        <f>Tableau13[[#This Row],[Debut6]]</f>
        <v>0</v>
      </c>
      <c r="CJ181" s="99">
        <f>Tableau13[[#This Row],[Fin calculé5]]</f>
        <v>0</v>
      </c>
      <c r="CK181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1" s="99">
        <f>AND(Tableau13[[#This Row],[Debut6]]&gt;0,Tableau13[[#This Row],[Fin6]]=0)*Tableau13[[#This Row],[Dernier pointage calculé]]</f>
        <v>0</v>
      </c>
      <c r="CM181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1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1" s="99">
        <f>IF(Tableau13[[#This Row],[Fin6]]=0,0,IF(Tableau13[[#This Row],[Fin6]]&gt;$X$1,Tableau13[[#This Row],[Fin6]]+$U$1,Tableau13[[#This Row],[Fin6]]+$V$1))</f>
        <v>0</v>
      </c>
      <c r="CP181" s="98"/>
      <c r="CQ181" s="161"/>
      <c r="CR181" s="102" t="str">
        <f>IF(Tableau18[[#This Row],[Colonne1]]=0,"",IF(DO181&gt;1,"Nom plusieurs fois dans la liste",IF(DO181=1,"OK","Nom pas dans la liste")))</f>
        <v/>
      </c>
      <c r="CS181" s="161"/>
      <c r="CT181" s="168"/>
      <c r="CU181" s="104"/>
      <c r="CV181" s="103"/>
      <c r="CW181" s="104"/>
      <c r="CX181" s="104"/>
      <c r="CY181" s="169"/>
      <c r="CZ181" s="133"/>
      <c r="DA181" s="133"/>
      <c r="DB181" s="133"/>
      <c r="DC181" s="133"/>
      <c r="DD181" s="133"/>
      <c r="DE181" s="133"/>
      <c r="DF181" s="133"/>
      <c r="DG181" s="105"/>
      <c r="DH181" s="133"/>
      <c r="DI181" s="105"/>
      <c r="DJ181" s="105"/>
      <c r="DK181" s="133"/>
      <c r="DL181" s="105"/>
      <c r="DM181" s="105" t="s">
        <v>129</v>
      </c>
      <c r="DN181" s="105"/>
      <c r="DO181" s="119">
        <f>COUNTIF(B:B,Tableau18[[#This Row],[Colonne1]])</f>
        <v>0</v>
      </c>
      <c r="DS181" s="108">
        <f>Tableau13[[#This Row],[Pause 1]]</f>
        <v>0</v>
      </c>
      <c r="DT181" s="108">
        <f>Tableau13[[#This Row],[Pause 2]]</f>
        <v>0</v>
      </c>
      <c r="DU181" s="81">
        <f>Tableau13[[#This Row],[Debut 1 pause calculé]]</f>
        <v>0</v>
      </c>
      <c r="DV181" s="81">
        <f>Tableau13[[#This Row],[Fin 1 pause calculé]]</f>
        <v>0</v>
      </c>
      <c r="DW181" s="81">
        <f>Tableau13[[#This Row],[Debut 2 pause calculé]]</f>
        <v>0</v>
      </c>
      <c r="DX181" s="81" t="str">
        <f>Tableau13[[#This Row],[Fin 2 pause calculé]]</f>
        <v/>
      </c>
      <c r="DY181" s="107">
        <f>Tableau13[[#This Row],[Activité1]]</f>
        <v>0</v>
      </c>
      <c r="DZ181" s="121">
        <f>Tableau13[[#This Row],[Debut1]]</f>
        <v>0</v>
      </c>
      <c r="EA181" s="121">
        <f>Tableau13[[#This Row],[Fin calculé1]]</f>
        <v>0</v>
      </c>
      <c r="EB181" s="121">
        <f>Tableau13[[#This Row],[FP1]]</f>
        <v>0</v>
      </c>
      <c r="EC181" s="122">
        <f>Tableau13[[#This Row],[Temps1]]</f>
        <v>0</v>
      </c>
      <c r="ED181" s="123">
        <f>IF(DZ181=0,0,IF(EA181&gt;0,"F",IF(Tableau13[[#This Row],[X]]="X","FP","EC")))</f>
        <v>0</v>
      </c>
      <c r="EE181" s="124">
        <f>Tableau13[[#This Row],[Pause1]]</f>
        <v>0</v>
      </c>
      <c r="EF181" s="125">
        <f t="shared" si="6"/>
        <v>0</v>
      </c>
      <c r="EG181" s="125">
        <f t="shared" si="5"/>
        <v>0</v>
      </c>
    </row>
    <row r="182" spans="1:137" s="107" customFormat="1" ht="13.95" customHeight="1" x14ac:dyDescent="0.3">
      <c r="A182" s="114">
        <f>Tableau13[[#This Row],[Code]]</f>
        <v>0</v>
      </c>
      <c r="B182" s="72"/>
      <c r="C182" s="72"/>
      <c r="D182" s="73"/>
      <c r="E182" s="74">
        <f>Tableau13[[#This Row],[Nom]]</f>
        <v>0</v>
      </c>
      <c r="F182" s="75">
        <f>IFERROR(VLOOKUP(Tableau13[[#This Row],[Nom]],Tableau18[],2,0),0)</f>
        <v>0</v>
      </c>
      <c r="G182" s="76">
        <f>IFERROR(VLOOKUP(Tableau13[[#This Row],[Nom]],Tableau18[],8,0),0)</f>
        <v>0</v>
      </c>
      <c r="H182" s="72"/>
      <c r="I182" s="76" t="str">
        <f>IFERROR(IF(VLOOKUP(Tableau13[[#This Row],[Nom]],Tableau18[],10,0)=0,"",VLOOKUP(Tableau13[[#This Row],[Nom]],Tableau18[],10,0)),"")</f>
        <v/>
      </c>
      <c r="J182" s="76" t="str">
        <f>IFERROR(IF(VLOOKUP(Tableau13[[#This Row],[Nom]],Tableau18[],12,0)=0,"",VLOOKUP(Tableau13[[#This Row],[Nom]],Tableau18[],12,0)),"")</f>
        <v/>
      </c>
      <c r="K182" s="76" t="str">
        <f>""</f>
        <v/>
      </c>
      <c r="L182" s="76" t="str">
        <f>IFERROR(VLOOKUP(Tableau13[[#This Row],[Nom]],Tableau18[],14,0),"")</f>
        <v/>
      </c>
      <c r="M182" s="76" t="str">
        <f>IFERROR(IF(VLOOKUP(Tableau13[[#This Row],[Nom]],Tableau18[],16,0)=0,"",VLOOKUP(Tableau13[[#This Row],[Nom]],Tableau18[],16,0)),"")</f>
        <v/>
      </c>
      <c r="N182" s="76" t="str">
        <f>""</f>
        <v/>
      </c>
      <c r="O182" s="76" t="str">
        <f>IFERROR(IF(VLOOKUP(Tableau13[[#This Row],[Nom]],Tableau18[],19,0)=0,"",VLOOKUP(Tableau13[[#This Row],[Nom]],Tableau18[],19,0)),"")</f>
        <v/>
      </c>
      <c r="P182" s="77">
        <f>Tableau13[[#This Row],[Colonne17]]</f>
        <v>0</v>
      </c>
      <c r="Q182" s="78" t="str">
        <f>IF(Tableau13[[#This Row],[ABS]]="X","ABS",IFERROR(VLOOKUP(Tableau13[[#This Row],[Colonne11]],#REF!,3,0),""))</f>
        <v/>
      </c>
      <c r="R182" s="79" t="e">
        <f>COUNTIF(#REF!,Tableau13[Nom])</f>
        <v>#REF!</v>
      </c>
      <c r="S182" s="80"/>
      <c r="T182" s="80" t="str">
        <f>IF(Tableau13[[#This Row],[CE]]=0,"",IF(Tableau13[[#This Row],[CE]]="Alexandre","Soirée","Nuit"))</f>
        <v/>
      </c>
      <c r="U182" s="81">
        <f>IFERROR(IF(Tableau13[[#This Row],[Début]]=0,0,IF(Tableau13[[#This Row],[Début]]&gt;$X$1,Tableau13[[#This Row],[Début]]+$U$1,Tableau13[[#This Row],[Début]]+$V$1)),0)</f>
        <v>0</v>
      </c>
      <c r="V182" s="81">
        <f>IFERROR(IF(Tableau13[[#This Row],[Debut 1 pause]]=0,0,IF(Tableau13[[#This Row],[Debut 1 pause]]&gt;$X$1,Tableau13[[#This Row],[Debut 1 pause]]+$U$1,Tableau13[[#This Row],[Debut 1 pause]]+$V$1)),0)</f>
        <v>0</v>
      </c>
      <c r="W182" s="81">
        <f>IFERROR(IF(Tableau13[[#This Row],[Fin 1 pause]]=0,0,IF(Tableau13[[#This Row],[Fin 1 pause]]&gt;$X$1,Tableau13[[#This Row],[Fin 1 pause]]+$U$1,Tableau13[[#This Row],[Fin 1 pause]]+$V$1)),0)</f>
        <v>0</v>
      </c>
      <c r="X182" s="81">
        <f>IFERROR(IF(Tableau13[[#This Row],[Debut 2 pause]]=0,0,IF(Tableau13[[#This Row],[Debut 2 pause]]&gt;$X$1,Tableau13[[#This Row],[Debut 2 pause]]+$U$1,Tableau13[[#This Row],[Debut 2 pause]]+$V$1)),0)</f>
        <v>0</v>
      </c>
      <c r="Y182" s="81" t="str">
        <f>IFERROR(IF(Tableau13[[#This Row],[Fin 2 pause]]=0,0,IF(Tableau13[[#This Row],[Fin 2 pause]]&gt;$X$1,Tableau13[[#This Row],[Fin 2 pause]]+$U$1,Tableau13[[#This Row],[Fin 2 pause]]+$V$1)),"")</f>
        <v/>
      </c>
      <c r="Z182" s="81">
        <f>IFERROR(IF(Tableau13[[#This Row],[Fin de poste]]=0,0,IF(Tableau13[[#This Row],[Fin de poste]]&gt;$X$1,Tableau13[[#This Row],[Fin de poste]]+$U$1,Tableau13[[#This Row],[Fin de poste]]+$V$1)),0)</f>
        <v>0</v>
      </c>
      <c r="AA182" s="81">
        <f>IFERROR(IF(Tableau13[[#This Row],[Dernier pointage]]=0,0,IF(Tableau13[[#This Row],[Dernier pointage]]&gt;$X$1,Tableau13[[#This Row],[Dernier pointage]]+$U$1,Tableau13[[#This Row],[Dernier pointage]]+$V$1)),0)</f>
        <v>0</v>
      </c>
      <c r="AB182" s="82">
        <f>IFERROR(IF(Tableau13[[#This Row],[Fin 1 pause]]=0,0,MOD(Tableau13[[#This Row],[Fin 1 pause]]-Tableau13[[#This Row],[Debut 1 pause]],1)),0)</f>
        <v>0</v>
      </c>
      <c r="AC182" s="83">
        <f>IFERROR(IF(M182=0,0,MOD(M182-L182,1)),0)</f>
        <v>0</v>
      </c>
      <c r="AD182" s="83">
        <f>IFERROR(IF(AB182+AC182&lt;0,0,AB182+AC182),0)</f>
        <v>0</v>
      </c>
      <c r="AE182" s="84">
        <f>IFERROR(LOOKUP(9^9,G182:O182),0)</f>
        <v>0</v>
      </c>
      <c r="AF182" s="85">
        <f>IFERROR(VLOOKUP(Tableau13[[#This Row],[Nom]],Tableau18[],3,0),0)</f>
        <v>0</v>
      </c>
      <c r="AG182" s="86">
        <f>IFERROR(AT182+BC182+BL182+BU182+CD182+CM182,0)</f>
        <v>0</v>
      </c>
      <c r="AH182" s="87">
        <f>IFERROR(Tableau13[[#This Row],[Total activité]]-Tableau13[[#This Row],[Total horoquartz2]],0)</f>
        <v>0</v>
      </c>
      <c r="AI182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2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2" s="115">
        <f>IFERROR(IF(Tableau13[[#This Row],[Activité1]]=0,0,IF(Tableau13[[#This Row],[X]]="x",0,LOOKUP("zz",Tableau13[[#This Row],[Activité1]:[Pause6]]))),0)</f>
        <v>0</v>
      </c>
      <c r="AL182" s="166"/>
      <c r="AM182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2" s="117">
        <f>IF(Tableau13[[#This Row],[Nom]]=0,0,IF(COUNTIF(Tableau18[Colonne1],Tableau13[Nom])=1,"OK","Pb horoquartz"))</f>
        <v>0</v>
      </c>
      <c r="AO182" s="92"/>
      <c r="AP182" s="118">
        <f>Tableau13[[#This Row],[Debut1]]</f>
        <v>0</v>
      </c>
      <c r="AQ182" s="94">
        <f>Tableau13[[#This Row],[Début calculé]]</f>
        <v>0</v>
      </c>
      <c r="AR182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2" s="96">
        <f>AND(Tableau13[[#This Row],[Debut1]]&gt;0,Tableau13[[#This Row],[Fin1]]=0)*Tableau13[[#This Row],[Dernier pointage calculé]]</f>
        <v>0</v>
      </c>
      <c r="AT182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2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2" s="96">
        <f>IFERROR(IF(Tableau13[[#This Row],[Fin1]]=0,0,IF(Tableau13[[#This Row],[Fin1]]&gt;$X$1,Tableau13[[#This Row],[Fin1]]+$U$1,Tableau13[[#This Row],[Fin1]]+$V$1)),0)</f>
        <v>0</v>
      </c>
      <c r="AW182" s="98"/>
      <c r="AX182" s="92"/>
      <c r="AY182" s="93">
        <f>Tableau13[[#This Row],[Fin1]]</f>
        <v>0</v>
      </c>
      <c r="AZ182" s="99">
        <f>Tableau13[[#This Row],[Fin calculé1]]</f>
        <v>0</v>
      </c>
      <c r="BA182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2" s="99">
        <f>AND(Tableau13[[#This Row],[Debut2]]&gt;0,Tableau13[[#This Row],[Fin2]]=0)*Tableau13[[#This Row],[Dernier pointage calculé]]</f>
        <v>0</v>
      </c>
      <c r="BC182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2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2" s="99">
        <f>IF(Tableau13[[#This Row],[Fin2]]=0,0,IF(Tableau13[[#This Row],[Fin2]]&gt;$X$1,Tableau13[[#This Row],[Fin2]]+$U$1,Tableau13[[#This Row],[Fin2]]+$V$1))</f>
        <v>0</v>
      </c>
      <c r="BF182" s="98"/>
      <c r="BG182" s="92"/>
      <c r="BH182" s="93">
        <f>Tableau13[[#This Row],[Debut3]]</f>
        <v>0</v>
      </c>
      <c r="BI182" s="99">
        <f>Tableau13[[#This Row],[Fin calculé2]]</f>
        <v>0</v>
      </c>
      <c r="BJ182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2" s="99">
        <f>AND(Tableau13[[#This Row],[Debut3]]&gt;0,Tableau13[[#This Row],[Fin3]]=0)*Tableau13[[#This Row],[Dernier pointage calculé]]</f>
        <v>0</v>
      </c>
      <c r="BL182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2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2" s="99">
        <f>IF(Tableau13[[#This Row],[Fin3]]=0,0,IF(Tableau13[[#This Row],[Fin3]]&gt;$X$1,Tableau13[[#This Row],[Fin3]]+$U$1,Tableau13[[#This Row],[Fin3]]+$V$1))</f>
        <v>0</v>
      </c>
      <c r="BO182" s="98"/>
      <c r="BP182" s="92"/>
      <c r="BQ182" s="93">
        <f>Tableau13[[#This Row],[Debut4]]</f>
        <v>0</v>
      </c>
      <c r="BR182" s="99">
        <f>Tableau13[[#This Row],[Fin calculé3]]</f>
        <v>0</v>
      </c>
      <c r="BS182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2" s="99">
        <f>AND(Tableau13[[#This Row],[Debut4]]&gt;0,Tableau13[[#This Row],[Fin4]]=0)*Tableau13[[#This Row],[Dernier pointage calculé]]</f>
        <v>0</v>
      </c>
      <c r="BU182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2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2" s="99">
        <f>IF(Tableau13[[#This Row],[Fin4]]=0,0,IF(Tableau13[[#This Row],[Fin4]]&gt;$X$1,Tableau13[[#This Row],[Fin4]]+$U$1,Tableau13[[#This Row],[Fin4]]+$V$1))</f>
        <v>0</v>
      </c>
      <c r="BX182" s="98"/>
      <c r="BY182" s="92"/>
      <c r="BZ182" s="93">
        <f>Tableau13[[#This Row],[Debut5]]</f>
        <v>0</v>
      </c>
      <c r="CA182" s="99">
        <f>Tableau13[[#This Row],[Fin calculé4]]</f>
        <v>0</v>
      </c>
      <c r="CB182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2" s="99">
        <f>AND(Tableau13[[#This Row],[Debut5]]&gt;0,Tableau13[[#This Row],[Fin5]]=0)*Tableau13[[#This Row],[Dernier pointage calculé]]</f>
        <v>0</v>
      </c>
      <c r="CD182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2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2" s="99">
        <f>IF(Tableau13[[#This Row],[Fin5]]=0,0,IF(Tableau13[[#This Row],[Fin5]]&gt;$X$1,Tableau13[[#This Row],[Fin5]]+$U$1,Tableau13[[#This Row],[Fin5]]+$V$1))</f>
        <v>0</v>
      </c>
      <c r="CG182" s="98"/>
      <c r="CH182" s="92"/>
      <c r="CI182" s="93">
        <f>Tableau13[[#This Row],[Debut6]]</f>
        <v>0</v>
      </c>
      <c r="CJ182" s="99">
        <f>Tableau13[[#This Row],[Fin calculé5]]</f>
        <v>0</v>
      </c>
      <c r="CK182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2" s="99">
        <f>AND(Tableau13[[#This Row],[Debut6]]&gt;0,Tableau13[[#This Row],[Fin6]]=0)*Tableau13[[#This Row],[Dernier pointage calculé]]</f>
        <v>0</v>
      </c>
      <c r="CM182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2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2" s="99">
        <f>IF(Tableau13[[#This Row],[Fin6]]=0,0,IF(Tableau13[[#This Row],[Fin6]]&gt;$X$1,Tableau13[[#This Row],[Fin6]]+$U$1,Tableau13[[#This Row],[Fin6]]+$V$1))</f>
        <v>0</v>
      </c>
      <c r="CP182" s="98"/>
      <c r="CQ182" s="161"/>
      <c r="CR182" s="102" t="str">
        <f>IF(Tableau18[[#This Row],[Colonne1]]=0,"",IF(DO182&gt;1,"Nom plusieurs fois dans la liste",IF(DO182=1,"OK","Nom pas dans la liste")))</f>
        <v/>
      </c>
      <c r="CS182" s="161"/>
      <c r="CT182" s="168"/>
      <c r="CU182" s="104"/>
      <c r="CV182" s="103"/>
      <c r="CW182" s="104"/>
      <c r="CX182" s="104"/>
      <c r="CY182" s="169"/>
      <c r="CZ182" s="133"/>
      <c r="DA182" s="133"/>
      <c r="DB182" s="133"/>
      <c r="DC182" s="133"/>
      <c r="DD182" s="133"/>
      <c r="DE182" s="133"/>
      <c r="DF182" s="133"/>
      <c r="DG182" s="105"/>
      <c r="DH182" s="133"/>
      <c r="DI182" s="105"/>
      <c r="DJ182" s="105"/>
      <c r="DK182" s="133"/>
      <c r="DL182" s="105"/>
      <c r="DM182" s="105" t="s">
        <v>129</v>
      </c>
      <c r="DN182" s="105"/>
      <c r="DO182" s="119">
        <f>COUNTIF(B:B,Tableau18[[#This Row],[Colonne1]])</f>
        <v>0</v>
      </c>
      <c r="DS182" s="108">
        <f>Tableau13[[#This Row],[Pause 1]]</f>
        <v>0</v>
      </c>
      <c r="DT182" s="108">
        <f>Tableau13[[#This Row],[Pause 2]]</f>
        <v>0</v>
      </c>
      <c r="DU182" s="81">
        <f>Tableau13[[#This Row],[Debut 1 pause calculé]]</f>
        <v>0</v>
      </c>
      <c r="DV182" s="81">
        <f>Tableau13[[#This Row],[Fin 1 pause calculé]]</f>
        <v>0</v>
      </c>
      <c r="DW182" s="81">
        <f>Tableau13[[#This Row],[Debut 2 pause calculé]]</f>
        <v>0</v>
      </c>
      <c r="DX182" s="81" t="str">
        <f>Tableau13[[#This Row],[Fin 2 pause calculé]]</f>
        <v/>
      </c>
      <c r="DY182" s="107">
        <f>Tableau13[[#This Row],[Activité1]]</f>
        <v>0</v>
      </c>
      <c r="DZ182" s="109">
        <f>Tableau13[[#This Row],[Debut1]]</f>
        <v>0</v>
      </c>
      <c r="EA182" s="109">
        <f>Tableau13[[#This Row],[Fin calculé1]]</f>
        <v>0</v>
      </c>
      <c r="EB182" s="109">
        <f>Tableau13[[#This Row],[FP1]]</f>
        <v>0</v>
      </c>
      <c r="EC182" s="110">
        <f>Tableau13[[#This Row],[Temps1]]</f>
        <v>0</v>
      </c>
      <c r="ED182" s="111">
        <f>IF(DZ182=0,0,IF(EA182&gt;0,"F",IF(Tableau13[[#This Row],[X]]="X","FP","EC")))</f>
        <v>0</v>
      </c>
      <c r="EE182" s="112">
        <f>Tableau13[[#This Row],[Pause1]]</f>
        <v>0</v>
      </c>
      <c r="EF182" s="113">
        <f t="shared" si="6"/>
        <v>0</v>
      </c>
      <c r="EG182" s="113">
        <f t="shared" si="5"/>
        <v>0</v>
      </c>
    </row>
    <row r="183" spans="1:137" s="107" customFormat="1" ht="13.95" customHeight="1" x14ac:dyDescent="0.3">
      <c r="A183" s="114">
        <f>Tableau13[[#This Row],[Code]]</f>
        <v>0</v>
      </c>
      <c r="B183" s="72"/>
      <c r="C183" s="72"/>
      <c r="D183" s="73"/>
      <c r="E183" s="74">
        <f>Tableau13[[#This Row],[Nom]]</f>
        <v>0</v>
      </c>
      <c r="F183" s="75">
        <f>IFERROR(VLOOKUP(Tableau13[[#This Row],[Nom]],Tableau18[],2,0),0)</f>
        <v>0</v>
      </c>
      <c r="G183" s="76">
        <f>IFERROR(VLOOKUP(Tableau13[[#This Row],[Nom]],Tableau18[],8,0),0)</f>
        <v>0</v>
      </c>
      <c r="H183" s="72"/>
      <c r="I183" s="76" t="str">
        <f>IFERROR(IF(VLOOKUP(Tableau13[[#This Row],[Nom]],Tableau18[],10,0)=0,"",VLOOKUP(Tableau13[[#This Row],[Nom]],Tableau18[],10,0)),"")</f>
        <v/>
      </c>
      <c r="J183" s="76" t="str">
        <f>IFERROR(IF(VLOOKUP(Tableau13[[#This Row],[Nom]],Tableau18[],12,0)=0,"",VLOOKUP(Tableau13[[#This Row],[Nom]],Tableau18[],12,0)),"")</f>
        <v/>
      </c>
      <c r="K183" s="76" t="str">
        <f>""</f>
        <v/>
      </c>
      <c r="L183" s="76" t="str">
        <f>IFERROR(VLOOKUP(Tableau13[[#This Row],[Nom]],Tableau18[],14,0),"")</f>
        <v/>
      </c>
      <c r="M183" s="76" t="str">
        <f>IFERROR(IF(VLOOKUP(Tableau13[[#This Row],[Nom]],Tableau18[],16,0)=0,"",VLOOKUP(Tableau13[[#This Row],[Nom]],Tableau18[],16,0)),"")</f>
        <v/>
      </c>
      <c r="N183" s="76" t="str">
        <f>""</f>
        <v/>
      </c>
      <c r="O183" s="76" t="str">
        <f>IFERROR(IF(VLOOKUP(Tableau13[[#This Row],[Nom]],Tableau18[],19,0)=0,"",VLOOKUP(Tableau13[[#This Row],[Nom]],Tableau18[],19,0)),"")</f>
        <v/>
      </c>
      <c r="P183" s="77">
        <f>Tableau13[[#This Row],[Colonne17]]</f>
        <v>0</v>
      </c>
      <c r="Q183" s="78" t="str">
        <f>IF(Tableau13[[#This Row],[ABS]]="X","ABS",IFERROR(VLOOKUP(Tableau13[[#This Row],[Colonne11]],#REF!,3,0),""))</f>
        <v/>
      </c>
      <c r="R183" s="79" t="e">
        <f>COUNTIF(#REF!,Tableau13[Nom])</f>
        <v>#REF!</v>
      </c>
      <c r="S183" s="80"/>
      <c r="T183" s="80" t="str">
        <f>IF(Tableau13[[#This Row],[CE]]=0,"",IF(Tableau13[[#This Row],[CE]]="Alexandre","Soirée","Nuit"))</f>
        <v/>
      </c>
      <c r="U183" s="81">
        <f>IFERROR(IF(Tableau13[[#This Row],[Début]]=0,0,IF(Tableau13[[#This Row],[Début]]&gt;$X$1,Tableau13[[#This Row],[Début]]+$U$1,Tableau13[[#This Row],[Début]]+$V$1)),0)</f>
        <v>0</v>
      </c>
      <c r="V183" s="81">
        <f>IFERROR(IF(Tableau13[[#This Row],[Debut 1 pause]]=0,0,IF(Tableau13[[#This Row],[Debut 1 pause]]&gt;$X$1,Tableau13[[#This Row],[Debut 1 pause]]+$U$1,Tableau13[[#This Row],[Debut 1 pause]]+$V$1)),0)</f>
        <v>0</v>
      </c>
      <c r="W183" s="81">
        <f>IFERROR(IF(Tableau13[[#This Row],[Fin 1 pause]]=0,0,IF(Tableau13[[#This Row],[Fin 1 pause]]&gt;$X$1,Tableau13[[#This Row],[Fin 1 pause]]+$U$1,Tableau13[[#This Row],[Fin 1 pause]]+$V$1)),0)</f>
        <v>0</v>
      </c>
      <c r="X183" s="81">
        <f>IFERROR(IF(Tableau13[[#This Row],[Debut 2 pause]]=0,0,IF(Tableau13[[#This Row],[Debut 2 pause]]&gt;$X$1,Tableau13[[#This Row],[Debut 2 pause]]+$U$1,Tableau13[[#This Row],[Debut 2 pause]]+$V$1)),0)</f>
        <v>0</v>
      </c>
      <c r="Y183" s="81" t="str">
        <f>IFERROR(IF(Tableau13[[#This Row],[Fin 2 pause]]=0,0,IF(Tableau13[[#This Row],[Fin 2 pause]]&gt;$X$1,Tableau13[[#This Row],[Fin 2 pause]]+$U$1,Tableau13[[#This Row],[Fin 2 pause]]+$V$1)),"")</f>
        <v/>
      </c>
      <c r="Z183" s="81">
        <f>IFERROR(IF(Tableau13[[#This Row],[Fin de poste]]=0,0,IF(Tableau13[[#This Row],[Fin de poste]]&gt;$X$1,Tableau13[[#This Row],[Fin de poste]]+$U$1,Tableau13[[#This Row],[Fin de poste]]+$V$1)),0)</f>
        <v>0</v>
      </c>
      <c r="AA183" s="81">
        <f>IFERROR(IF(Tableau13[[#This Row],[Dernier pointage]]=0,0,IF(Tableau13[[#This Row],[Dernier pointage]]&gt;$X$1,Tableau13[[#This Row],[Dernier pointage]]+$U$1,Tableau13[[#This Row],[Dernier pointage]]+$V$1)),0)</f>
        <v>0</v>
      </c>
      <c r="AB183" s="82">
        <f>IFERROR(IF(Tableau13[[#This Row],[Fin 1 pause]]=0,0,MOD(Tableau13[[#This Row],[Fin 1 pause]]-Tableau13[[#This Row],[Debut 1 pause]],1)),0)</f>
        <v>0</v>
      </c>
      <c r="AC183" s="83">
        <f>IFERROR(IF(M183=0,0,MOD(M183-L183,1)),0)</f>
        <v>0</v>
      </c>
      <c r="AD183" s="83">
        <f>IFERROR(IF(AB183+AC183&lt;0,0,AB183+AC183),0)</f>
        <v>0</v>
      </c>
      <c r="AE183" s="84">
        <f>IFERROR(LOOKUP(9^9,G183:O183),0)</f>
        <v>0</v>
      </c>
      <c r="AF183" s="85">
        <f>IFERROR(VLOOKUP(Tableau13[[#This Row],[Nom]],Tableau18[],3,0),0)</f>
        <v>0</v>
      </c>
      <c r="AG183" s="86">
        <f>IFERROR(AT183+BC183+BL183+BU183+CD183+CM183,0)</f>
        <v>0</v>
      </c>
      <c r="AH183" s="87">
        <f>IFERROR(Tableau13[[#This Row],[Total activité]]-Tableau13[[#This Row],[Total horoquartz2]],0)</f>
        <v>0</v>
      </c>
      <c r="AI183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3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3" s="115">
        <f>IFERROR(IF(Tableau13[[#This Row],[Activité1]]=0,0,IF(Tableau13[[#This Row],[X]]="x",0,LOOKUP("zz",Tableau13[[#This Row],[Activité1]:[Pause6]]))),0)</f>
        <v>0</v>
      </c>
      <c r="AL183" s="166"/>
      <c r="AM183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3" s="117">
        <f>IF(Tableau13[[#This Row],[Nom]]=0,0,IF(COUNTIF(Tableau18[Colonne1],Tableau13[Nom])=1,"OK","Pb horoquartz"))</f>
        <v>0</v>
      </c>
      <c r="AO183" s="92"/>
      <c r="AP183" s="118">
        <f>Tableau13[[#This Row],[Debut1]]</f>
        <v>0</v>
      </c>
      <c r="AQ183" s="94">
        <f>Tableau13[[#This Row],[Début calculé]]</f>
        <v>0</v>
      </c>
      <c r="AR183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3" s="96">
        <f>AND(Tableau13[[#This Row],[Debut1]]&gt;0,Tableau13[[#This Row],[Fin1]]=0)*Tableau13[[#This Row],[Dernier pointage calculé]]</f>
        <v>0</v>
      </c>
      <c r="AT183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3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3" s="96">
        <f>IFERROR(IF(Tableau13[[#This Row],[Fin1]]=0,0,IF(Tableau13[[#This Row],[Fin1]]&gt;$X$1,Tableau13[[#This Row],[Fin1]]+$U$1,Tableau13[[#This Row],[Fin1]]+$V$1)),0)</f>
        <v>0</v>
      </c>
      <c r="AW183" s="98"/>
      <c r="AX183" s="92"/>
      <c r="AY183" s="93">
        <f>Tableau13[[#This Row],[Fin1]]</f>
        <v>0</v>
      </c>
      <c r="AZ183" s="99">
        <f>Tableau13[[#This Row],[Fin calculé1]]</f>
        <v>0</v>
      </c>
      <c r="BA183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3" s="99">
        <f>AND(Tableau13[[#This Row],[Debut2]]&gt;0,Tableau13[[#This Row],[Fin2]]=0)*Tableau13[[#This Row],[Dernier pointage calculé]]</f>
        <v>0</v>
      </c>
      <c r="BC183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3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3" s="99">
        <f>IF(Tableau13[[#This Row],[Fin2]]=0,0,IF(Tableau13[[#This Row],[Fin2]]&gt;$X$1,Tableau13[[#This Row],[Fin2]]+$U$1,Tableau13[[#This Row],[Fin2]]+$V$1))</f>
        <v>0</v>
      </c>
      <c r="BF183" s="98"/>
      <c r="BG183" s="92"/>
      <c r="BH183" s="93">
        <f>Tableau13[[#This Row],[Debut3]]</f>
        <v>0</v>
      </c>
      <c r="BI183" s="99">
        <f>Tableau13[[#This Row],[Fin calculé2]]</f>
        <v>0</v>
      </c>
      <c r="BJ183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3" s="99">
        <f>AND(Tableau13[[#This Row],[Debut3]]&gt;0,Tableau13[[#This Row],[Fin3]]=0)*Tableau13[[#This Row],[Dernier pointage calculé]]</f>
        <v>0</v>
      </c>
      <c r="BL183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3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3" s="99">
        <f>IF(Tableau13[[#This Row],[Fin3]]=0,0,IF(Tableau13[[#This Row],[Fin3]]&gt;$X$1,Tableau13[[#This Row],[Fin3]]+$U$1,Tableau13[[#This Row],[Fin3]]+$V$1))</f>
        <v>0</v>
      </c>
      <c r="BO183" s="98"/>
      <c r="BP183" s="92"/>
      <c r="BQ183" s="93">
        <f>Tableau13[[#This Row],[Debut4]]</f>
        <v>0</v>
      </c>
      <c r="BR183" s="99">
        <f>Tableau13[[#This Row],[Fin calculé3]]</f>
        <v>0</v>
      </c>
      <c r="BS183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3" s="99">
        <f>AND(Tableau13[[#This Row],[Debut4]]&gt;0,Tableau13[[#This Row],[Fin4]]=0)*Tableau13[[#This Row],[Dernier pointage calculé]]</f>
        <v>0</v>
      </c>
      <c r="BU183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3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3" s="99">
        <f>IF(Tableau13[[#This Row],[Fin4]]=0,0,IF(Tableau13[[#This Row],[Fin4]]&gt;$X$1,Tableau13[[#This Row],[Fin4]]+$U$1,Tableau13[[#This Row],[Fin4]]+$V$1))</f>
        <v>0</v>
      </c>
      <c r="BX183" s="98"/>
      <c r="BY183" s="92"/>
      <c r="BZ183" s="93">
        <f>Tableau13[[#This Row],[Debut5]]</f>
        <v>0</v>
      </c>
      <c r="CA183" s="99">
        <f>Tableau13[[#This Row],[Fin calculé4]]</f>
        <v>0</v>
      </c>
      <c r="CB183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3" s="99">
        <f>AND(Tableau13[[#This Row],[Debut5]]&gt;0,Tableau13[[#This Row],[Fin5]]=0)*Tableau13[[#This Row],[Dernier pointage calculé]]</f>
        <v>0</v>
      </c>
      <c r="CD183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3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3" s="99">
        <f>IF(Tableau13[[#This Row],[Fin5]]=0,0,IF(Tableau13[[#This Row],[Fin5]]&gt;$X$1,Tableau13[[#This Row],[Fin5]]+$U$1,Tableau13[[#This Row],[Fin5]]+$V$1))</f>
        <v>0</v>
      </c>
      <c r="CG183" s="98"/>
      <c r="CH183" s="92"/>
      <c r="CI183" s="93">
        <f>Tableau13[[#This Row],[Debut6]]</f>
        <v>0</v>
      </c>
      <c r="CJ183" s="99">
        <f>Tableau13[[#This Row],[Fin calculé5]]</f>
        <v>0</v>
      </c>
      <c r="CK183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3" s="99">
        <f>AND(Tableau13[[#This Row],[Debut6]]&gt;0,Tableau13[[#This Row],[Fin6]]=0)*Tableau13[[#This Row],[Dernier pointage calculé]]</f>
        <v>0</v>
      </c>
      <c r="CM183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3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3" s="99">
        <f>IF(Tableau13[[#This Row],[Fin6]]=0,0,IF(Tableau13[[#This Row],[Fin6]]&gt;$X$1,Tableau13[[#This Row],[Fin6]]+$U$1,Tableau13[[#This Row],[Fin6]]+$V$1))</f>
        <v>0</v>
      </c>
      <c r="CP183" s="98"/>
      <c r="CQ183" s="161"/>
      <c r="CR183" s="102" t="str">
        <f>IF(Tableau18[[#This Row],[Colonne1]]=0,"",IF(DO183&gt;1,"Nom plusieurs fois dans la liste",IF(DO183=1,"OK","Nom pas dans la liste")))</f>
        <v/>
      </c>
      <c r="CS183" s="149"/>
      <c r="CT183" s="168"/>
      <c r="CU183" s="104"/>
      <c r="CV183" s="104"/>
      <c r="CW183" s="104"/>
      <c r="CX183" s="104"/>
      <c r="CY183" s="103"/>
      <c r="CZ183" s="104"/>
      <c r="DA183" s="104"/>
      <c r="DB183" s="104"/>
      <c r="DC183" s="104"/>
      <c r="DD183" s="104"/>
      <c r="DE183" s="104"/>
      <c r="DF183" s="104"/>
      <c r="DG183" s="105"/>
      <c r="DH183" s="104"/>
      <c r="DI183" s="105"/>
      <c r="DJ183" s="105"/>
      <c r="DK183" s="104"/>
      <c r="DL183" s="105"/>
      <c r="DM183" s="105" t="s">
        <v>129</v>
      </c>
      <c r="DN183" s="105"/>
      <c r="DO183" s="119">
        <f>COUNTIF(B:B,Tableau18[[#This Row],[Colonne1]])</f>
        <v>0</v>
      </c>
      <c r="DS183" s="108">
        <f>Tableau13[[#This Row],[Pause 1]]</f>
        <v>0</v>
      </c>
      <c r="DT183" s="108">
        <f>Tableau13[[#This Row],[Pause 2]]</f>
        <v>0</v>
      </c>
      <c r="DU183" s="81">
        <f>Tableau13[[#This Row],[Debut 1 pause calculé]]</f>
        <v>0</v>
      </c>
      <c r="DV183" s="81">
        <f>Tableau13[[#This Row],[Fin 1 pause calculé]]</f>
        <v>0</v>
      </c>
      <c r="DW183" s="81">
        <f>Tableau13[[#This Row],[Debut 2 pause calculé]]</f>
        <v>0</v>
      </c>
      <c r="DX183" s="81" t="str">
        <f>Tableau13[[#This Row],[Fin 2 pause calculé]]</f>
        <v/>
      </c>
      <c r="DY183" s="107">
        <f>Tableau13[[#This Row],[Activité1]]</f>
        <v>0</v>
      </c>
      <c r="DZ183" s="121">
        <f>Tableau13[[#This Row],[Debut1]]</f>
        <v>0</v>
      </c>
      <c r="EA183" s="121">
        <f>Tableau13[[#This Row],[Fin calculé1]]</f>
        <v>0</v>
      </c>
      <c r="EB183" s="121">
        <f>Tableau13[[#This Row],[FP1]]</f>
        <v>0</v>
      </c>
      <c r="EC183" s="122">
        <f>Tableau13[[#This Row],[Temps1]]</f>
        <v>0</v>
      </c>
      <c r="ED183" s="123">
        <f>IF(DZ183=0,0,IF(EA183&gt;0,"F",IF(Tableau13[[#This Row],[X]]="X","FP","EC")))</f>
        <v>0</v>
      </c>
      <c r="EE183" s="124">
        <f>Tableau13[[#This Row],[Pause1]]</f>
        <v>0</v>
      </c>
      <c r="EF183" s="125">
        <f t="shared" si="6"/>
        <v>0</v>
      </c>
      <c r="EG183" s="125">
        <f t="shared" si="5"/>
        <v>0</v>
      </c>
    </row>
    <row r="184" spans="1:137" s="107" customFormat="1" ht="13.95" customHeight="1" x14ac:dyDescent="0.3">
      <c r="A184" s="114">
        <f>Tableau13[[#This Row],[Code]]</f>
        <v>0</v>
      </c>
      <c r="B184" s="72"/>
      <c r="C184" s="72"/>
      <c r="D184" s="73"/>
      <c r="E184" s="74">
        <f>Tableau13[[#This Row],[Nom]]</f>
        <v>0</v>
      </c>
      <c r="F184" s="75">
        <f>IFERROR(VLOOKUP(Tableau13[[#This Row],[Nom]],Tableau18[],2,0),0)</f>
        <v>0</v>
      </c>
      <c r="G184" s="76">
        <f>IFERROR(VLOOKUP(Tableau13[[#This Row],[Nom]],Tableau18[],8,0),0)</f>
        <v>0</v>
      </c>
      <c r="H184" s="72"/>
      <c r="I184" s="76" t="str">
        <f>IFERROR(IF(VLOOKUP(Tableau13[[#This Row],[Nom]],Tableau18[],10,0)=0,"",VLOOKUP(Tableau13[[#This Row],[Nom]],Tableau18[],10,0)),"")</f>
        <v/>
      </c>
      <c r="J184" s="76" t="str">
        <f>IFERROR(IF(VLOOKUP(Tableau13[[#This Row],[Nom]],Tableau18[],12,0)=0,"",VLOOKUP(Tableau13[[#This Row],[Nom]],Tableau18[],12,0)),"")</f>
        <v/>
      </c>
      <c r="K184" s="76" t="str">
        <f>""</f>
        <v/>
      </c>
      <c r="L184" s="76" t="str">
        <f>IFERROR(VLOOKUP(Tableau13[[#This Row],[Nom]],Tableau18[],14,0),"")</f>
        <v/>
      </c>
      <c r="M184" s="76" t="str">
        <f>IFERROR(IF(VLOOKUP(Tableau13[[#This Row],[Nom]],Tableau18[],16,0)=0,"",VLOOKUP(Tableau13[[#This Row],[Nom]],Tableau18[],16,0)),"")</f>
        <v/>
      </c>
      <c r="N184" s="76" t="str">
        <f>""</f>
        <v/>
      </c>
      <c r="O184" s="76" t="str">
        <f>IFERROR(IF(VLOOKUP(Tableau13[[#This Row],[Nom]],Tableau18[],19,0)=0,"",VLOOKUP(Tableau13[[#This Row],[Nom]],Tableau18[],19,0)),"")</f>
        <v/>
      </c>
      <c r="P184" s="77">
        <f>Tableau13[[#This Row],[Colonne17]]</f>
        <v>0</v>
      </c>
      <c r="Q184" s="78" t="str">
        <f>IF(Tableau13[[#This Row],[ABS]]="X","ABS",IFERROR(VLOOKUP(Tableau13[[#This Row],[Colonne11]],#REF!,3,0),""))</f>
        <v/>
      </c>
      <c r="R184" s="79" t="e">
        <f>COUNTIF(#REF!,Tableau13[Nom])</f>
        <v>#REF!</v>
      </c>
      <c r="S184" s="80"/>
      <c r="T184" s="80" t="str">
        <f>IF(Tableau13[[#This Row],[CE]]=0,"",IF(Tableau13[[#This Row],[CE]]="Alexandre","Soirée","Nuit"))</f>
        <v/>
      </c>
      <c r="U184" s="81">
        <f>IFERROR(IF(Tableau13[[#This Row],[Début]]=0,0,IF(Tableau13[[#This Row],[Début]]&gt;$X$1,Tableau13[[#This Row],[Début]]+$U$1,Tableau13[[#This Row],[Début]]+$V$1)),0)</f>
        <v>0</v>
      </c>
      <c r="V184" s="81">
        <f>IFERROR(IF(Tableau13[[#This Row],[Debut 1 pause]]=0,0,IF(Tableau13[[#This Row],[Debut 1 pause]]&gt;$X$1,Tableau13[[#This Row],[Debut 1 pause]]+$U$1,Tableau13[[#This Row],[Debut 1 pause]]+$V$1)),0)</f>
        <v>0</v>
      </c>
      <c r="W184" s="81">
        <f>IFERROR(IF(Tableau13[[#This Row],[Fin 1 pause]]=0,0,IF(Tableau13[[#This Row],[Fin 1 pause]]&gt;$X$1,Tableau13[[#This Row],[Fin 1 pause]]+$U$1,Tableau13[[#This Row],[Fin 1 pause]]+$V$1)),0)</f>
        <v>0</v>
      </c>
      <c r="X184" s="81">
        <f>IFERROR(IF(Tableau13[[#This Row],[Debut 2 pause]]=0,0,IF(Tableau13[[#This Row],[Debut 2 pause]]&gt;$X$1,Tableau13[[#This Row],[Debut 2 pause]]+$U$1,Tableau13[[#This Row],[Debut 2 pause]]+$V$1)),0)</f>
        <v>0</v>
      </c>
      <c r="Y184" s="81" t="str">
        <f>IFERROR(IF(Tableau13[[#This Row],[Fin 2 pause]]=0,0,IF(Tableau13[[#This Row],[Fin 2 pause]]&gt;$X$1,Tableau13[[#This Row],[Fin 2 pause]]+$U$1,Tableau13[[#This Row],[Fin 2 pause]]+$V$1)),"")</f>
        <v/>
      </c>
      <c r="Z184" s="81">
        <f>IFERROR(IF(Tableau13[[#This Row],[Fin de poste]]=0,0,IF(Tableau13[[#This Row],[Fin de poste]]&gt;$X$1,Tableau13[[#This Row],[Fin de poste]]+$U$1,Tableau13[[#This Row],[Fin de poste]]+$V$1)),0)</f>
        <v>0</v>
      </c>
      <c r="AA184" s="81">
        <f>IFERROR(IF(Tableau13[[#This Row],[Dernier pointage]]=0,0,IF(Tableau13[[#This Row],[Dernier pointage]]&gt;$X$1,Tableau13[[#This Row],[Dernier pointage]]+$U$1,Tableau13[[#This Row],[Dernier pointage]]+$V$1)),0)</f>
        <v>0</v>
      </c>
      <c r="AB184" s="82">
        <f>IFERROR(IF(Tableau13[[#This Row],[Fin 1 pause]]=0,0,MOD(Tableau13[[#This Row],[Fin 1 pause]]-Tableau13[[#This Row],[Debut 1 pause]],1)),0)</f>
        <v>0</v>
      </c>
      <c r="AC184" s="83">
        <f>IFERROR(IF(M184=0,0,MOD(M184-L184,1)),0)</f>
        <v>0</v>
      </c>
      <c r="AD184" s="83">
        <f>IFERROR(IF(AB184+AC184&lt;0,0,AB184+AC184),0)</f>
        <v>0</v>
      </c>
      <c r="AE184" s="84">
        <f>IFERROR(LOOKUP(9^9,G184:O184),0)</f>
        <v>0</v>
      </c>
      <c r="AF184" s="85">
        <f>IFERROR(VLOOKUP(Tableau13[[#This Row],[Nom]],Tableau18[],3,0),0)</f>
        <v>0</v>
      </c>
      <c r="AG184" s="86">
        <f>IFERROR(AT184+BC184+BL184+BU184+CD184+CM184,0)</f>
        <v>0</v>
      </c>
      <c r="AH184" s="87">
        <f>IFERROR(Tableau13[[#This Row],[Total activité]]-Tableau13[[#This Row],[Total horoquartz2]],0)</f>
        <v>0</v>
      </c>
      <c r="AI184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4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4" s="115">
        <f>IFERROR(IF(Tableau13[[#This Row],[Activité1]]=0,0,IF(Tableau13[[#This Row],[X]]="x",0,LOOKUP("zz",Tableau13[[#This Row],[Activité1]:[Pause6]]))),0)</f>
        <v>0</v>
      </c>
      <c r="AL184" s="166"/>
      <c r="AM184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4" s="117">
        <f>IF(Tableau13[[#This Row],[Nom]]=0,0,IF(COUNTIF(Tableau18[Colonne1],Tableau13[Nom])=1,"OK","Pb horoquartz"))</f>
        <v>0</v>
      </c>
      <c r="AO184" s="92"/>
      <c r="AP184" s="118">
        <f>Tableau13[[#This Row],[Debut1]]</f>
        <v>0</v>
      </c>
      <c r="AQ184" s="94">
        <f>Tableau13[[#This Row],[Début calculé]]</f>
        <v>0</v>
      </c>
      <c r="AR184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4" s="96">
        <f>AND(Tableau13[[#This Row],[Debut1]]&gt;0,Tableau13[[#This Row],[Fin1]]=0)*Tableau13[[#This Row],[Dernier pointage calculé]]</f>
        <v>0</v>
      </c>
      <c r="AT184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4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4" s="96">
        <f>IFERROR(IF(Tableau13[[#This Row],[Fin1]]=0,0,IF(Tableau13[[#This Row],[Fin1]]&gt;$X$1,Tableau13[[#This Row],[Fin1]]+$U$1,Tableau13[[#This Row],[Fin1]]+$V$1)),0)</f>
        <v>0</v>
      </c>
      <c r="AW184" s="98"/>
      <c r="AX184" s="92"/>
      <c r="AY184" s="93">
        <f>Tableau13[[#This Row],[Fin1]]</f>
        <v>0</v>
      </c>
      <c r="AZ184" s="99">
        <f>Tableau13[[#This Row],[Fin calculé1]]</f>
        <v>0</v>
      </c>
      <c r="BA184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4" s="139">
        <f>AND(Tableau13[[#This Row],[Debut2]]&gt;0,Tableau13[[#This Row],[Fin2]]=0)*Tableau13[[#This Row],[Dernier pointage calculé]]</f>
        <v>0</v>
      </c>
      <c r="BC184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4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4" s="99">
        <f>IF(Tableau13[[#This Row],[Fin2]]=0,0,IF(Tableau13[[#This Row],[Fin2]]&gt;$X$1,Tableau13[[#This Row],[Fin2]]+$U$1,Tableau13[[#This Row],[Fin2]]+$V$1))</f>
        <v>0</v>
      </c>
      <c r="BF184" s="98"/>
      <c r="BG184" s="92"/>
      <c r="BH184" s="93">
        <f>Tableau13[[#This Row],[Debut3]]</f>
        <v>0</v>
      </c>
      <c r="BI184" s="140">
        <f>Tableau13[[#This Row],[Fin calculé2]]</f>
        <v>0</v>
      </c>
      <c r="BJ184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4" s="99">
        <f>AND(Tableau13[[#This Row],[Debut3]]&gt;0,Tableau13[[#This Row],[Fin3]]=0)*Tableau13[[#This Row],[Dernier pointage calculé]]</f>
        <v>0</v>
      </c>
      <c r="BL184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4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4" s="99">
        <f>IF(Tableau13[[#This Row],[Fin3]]=0,0,IF(Tableau13[[#This Row],[Fin3]]&gt;$X$1,Tableau13[[#This Row],[Fin3]]+$U$1,Tableau13[[#This Row],[Fin3]]+$V$1))</f>
        <v>0</v>
      </c>
      <c r="BO184" s="98"/>
      <c r="BP184" s="92"/>
      <c r="BQ184" s="93">
        <f>Tableau13[[#This Row],[Debut4]]</f>
        <v>0</v>
      </c>
      <c r="BR184" s="140">
        <f>Tableau13[[#This Row],[Fin calculé3]]</f>
        <v>0</v>
      </c>
      <c r="BS184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4" s="99">
        <f>AND(Tableau13[[#This Row],[Debut4]]&gt;0,Tableau13[[#This Row],[Fin4]]=0)*Tableau13[[#This Row],[Dernier pointage calculé]]</f>
        <v>0</v>
      </c>
      <c r="BU184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4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4" s="99">
        <f>IF(Tableau13[[#This Row],[Fin4]]=0,0,IF(Tableau13[[#This Row],[Fin4]]&gt;$X$1,Tableau13[[#This Row],[Fin4]]+$U$1,Tableau13[[#This Row],[Fin4]]+$V$1))</f>
        <v>0</v>
      </c>
      <c r="BX184" s="98"/>
      <c r="BY184" s="92"/>
      <c r="BZ184" s="93">
        <f>Tableau13[[#This Row],[Debut5]]</f>
        <v>0</v>
      </c>
      <c r="CA184" s="140">
        <f>Tableau13[[#This Row],[Fin calculé4]]</f>
        <v>0</v>
      </c>
      <c r="CB184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4" s="99">
        <f>AND(Tableau13[[#This Row],[Debut5]]&gt;0,Tableau13[[#This Row],[Fin5]]=0)*Tableau13[[#This Row],[Dernier pointage calculé]]</f>
        <v>0</v>
      </c>
      <c r="CD184" s="141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4" s="141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4" s="99">
        <f>IF(Tableau13[[#This Row],[Fin5]]=0,0,IF(Tableau13[[#This Row],[Fin5]]&gt;$X$1,Tableau13[[#This Row],[Fin5]]+$U$1,Tableau13[[#This Row],[Fin5]]+$V$1))</f>
        <v>0</v>
      </c>
      <c r="CG184" s="98"/>
      <c r="CH184" s="92"/>
      <c r="CI184" s="93">
        <f>Tableau13[[#This Row],[Debut6]]</f>
        <v>0</v>
      </c>
      <c r="CJ184" s="140">
        <f>Tableau13[[#This Row],[Fin calculé5]]</f>
        <v>0</v>
      </c>
      <c r="CK184" s="142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4" s="99">
        <f>AND(Tableau13[[#This Row],[Debut6]]&gt;0,Tableau13[[#This Row],[Fin6]]=0)*Tableau13[[#This Row],[Dernier pointage calculé]]</f>
        <v>0</v>
      </c>
      <c r="CM184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4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4" s="99">
        <f>IF(Tableau13[[#This Row],[Fin6]]=0,0,IF(Tableau13[[#This Row],[Fin6]]&gt;$X$1,Tableau13[[#This Row],[Fin6]]+$U$1,Tableau13[[#This Row],[Fin6]]+$V$1))</f>
        <v>0</v>
      </c>
      <c r="CP184" s="98"/>
      <c r="CQ184" s="161"/>
      <c r="CR184" s="102" t="str">
        <f>IF(Tableau18[[#This Row],[Colonne1]]=0,"",IF(DO184&gt;1,"Nom plusieurs fois dans la liste",IF(DO184=1,"OK","Nom pas dans la liste")))</f>
        <v/>
      </c>
      <c r="CS184" s="149"/>
      <c r="CT184" s="168"/>
      <c r="CU184" s="104"/>
      <c r="CV184" s="103"/>
      <c r="CW184" s="104"/>
      <c r="CX184" s="104"/>
      <c r="CY184" s="159"/>
      <c r="CZ184" s="133"/>
      <c r="DA184" s="133"/>
      <c r="DB184" s="133"/>
      <c r="DC184" s="133"/>
      <c r="DD184" s="133"/>
      <c r="DE184" s="133"/>
      <c r="DF184" s="133"/>
      <c r="DG184" s="105"/>
      <c r="DH184" s="133"/>
      <c r="DI184" s="105"/>
      <c r="DJ184" s="105"/>
      <c r="DK184" s="133"/>
      <c r="DL184" s="105"/>
      <c r="DM184" s="105" t="s">
        <v>129</v>
      </c>
      <c r="DN184" s="105"/>
      <c r="DO184" s="119">
        <f>COUNTIF(B:B,Tableau18[[#This Row],[Colonne1]])</f>
        <v>0</v>
      </c>
      <c r="DS184" s="108">
        <f>Tableau13[[#This Row],[Pause 1]]</f>
        <v>0</v>
      </c>
      <c r="DT184" s="108">
        <f>Tableau13[[#This Row],[Pause 2]]</f>
        <v>0</v>
      </c>
      <c r="DU184" s="81">
        <f>Tableau13[[#This Row],[Debut 1 pause calculé]]</f>
        <v>0</v>
      </c>
      <c r="DV184" s="81">
        <f>Tableau13[[#This Row],[Fin 1 pause calculé]]</f>
        <v>0</v>
      </c>
      <c r="DW184" s="81">
        <f>Tableau13[[#This Row],[Debut 2 pause calculé]]</f>
        <v>0</v>
      </c>
      <c r="DX184" s="81" t="str">
        <f>Tableau13[[#This Row],[Fin 2 pause calculé]]</f>
        <v/>
      </c>
      <c r="DY184" s="107">
        <f>Tableau13[[#This Row],[Activité1]]</f>
        <v>0</v>
      </c>
      <c r="DZ184" s="109">
        <f>Tableau13[[#This Row],[Debut1]]</f>
        <v>0</v>
      </c>
      <c r="EA184" s="109">
        <f>Tableau13[[#This Row],[Fin calculé1]]</f>
        <v>0</v>
      </c>
      <c r="EB184" s="109">
        <f>Tableau13[[#This Row],[FP1]]</f>
        <v>0</v>
      </c>
      <c r="EC184" s="110">
        <f>Tableau13[[#This Row],[Temps1]]</f>
        <v>0</v>
      </c>
      <c r="ED184" s="111">
        <f>IF(DZ184=0,0,IF(EA184&gt;0,"F",IF(Tableau13[[#This Row],[X]]="X","FP","EC")))</f>
        <v>0</v>
      </c>
      <c r="EE184" s="112">
        <f>Tableau13[[#This Row],[Pause1]]</f>
        <v>0</v>
      </c>
      <c r="EF184" s="113">
        <f t="shared" si="6"/>
        <v>0</v>
      </c>
      <c r="EG184" s="113">
        <f t="shared" si="5"/>
        <v>0</v>
      </c>
    </row>
    <row r="185" spans="1:137" s="107" customFormat="1" ht="13.95" customHeight="1" x14ac:dyDescent="0.3">
      <c r="A185" s="114">
        <f>Tableau13[[#This Row],[Code]]</f>
        <v>0</v>
      </c>
      <c r="B185" s="162"/>
      <c r="C185" s="72"/>
      <c r="D185" s="73"/>
      <c r="E185" s="74">
        <f>Tableau13[[#This Row],[Nom]]</f>
        <v>0</v>
      </c>
      <c r="F185" s="75">
        <f>IFERROR(VLOOKUP(Tableau13[[#This Row],[Nom]],Tableau18[],2,0),0)</f>
        <v>0</v>
      </c>
      <c r="G185" s="76">
        <f>IFERROR(VLOOKUP(Tableau13[[#This Row],[Nom]],Tableau18[],8,0),0)</f>
        <v>0</v>
      </c>
      <c r="H185" s="72"/>
      <c r="I185" s="76" t="str">
        <f>IFERROR(IF(VLOOKUP(Tableau13[[#This Row],[Nom]],Tableau18[],10,0)=0,"",VLOOKUP(Tableau13[[#This Row],[Nom]],Tableau18[],10,0)),"")</f>
        <v/>
      </c>
      <c r="J185" s="76" t="str">
        <f>IFERROR(IF(VLOOKUP(Tableau13[[#This Row],[Nom]],Tableau18[],12,0)=0,"",VLOOKUP(Tableau13[[#This Row],[Nom]],Tableau18[],12,0)),"")</f>
        <v/>
      </c>
      <c r="K185" s="76" t="str">
        <f>""</f>
        <v/>
      </c>
      <c r="L185" s="76" t="str">
        <f>IFERROR(VLOOKUP(Tableau13[[#This Row],[Nom]],Tableau18[],14,0),"")</f>
        <v/>
      </c>
      <c r="M185" s="76" t="str">
        <f>IFERROR(IF(VLOOKUP(Tableau13[[#This Row],[Nom]],Tableau18[],16,0)=0,"",VLOOKUP(Tableau13[[#This Row],[Nom]],Tableau18[],16,0)),"")</f>
        <v/>
      </c>
      <c r="N185" s="76" t="str">
        <f>""</f>
        <v/>
      </c>
      <c r="O185" s="76" t="str">
        <f>IFERROR(IF(VLOOKUP(Tableau13[[#This Row],[Nom]],Tableau18[],19,0)=0,"",VLOOKUP(Tableau13[[#This Row],[Nom]],Tableau18[],19,0)),"")</f>
        <v/>
      </c>
      <c r="P185" s="77">
        <f>Tableau13[[#This Row],[Colonne17]]</f>
        <v>0</v>
      </c>
      <c r="Q185" s="78" t="str">
        <f>IF(Tableau13[[#This Row],[ABS]]="X","ABS",IFERROR(VLOOKUP(Tableau13[[#This Row],[Colonne11]],#REF!,3,0),""))</f>
        <v/>
      </c>
      <c r="R185" s="79" t="e">
        <f>COUNTIF(#REF!,Tableau13[Nom])</f>
        <v>#REF!</v>
      </c>
      <c r="S185" s="80"/>
      <c r="T185" s="80" t="str">
        <f>IF(Tableau13[[#This Row],[CE]]=0,"",IF(Tableau13[[#This Row],[CE]]="Alexandre","Soirée","Nuit"))</f>
        <v/>
      </c>
      <c r="U185" s="81">
        <f>IFERROR(IF(Tableau13[[#This Row],[Début]]=0,0,IF(Tableau13[[#This Row],[Début]]&gt;$X$1,Tableau13[[#This Row],[Début]]+$U$1,Tableau13[[#This Row],[Début]]+$V$1)),0)</f>
        <v>0</v>
      </c>
      <c r="V185" s="81">
        <f>IFERROR(IF(Tableau13[[#This Row],[Debut 1 pause]]=0,0,IF(Tableau13[[#This Row],[Debut 1 pause]]&gt;$X$1,Tableau13[[#This Row],[Debut 1 pause]]+$U$1,Tableau13[[#This Row],[Debut 1 pause]]+$V$1)),0)</f>
        <v>0</v>
      </c>
      <c r="W185" s="81">
        <f>IFERROR(IF(Tableau13[[#This Row],[Fin 1 pause]]=0,0,IF(Tableau13[[#This Row],[Fin 1 pause]]&gt;$X$1,Tableau13[[#This Row],[Fin 1 pause]]+$U$1,Tableau13[[#This Row],[Fin 1 pause]]+$V$1)),0)</f>
        <v>0</v>
      </c>
      <c r="X185" s="81">
        <f>IFERROR(IF(Tableau13[[#This Row],[Debut 2 pause]]=0,0,IF(Tableau13[[#This Row],[Debut 2 pause]]&gt;$X$1,Tableau13[[#This Row],[Debut 2 pause]]+$U$1,Tableau13[[#This Row],[Debut 2 pause]]+$V$1)),0)</f>
        <v>0</v>
      </c>
      <c r="Y185" s="81" t="str">
        <f>IFERROR(IF(Tableau13[[#This Row],[Fin 2 pause]]=0,0,IF(Tableau13[[#This Row],[Fin 2 pause]]&gt;$X$1,Tableau13[[#This Row],[Fin 2 pause]]+$U$1,Tableau13[[#This Row],[Fin 2 pause]]+$V$1)),"")</f>
        <v/>
      </c>
      <c r="Z185" s="81">
        <f>IFERROR(IF(Tableau13[[#This Row],[Fin de poste]]=0,0,IF(Tableau13[[#This Row],[Fin de poste]]&gt;$X$1,Tableau13[[#This Row],[Fin de poste]]+$U$1,Tableau13[[#This Row],[Fin de poste]]+$V$1)),0)</f>
        <v>0</v>
      </c>
      <c r="AA185" s="81">
        <f>IFERROR(IF(Tableau13[[#This Row],[Dernier pointage]]=0,0,IF(Tableau13[[#This Row],[Dernier pointage]]&gt;$X$1,Tableau13[[#This Row],[Dernier pointage]]+$U$1,Tableau13[[#This Row],[Dernier pointage]]+$V$1)),0)</f>
        <v>0</v>
      </c>
      <c r="AB185" s="82">
        <f>IFERROR(IF(Tableau13[[#This Row],[Fin 1 pause]]=0,0,MOD(Tableau13[[#This Row],[Fin 1 pause]]-Tableau13[[#This Row],[Debut 1 pause]],1)),0)</f>
        <v>0</v>
      </c>
      <c r="AC185" s="83">
        <f>IFERROR(IF(M185=0,0,MOD(M185-L185,1)),0)</f>
        <v>0</v>
      </c>
      <c r="AD185" s="83">
        <f>IFERROR(IF(AB185+AC185&lt;0,0,AB185+AC185),0)</f>
        <v>0</v>
      </c>
      <c r="AE185" s="84">
        <f>IFERROR(LOOKUP(9^9,G185:O185),0)</f>
        <v>0</v>
      </c>
      <c r="AF185" s="85">
        <f>IFERROR(VLOOKUP(Tableau13[[#This Row],[Nom]],Tableau18[],3,0),0)</f>
        <v>0</v>
      </c>
      <c r="AG185" s="86">
        <f>IFERROR(AT185+BC185+BL185+BU185+CD185+CM185,0)</f>
        <v>0</v>
      </c>
      <c r="AH185" s="87">
        <f>IFERROR(Tableau13[[#This Row],[Total activité]]-Tableau13[[#This Row],[Total horoquartz2]],0)</f>
        <v>0</v>
      </c>
      <c r="AI185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5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5" s="115">
        <f>IFERROR(IF(Tableau13[[#This Row],[Activité1]]=0,0,IF(Tableau13[[#This Row],[X]]="x",0,LOOKUP("zz",Tableau13[[#This Row],[Activité1]:[Pause6]]))),0)</f>
        <v>0</v>
      </c>
      <c r="AL185" s="166"/>
      <c r="AM185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5" s="117">
        <f>IF(Tableau13[[#This Row],[Nom]]=0,0,IF(COUNTIF(Tableau18[Colonne1],Tableau13[Nom])=1,"OK","Pb horoquartz"))</f>
        <v>0</v>
      </c>
      <c r="AO185" s="92"/>
      <c r="AP185" s="118">
        <f>Tableau13[[#This Row],[Debut1]]</f>
        <v>0</v>
      </c>
      <c r="AQ185" s="94">
        <f>Tableau13[[#This Row],[Début calculé]]</f>
        <v>0</v>
      </c>
      <c r="AR185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5" s="96">
        <f>AND(Tableau13[[#This Row],[Debut1]]&gt;0,Tableau13[[#This Row],[Fin1]]=0)*Tableau13[[#This Row],[Dernier pointage calculé]]</f>
        <v>0</v>
      </c>
      <c r="AT185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5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5" s="96">
        <f>IFERROR(IF(Tableau13[[#This Row],[Fin1]]=0,0,IF(Tableau13[[#This Row],[Fin1]]&gt;$X$1,Tableau13[[#This Row],[Fin1]]+$U$1,Tableau13[[#This Row],[Fin1]]+$V$1)),0)</f>
        <v>0</v>
      </c>
      <c r="AW185" s="98"/>
      <c r="AX185" s="92"/>
      <c r="AY185" s="93">
        <f>Tableau13[[#This Row],[Fin1]]</f>
        <v>0</v>
      </c>
      <c r="AZ185" s="99">
        <f>Tableau13[[#This Row],[Fin calculé1]]</f>
        <v>0</v>
      </c>
      <c r="BA185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5" s="99">
        <f>AND(Tableau13[[#This Row],[Debut2]]&gt;0,Tableau13[[#This Row],[Fin2]]=0)*Tableau13[[#This Row],[Dernier pointage calculé]]</f>
        <v>0</v>
      </c>
      <c r="BC185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5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5" s="99">
        <f>IF(Tableau13[[#This Row],[Fin2]]=0,0,IF(Tableau13[[#This Row],[Fin2]]&gt;$X$1,Tableau13[[#This Row],[Fin2]]+$U$1,Tableau13[[#This Row],[Fin2]]+$V$1))</f>
        <v>0</v>
      </c>
      <c r="BF185" s="98"/>
      <c r="BG185" s="92"/>
      <c r="BH185" s="93">
        <f>Tableau13[[#This Row],[Debut3]]</f>
        <v>0</v>
      </c>
      <c r="BI185" s="99">
        <f>Tableau13[[#This Row],[Fin calculé2]]</f>
        <v>0</v>
      </c>
      <c r="BJ185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5" s="99">
        <f>AND(Tableau13[[#This Row],[Debut3]]&gt;0,Tableau13[[#This Row],[Fin3]]=0)*Tableau13[[#This Row],[Dernier pointage calculé]]</f>
        <v>0</v>
      </c>
      <c r="BL185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5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5" s="99">
        <f>IF(Tableau13[[#This Row],[Fin3]]=0,0,IF(Tableau13[[#This Row],[Fin3]]&gt;$X$1,Tableau13[[#This Row],[Fin3]]+$U$1,Tableau13[[#This Row],[Fin3]]+$V$1))</f>
        <v>0</v>
      </c>
      <c r="BO185" s="98"/>
      <c r="BP185" s="92"/>
      <c r="BQ185" s="93">
        <f>Tableau13[[#This Row],[Debut4]]</f>
        <v>0</v>
      </c>
      <c r="BR185" s="99">
        <f>Tableau13[[#This Row],[Fin calculé3]]</f>
        <v>0</v>
      </c>
      <c r="BS185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5" s="99">
        <f>AND(Tableau13[[#This Row],[Debut4]]&gt;0,Tableau13[[#This Row],[Fin4]]=0)*Tableau13[[#This Row],[Dernier pointage calculé]]</f>
        <v>0</v>
      </c>
      <c r="BU185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5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5" s="99">
        <f>IF(Tableau13[[#This Row],[Fin4]]=0,0,IF(Tableau13[[#This Row],[Fin4]]&gt;$X$1,Tableau13[[#This Row],[Fin4]]+$U$1,Tableau13[[#This Row],[Fin4]]+$V$1))</f>
        <v>0</v>
      </c>
      <c r="BX185" s="98"/>
      <c r="BY185" s="92"/>
      <c r="BZ185" s="93">
        <f>Tableau13[[#This Row],[Debut5]]</f>
        <v>0</v>
      </c>
      <c r="CA185" s="99">
        <f>Tableau13[[#This Row],[Fin calculé4]]</f>
        <v>0</v>
      </c>
      <c r="CB185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5" s="99">
        <f>AND(Tableau13[[#This Row],[Debut5]]&gt;0,Tableau13[[#This Row],[Fin5]]=0)*Tableau13[[#This Row],[Dernier pointage calculé]]</f>
        <v>0</v>
      </c>
      <c r="CD185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5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5" s="99">
        <f>IF(Tableau13[[#This Row],[Fin5]]=0,0,IF(Tableau13[[#This Row],[Fin5]]&gt;$X$1,Tableau13[[#This Row],[Fin5]]+$U$1,Tableau13[[#This Row],[Fin5]]+$V$1))</f>
        <v>0</v>
      </c>
      <c r="CG185" s="98"/>
      <c r="CH185" s="92"/>
      <c r="CI185" s="93">
        <f>Tableau13[[#This Row],[Debut6]]</f>
        <v>0</v>
      </c>
      <c r="CJ185" s="99">
        <f>Tableau13[[#This Row],[Fin calculé5]]</f>
        <v>0</v>
      </c>
      <c r="CK185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5" s="99">
        <f>AND(Tableau13[[#This Row],[Debut6]]&gt;0,Tableau13[[#This Row],[Fin6]]=0)*Tableau13[[#This Row],[Dernier pointage calculé]]</f>
        <v>0</v>
      </c>
      <c r="CM185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5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5" s="99">
        <f>IF(Tableau13[[#This Row],[Fin6]]=0,0,IF(Tableau13[[#This Row],[Fin6]]&gt;$X$1,Tableau13[[#This Row],[Fin6]]+$U$1,Tableau13[[#This Row],[Fin6]]+$V$1))</f>
        <v>0</v>
      </c>
      <c r="CP185" s="98"/>
      <c r="CQ185" s="161"/>
      <c r="CR185" s="102" t="str">
        <f>IF(Tableau18[[#This Row],[Colonne1]]=0,"",IF(DO185&gt;1,"Nom plusieurs fois dans la liste",IF(DO185=1,"OK","Nom pas dans la liste")))</f>
        <v/>
      </c>
      <c r="CS185" s="149"/>
      <c r="CT185" s="168"/>
      <c r="CU185" s="104"/>
      <c r="CV185" s="104"/>
      <c r="CW185" s="104"/>
      <c r="CX185" s="104"/>
      <c r="CY185" s="103"/>
      <c r="CZ185" s="104"/>
      <c r="DA185" s="104"/>
      <c r="DB185" s="104"/>
      <c r="DC185" s="133"/>
      <c r="DD185" s="133"/>
      <c r="DE185" s="133"/>
      <c r="DF185" s="133"/>
      <c r="DG185" s="105"/>
      <c r="DH185" s="133"/>
      <c r="DI185" s="105"/>
      <c r="DJ185" s="105"/>
      <c r="DK185" s="133"/>
      <c r="DL185" s="105"/>
      <c r="DM185" s="105" t="s">
        <v>129</v>
      </c>
      <c r="DN185" s="105"/>
      <c r="DO185" s="119">
        <f>COUNTIF(B:B,Tableau18[[#This Row],[Colonne1]])</f>
        <v>0</v>
      </c>
      <c r="DS185" s="108">
        <f>Tableau13[[#This Row],[Pause 1]]</f>
        <v>0</v>
      </c>
      <c r="DT185" s="108">
        <f>Tableau13[[#This Row],[Pause 2]]</f>
        <v>0</v>
      </c>
      <c r="DU185" s="81">
        <f>Tableau13[[#This Row],[Debut 1 pause calculé]]</f>
        <v>0</v>
      </c>
      <c r="DV185" s="81">
        <f>Tableau13[[#This Row],[Fin 1 pause calculé]]</f>
        <v>0</v>
      </c>
      <c r="DW185" s="81">
        <f>Tableau13[[#This Row],[Debut 2 pause calculé]]</f>
        <v>0</v>
      </c>
      <c r="DX185" s="81" t="str">
        <f>Tableau13[[#This Row],[Fin 2 pause calculé]]</f>
        <v/>
      </c>
      <c r="DY185" s="107">
        <f>Tableau13[[#This Row],[Activité1]]</f>
        <v>0</v>
      </c>
      <c r="DZ185" s="121">
        <f>Tableau13[[#This Row],[Debut1]]</f>
        <v>0</v>
      </c>
      <c r="EA185" s="121">
        <f>Tableau13[[#This Row],[Fin calculé1]]</f>
        <v>0</v>
      </c>
      <c r="EB185" s="121">
        <f>Tableau13[[#This Row],[FP1]]</f>
        <v>0</v>
      </c>
      <c r="EC185" s="122">
        <f>Tableau13[[#This Row],[Temps1]]</f>
        <v>0</v>
      </c>
      <c r="ED185" s="123">
        <f>IF(DZ185=0,0,IF(EA185&gt;0,"F",IF(Tableau13[[#This Row],[X]]="X","FP","EC")))</f>
        <v>0</v>
      </c>
      <c r="EE185" s="124">
        <f>Tableau13[[#This Row],[Pause1]]</f>
        <v>0</v>
      </c>
      <c r="EF185" s="125">
        <f t="shared" si="6"/>
        <v>0</v>
      </c>
      <c r="EG185" s="125">
        <f t="shared" si="5"/>
        <v>0</v>
      </c>
    </row>
    <row r="186" spans="1:137" s="107" customFormat="1" ht="13.95" customHeight="1" x14ac:dyDescent="0.3">
      <c r="A186" s="114">
        <f>Tableau13[[#This Row],[Code]]</f>
        <v>0</v>
      </c>
      <c r="B186" s="72"/>
      <c r="C186" s="72"/>
      <c r="D186" s="73"/>
      <c r="E186" s="74">
        <f>Tableau13[[#This Row],[Nom]]</f>
        <v>0</v>
      </c>
      <c r="F186" s="75">
        <f>IFERROR(VLOOKUP(Tableau13[[#This Row],[Nom]],Tableau18[],2,0),0)</f>
        <v>0</v>
      </c>
      <c r="G186" s="76">
        <f>IFERROR(VLOOKUP(Tableau13[[#This Row],[Nom]],Tableau18[],8,0),0)</f>
        <v>0</v>
      </c>
      <c r="H186" s="72"/>
      <c r="I186" s="76" t="str">
        <f>IFERROR(IF(VLOOKUP(Tableau13[[#This Row],[Nom]],Tableau18[],10,0)=0,"",VLOOKUP(Tableau13[[#This Row],[Nom]],Tableau18[],10,0)),"")</f>
        <v/>
      </c>
      <c r="J186" s="76" t="str">
        <f>IFERROR(IF(VLOOKUP(Tableau13[[#This Row],[Nom]],Tableau18[],12,0)=0,"",VLOOKUP(Tableau13[[#This Row],[Nom]],Tableau18[],12,0)),"")</f>
        <v/>
      </c>
      <c r="K186" s="76" t="str">
        <f>""</f>
        <v/>
      </c>
      <c r="L186" s="76" t="str">
        <f>IFERROR(VLOOKUP(Tableau13[[#This Row],[Nom]],Tableau18[],14,0),"")</f>
        <v/>
      </c>
      <c r="M186" s="76" t="str">
        <f>IFERROR(IF(VLOOKUP(Tableau13[[#This Row],[Nom]],Tableau18[],16,0)=0,"",VLOOKUP(Tableau13[[#This Row],[Nom]],Tableau18[],16,0)),"")</f>
        <v/>
      </c>
      <c r="N186" s="76" t="str">
        <f>""</f>
        <v/>
      </c>
      <c r="O186" s="76" t="str">
        <f>IFERROR(IF(VLOOKUP(Tableau13[[#This Row],[Nom]],Tableau18[],19,0)=0,"",VLOOKUP(Tableau13[[#This Row],[Nom]],Tableau18[],19,0)),"")</f>
        <v/>
      </c>
      <c r="P186" s="77">
        <f>Tableau13[[#This Row],[Colonne17]]</f>
        <v>0</v>
      </c>
      <c r="Q186" s="78" t="str">
        <f>IF(Tableau13[[#This Row],[ABS]]="X","ABS",IFERROR(VLOOKUP(Tableau13[[#This Row],[Colonne11]],#REF!,3,0),""))</f>
        <v/>
      </c>
      <c r="R186" s="79" t="e">
        <f>COUNTIF(#REF!,Tableau13[Nom])</f>
        <v>#REF!</v>
      </c>
      <c r="S186" s="80"/>
      <c r="T186" s="80" t="str">
        <f>IF(Tableau13[[#This Row],[CE]]=0,"",IF(Tableau13[[#This Row],[CE]]="Alexandre","Soirée","Nuit"))</f>
        <v/>
      </c>
      <c r="U186" s="81">
        <f>IFERROR(IF(Tableau13[[#This Row],[Début]]=0,0,IF(Tableau13[[#This Row],[Début]]&gt;$X$1,Tableau13[[#This Row],[Début]]+$U$1,Tableau13[[#This Row],[Début]]+$V$1)),0)</f>
        <v>0</v>
      </c>
      <c r="V186" s="81">
        <f>IFERROR(IF(Tableau13[[#This Row],[Debut 1 pause]]=0,0,IF(Tableau13[[#This Row],[Debut 1 pause]]&gt;$X$1,Tableau13[[#This Row],[Debut 1 pause]]+$U$1,Tableau13[[#This Row],[Debut 1 pause]]+$V$1)),0)</f>
        <v>0</v>
      </c>
      <c r="W186" s="81">
        <f>IFERROR(IF(Tableau13[[#This Row],[Fin 1 pause]]=0,0,IF(Tableau13[[#This Row],[Fin 1 pause]]&gt;$X$1,Tableau13[[#This Row],[Fin 1 pause]]+$U$1,Tableau13[[#This Row],[Fin 1 pause]]+$V$1)),0)</f>
        <v>0</v>
      </c>
      <c r="X186" s="81">
        <f>IFERROR(IF(Tableau13[[#This Row],[Debut 2 pause]]=0,0,IF(Tableau13[[#This Row],[Debut 2 pause]]&gt;$X$1,Tableau13[[#This Row],[Debut 2 pause]]+$U$1,Tableau13[[#This Row],[Debut 2 pause]]+$V$1)),0)</f>
        <v>0</v>
      </c>
      <c r="Y186" s="81" t="str">
        <f>IFERROR(IF(Tableau13[[#This Row],[Fin 2 pause]]=0,0,IF(Tableau13[[#This Row],[Fin 2 pause]]&gt;$X$1,Tableau13[[#This Row],[Fin 2 pause]]+$U$1,Tableau13[[#This Row],[Fin 2 pause]]+$V$1)),"")</f>
        <v/>
      </c>
      <c r="Z186" s="81">
        <f>IFERROR(IF(Tableau13[[#This Row],[Fin de poste]]=0,0,IF(Tableau13[[#This Row],[Fin de poste]]&gt;$X$1,Tableau13[[#This Row],[Fin de poste]]+$U$1,Tableau13[[#This Row],[Fin de poste]]+$V$1)),0)</f>
        <v>0</v>
      </c>
      <c r="AA186" s="81">
        <f>IFERROR(IF(Tableau13[[#This Row],[Dernier pointage]]=0,0,IF(Tableau13[[#This Row],[Dernier pointage]]&gt;$X$1,Tableau13[[#This Row],[Dernier pointage]]+$U$1,Tableau13[[#This Row],[Dernier pointage]]+$V$1)),0)</f>
        <v>0</v>
      </c>
      <c r="AB186" s="82">
        <f>IFERROR(IF(Tableau13[[#This Row],[Fin 1 pause]]=0,0,MOD(Tableau13[[#This Row],[Fin 1 pause]]-Tableau13[[#This Row],[Debut 1 pause]],1)),0)</f>
        <v>0</v>
      </c>
      <c r="AC186" s="83">
        <f>IFERROR(IF(M186=0,0,MOD(M186-L186,1)),0)</f>
        <v>0</v>
      </c>
      <c r="AD186" s="83">
        <f>IFERROR(IF(AB186+AC186&lt;0,0,AB186+AC186),0)</f>
        <v>0</v>
      </c>
      <c r="AE186" s="84">
        <f>IFERROR(LOOKUP(9^9,G186:O186),0)</f>
        <v>0</v>
      </c>
      <c r="AF186" s="85">
        <f>IFERROR(VLOOKUP(Tableau13[[#This Row],[Nom]],Tableau18[],3,0),0)</f>
        <v>0</v>
      </c>
      <c r="AG186" s="86">
        <f>IFERROR(AT186+BC186+BL186+BU186+CD186+CM186,0)</f>
        <v>0</v>
      </c>
      <c r="AH186" s="87">
        <f>IFERROR(Tableau13[[#This Row],[Total activité]]-Tableau13[[#This Row],[Total horoquartz2]],0)</f>
        <v>0</v>
      </c>
      <c r="AI186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6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6" s="115">
        <f>IFERROR(IF(Tableau13[[#This Row],[Activité1]]=0,0,IF(Tableau13[[#This Row],[X]]="x",0,LOOKUP("zz",Tableau13[[#This Row],[Activité1]:[Pause6]]))),0)</f>
        <v>0</v>
      </c>
      <c r="AL186" s="166"/>
      <c r="AM186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6" s="117">
        <f>IF(Tableau13[[#This Row],[Nom]]=0,0,IF(COUNTIF(Tableau18[Colonne1],Tableau13[Nom])=1,"OK","Pb horoquartz"))</f>
        <v>0</v>
      </c>
      <c r="AO186" s="92"/>
      <c r="AP186" s="118">
        <f>Tableau13[[#This Row],[Debut1]]</f>
        <v>0</v>
      </c>
      <c r="AQ186" s="94">
        <f>Tableau13[[#This Row],[Début calculé]]</f>
        <v>0</v>
      </c>
      <c r="AR186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6" s="96">
        <f>AND(Tableau13[[#This Row],[Debut1]]&gt;0,Tableau13[[#This Row],[Fin1]]=0)*Tableau13[[#This Row],[Dernier pointage calculé]]</f>
        <v>0</v>
      </c>
      <c r="AT186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6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6" s="96">
        <f>IFERROR(IF(Tableau13[[#This Row],[Fin1]]=0,0,IF(Tableau13[[#This Row],[Fin1]]&gt;$X$1,Tableau13[[#This Row],[Fin1]]+$U$1,Tableau13[[#This Row],[Fin1]]+$V$1)),0)</f>
        <v>0</v>
      </c>
      <c r="AW186" s="98"/>
      <c r="AX186" s="92"/>
      <c r="AY186" s="93">
        <f>Tableau13[[#This Row],[Fin1]]</f>
        <v>0</v>
      </c>
      <c r="AZ186" s="99">
        <f>Tableau13[[#This Row],[Fin calculé1]]</f>
        <v>0</v>
      </c>
      <c r="BA186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6" s="99">
        <f>AND(Tableau13[[#This Row],[Debut2]]&gt;0,Tableau13[[#This Row],[Fin2]]=0)*Tableau13[[#This Row],[Dernier pointage calculé]]</f>
        <v>0</v>
      </c>
      <c r="BC186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6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6" s="99">
        <f>IF(Tableau13[[#This Row],[Fin2]]=0,0,IF(Tableau13[[#This Row],[Fin2]]&gt;$X$1,Tableau13[[#This Row],[Fin2]]+$U$1,Tableau13[[#This Row],[Fin2]]+$V$1))</f>
        <v>0</v>
      </c>
      <c r="BF186" s="98"/>
      <c r="BG186" s="92"/>
      <c r="BH186" s="93">
        <f>Tableau13[[#This Row],[Debut3]]</f>
        <v>0</v>
      </c>
      <c r="BI186" s="99">
        <f>Tableau13[[#This Row],[Fin calculé2]]</f>
        <v>0</v>
      </c>
      <c r="BJ186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6" s="99">
        <f>AND(Tableau13[[#This Row],[Debut3]]&gt;0,Tableau13[[#This Row],[Fin3]]=0)*Tableau13[[#This Row],[Dernier pointage calculé]]</f>
        <v>0</v>
      </c>
      <c r="BL186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6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6" s="99">
        <f>IF(Tableau13[[#This Row],[Fin3]]=0,0,IF(Tableau13[[#This Row],[Fin3]]&gt;$X$1,Tableau13[[#This Row],[Fin3]]+$U$1,Tableau13[[#This Row],[Fin3]]+$V$1))</f>
        <v>0</v>
      </c>
      <c r="BO186" s="98"/>
      <c r="BP186" s="92"/>
      <c r="BQ186" s="93">
        <f>Tableau13[[#This Row],[Debut4]]</f>
        <v>0</v>
      </c>
      <c r="BR186" s="99">
        <f>Tableau13[[#This Row],[Fin calculé3]]</f>
        <v>0</v>
      </c>
      <c r="BS186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6" s="99">
        <f>AND(Tableau13[[#This Row],[Debut4]]&gt;0,Tableau13[[#This Row],[Fin4]]=0)*Tableau13[[#This Row],[Dernier pointage calculé]]</f>
        <v>0</v>
      </c>
      <c r="BU186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6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6" s="99">
        <f>IF(Tableau13[[#This Row],[Fin4]]=0,0,IF(Tableau13[[#This Row],[Fin4]]&gt;$X$1,Tableau13[[#This Row],[Fin4]]+$U$1,Tableau13[[#This Row],[Fin4]]+$V$1))</f>
        <v>0</v>
      </c>
      <c r="BX186" s="98"/>
      <c r="BY186" s="92"/>
      <c r="BZ186" s="93">
        <f>Tableau13[[#This Row],[Debut5]]</f>
        <v>0</v>
      </c>
      <c r="CA186" s="99">
        <f>Tableau13[[#This Row],[Fin calculé4]]</f>
        <v>0</v>
      </c>
      <c r="CB186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6" s="99">
        <f>AND(Tableau13[[#This Row],[Debut5]]&gt;0,Tableau13[[#This Row],[Fin5]]=0)*Tableau13[[#This Row],[Dernier pointage calculé]]</f>
        <v>0</v>
      </c>
      <c r="CD186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6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6" s="99">
        <f>IF(Tableau13[[#This Row],[Fin5]]=0,0,IF(Tableau13[[#This Row],[Fin5]]&gt;$X$1,Tableau13[[#This Row],[Fin5]]+$U$1,Tableau13[[#This Row],[Fin5]]+$V$1))</f>
        <v>0</v>
      </c>
      <c r="CG186" s="98"/>
      <c r="CH186" s="92"/>
      <c r="CI186" s="93">
        <f>Tableau13[[#This Row],[Debut6]]</f>
        <v>0</v>
      </c>
      <c r="CJ186" s="99">
        <f>Tableau13[[#This Row],[Fin calculé5]]</f>
        <v>0</v>
      </c>
      <c r="CK186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6" s="99">
        <f>AND(Tableau13[[#This Row],[Debut6]]&gt;0,Tableau13[[#This Row],[Fin6]]=0)*Tableau13[[#This Row],[Dernier pointage calculé]]</f>
        <v>0</v>
      </c>
      <c r="CM186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6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6" s="99">
        <f>IF(Tableau13[[#This Row],[Fin6]]=0,0,IF(Tableau13[[#This Row],[Fin6]]&gt;$X$1,Tableau13[[#This Row],[Fin6]]+$U$1,Tableau13[[#This Row],[Fin6]]+$V$1))</f>
        <v>0</v>
      </c>
      <c r="CP186" s="98"/>
      <c r="CQ186" s="161"/>
      <c r="CR186" s="102" t="str">
        <f>IF(Tableau18[[#This Row],[Colonne1]]=0,"",IF(DO186&gt;1,"Nom plusieurs fois dans la liste",IF(DO186=1,"OK","Nom pas dans la liste")))</f>
        <v/>
      </c>
      <c r="CS186" s="149"/>
      <c r="CT186" s="168"/>
      <c r="CU186" s="104"/>
      <c r="CV186" s="104"/>
      <c r="CW186" s="104"/>
      <c r="CX186" s="104"/>
      <c r="CY186" s="103"/>
      <c r="CZ186" s="104"/>
      <c r="DA186" s="104"/>
      <c r="DB186" s="104"/>
      <c r="DC186" s="133"/>
      <c r="DD186" s="133"/>
      <c r="DE186" s="133"/>
      <c r="DF186" s="133"/>
      <c r="DG186" s="105"/>
      <c r="DH186" s="133"/>
      <c r="DI186" s="105"/>
      <c r="DJ186" s="105"/>
      <c r="DK186" s="133"/>
      <c r="DL186" s="105"/>
      <c r="DM186" s="105" t="s">
        <v>129</v>
      </c>
      <c r="DN186" s="105"/>
      <c r="DO186" s="119">
        <f>COUNTIF(B:B,Tableau18[[#This Row],[Colonne1]])</f>
        <v>0</v>
      </c>
      <c r="DS186" s="108">
        <f>Tableau13[[#This Row],[Pause 1]]</f>
        <v>0</v>
      </c>
      <c r="DT186" s="108">
        <f>Tableau13[[#This Row],[Pause 2]]</f>
        <v>0</v>
      </c>
      <c r="DU186" s="81">
        <f>Tableau13[[#This Row],[Debut 1 pause calculé]]</f>
        <v>0</v>
      </c>
      <c r="DV186" s="81">
        <f>Tableau13[[#This Row],[Fin 1 pause calculé]]</f>
        <v>0</v>
      </c>
      <c r="DW186" s="81">
        <f>Tableau13[[#This Row],[Debut 2 pause calculé]]</f>
        <v>0</v>
      </c>
      <c r="DX186" s="81" t="str">
        <f>Tableau13[[#This Row],[Fin 2 pause calculé]]</f>
        <v/>
      </c>
      <c r="DY186" s="107">
        <f>Tableau13[[#This Row],[Activité1]]</f>
        <v>0</v>
      </c>
      <c r="DZ186" s="109">
        <f>Tableau13[[#This Row],[Debut1]]</f>
        <v>0</v>
      </c>
      <c r="EA186" s="109">
        <f>Tableau13[[#This Row],[Fin calculé1]]</f>
        <v>0</v>
      </c>
      <c r="EB186" s="109">
        <f>Tableau13[[#This Row],[FP1]]</f>
        <v>0</v>
      </c>
      <c r="EC186" s="110">
        <f>Tableau13[[#This Row],[Temps1]]</f>
        <v>0</v>
      </c>
      <c r="ED186" s="111">
        <f>IF(DZ186=0,0,IF(EA186&gt;0,"F",IF(Tableau13[[#This Row],[X]]="X","FP","EC")))</f>
        <v>0</v>
      </c>
      <c r="EE186" s="112">
        <f>Tableau13[[#This Row],[Pause1]]</f>
        <v>0</v>
      </c>
      <c r="EF186" s="113">
        <f t="shared" si="6"/>
        <v>0</v>
      </c>
      <c r="EG186" s="113">
        <f t="shared" si="5"/>
        <v>0</v>
      </c>
    </row>
    <row r="187" spans="1:137" s="107" customFormat="1" ht="13.95" customHeight="1" x14ac:dyDescent="0.3">
      <c r="A187" s="114">
        <f>Tableau13[[#This Row],[Code]]</f>
        <v>0</v>
      </c>
      <c r="B187" s="104"/>
      <c r="C187" s="72"/>
      <c r="D187" s="73"/>
      <c r="E187" s="74">
        <f>Tableau13[[#This Row],[Nom]]</f>
        <v>0</v>
      </c>
      <c r="F187" s="75">
        <f>IFERROR(VLOOKUP(Tableau13[[#This Row],[Nom]],Tableau18[],2,0),0)</f>
        <v>0</v>
      </c>
      <c r="G187" s="93">
        <f>IFERROR(VLOOKUP(Tableau13[[#This Row],[Nom]],Tableau18[],8,0),0)</f>
        <v>0</v>
      </c>
      <c r="H187" s="72"/>
      <c r="I187" s="76" t="str">
        <f>IFERROR(IF(VLOOKUP(Tableau13[[#This Row],[Nom]],Tableau18[],10,0)=0,"",VLOOKUP(Tableau13[[#This Row],[Nom]],Tableau18[],10,0)),"")</f>
        <v/>
      </c>
      <c r="J187" s="76" t="str">
        <f>IFERROR(IF(VLOOKUP(Tableau13[[#This Row],[Nom]],Tableau18[],12,0)=0,"",VLOOKUP(Tableau13[[#This Row],[Nom]],Tableau18[],12,0)),"")</f>
        <v/>
      </c>
      <c r="K187" s="76" t="str">
        <f>""</f>
        <v/>
      </c>
      <c r="L187" s="76" t="str">
        <f>IFERROR(VLOOKUP(Tableau13[[#This Row],[Nom]],Tableau18[],14,0),"")</f>
        <v/>
      </c>
      <c r="M187" s="76" t="str">
        <f>IFERROR(IF(VLOOKUP(Tableau13[[#This Row],[Nom]],Tableau18[],16,0)=0,"",VLOOKUP(Tableau13[[#This Row],[Nom]],Tableau18[],16,0)),"")</f>
        <v/>
      </c>
      <c r="N187" s="76" t="str">
        <f>""</f>
        <v/>
      </c>
      <c r="O187" s="76" t="str">
        <f>IFERROR(IF(VLOOKUP(Tableau13[[#This Row],[Nom]],Tableau18[],19,0)=0,"",VLOOKUP(Tableau13[[#This Row],[Nom]],Tableau18[],19,0)),"")</f>
        <v/>
      </c>
      <c r="P187" s="77">
        <f>Tableau13[[#This Row],[Colonne17]]</f>
        <v>0</v>
      </c>
      <c r="Q187" s="78" t="str">
        <f>IF(Tableau13[[#This Row],[ABS]]="X","ABS",IFERROR(VLOOKUP(Tableau13[[#This Row],[Colonne11]],#REF!,3,0),""))</f>
        <v/>
      </c>
      <c r="R187" s="79" t="e">
        <f>COUNTIF(#REF!,Tableau13[Nom])</f>
        <v>#REF!</v>
      </c>
      <c r="S187" s="80"/>
      <c r="T187" s="80" t="str">
        <f>IF(Tableau13[[#This Row],[CE]]=0,"",IF(Tableau13[[#This Row],[CE]]="Alexandre","Soirée","Nuit"))</f>
        <v/>
      </c>
      <c r="U187" s="81">
        <f>IFERROR(IF(Tableau13[[#This Row],[Début]]=0,0,IF(Tableau13[[#This Row],[Début]]&gt;$X$1,Tableau13[[#This Row],[Début]]+$U$1,Tableau13[[#This Row],[Début]]+$V$1)),0)</f>
        <v>0</v>
      </c>
      <c r="V187" s="81">
        <f>IFERROR(IF(Tableau13[[#This Row],[Debut 1 pause]]=0,0,IF(Tableau13[[#This Row],[Debut 1 pause]]&gt;$X$1,Tableau13[[#This Row],[Debut 1 pause]]+$U$1,Tableau13[[#This Row],[Debut 1 pause]]+$V$1)),0)</f>
        <v>0</v>
      </c>
      <c r="W187" s="81">
        <f>IFERROR(IF(Tableau13[[#This Row],[Fin 1 pause]]=0,0,IF(Tableau13[[#This Row],[Fin 1 pause]]&gt;$X$1,Tableau13[[#This Row],[Fin 1 pause]]+$U$1,Tableau13[[#This Row],[Fin 1 pause]]+$V$1)),0)</f>
        <v>0</v>
      </c>
      <c r="X187" s="81">
        <f>IFERROR(IF(Tableau13[[#This Row],[Debut 2 pause]]=0,0,IF(Tableau13[[#This Row],[Debut 2 pause]]&gt;$X$1,Tableau13[[#This Row],[Debut 2 pause]]+$U$1,Tableau13[[#This Row],[Debut 2 pause]]+$V$1)),0)</f>
        <v>0</v>
      </c>
      <c r="Y187" s="81" t="str">
        <f>IFERROR(IF(Tableau13[[#This Row],[Fin 2 pause]]=0,0,IF(Tableau13[[#This Row],[Fin 2 pause]]&gt;$X$1,Tableau13[[#This Row],[Fin 2 pause]]+$U$1,Tableau13[[#This Row],[Fin 2 pause]]+$V$1)),"")</f>
        <v/>
      </c>
      <c r="Z187" s="81">
        <f>IFERROR(IF(Tableau13[[#This Row],[Fin de poste]]=0,0,IF(Tableau13[[#This Row],[Fin de poste]]&gt;$X$1,Tableau13[[#This Row],[Fin de poste]]+$U$1,Tableau13[[#This Row],[Fin de poste]]+$V$1)),0)</f>
        <v>0</v>
      </c>
      <c r="AA187" s="81">
        <f>IFERROR(IF(Tableau13[[#This Row],[Dernier pointage]]=0,0,IF(Tableau13[[#This Row],[Dernier pointage]]&gt;$X$1,Tableau13[[#This Row],[Dernier pointage]]+$U$1,Tableau13[[#This Row],[Dernier pointage]]+$V$1)),0)</f>
        <v>0</v>
      </c>
      <c r="AB187" s="82">
        <f>IFERROR(IF(Tableau13[[#This Row],[Fin 1 pause]]=0,0,MOD(Tableau13[[#This Row],[Fin 1 pause]]-Tableau13[[#This Row],[Debut 1 pause]],1)),0)</f>
        <v>0</v>
      </c>
      <c r="AC187" s="83">
        <f>IFERROR(IF(M187=0,0,MOD(M187-L187,1)),0)</f>
        <v>0</v>
      </c>
      <c r="AD187" s="83">
        <f>IFERROR(IF(AB187+AC187&lt;0,0,AB187+AC187),0)</f>
        <v>0</v>
      </c>
      <c r="AE187" s="84">
        <f>IFERROR(LOOKUP(9^9,G187:O187),0)</f>
        <v>0</v>
      </c>
      <c r="AF187" s="85">
        <f>IFERROR(VLOOKUP(Tableau13[[#This Row],[Nom]],Tableau18[],3,0),0)</f>
        <v>0</v>
      </c>
      <c r="AG187" s="86">
        <f>IFERROR(AT187+BC187+BL187+BU187+CD187+CM187,0)</f>
        <v>0</v>
      </c>
      <c r="AH187" s="87">
        <f>IFERROR(Tableau13[[#This Row],[Total activité]]-Tableau13[[#This Row],[Total horoquartz2]],0)</f>
        <v>0</v>
      </c>
      <c r="AI187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7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7" s="115">
        <f>IFERROR(IF(Tableau13[[#This Row],[Activité1]]=0,0,IF(Tableau13[[#This Row],[X]]="x",0,LOOKUP("zz",Tableau13[[#This Row],[Activité1]:[Pause6]]))),0)</f>
        <v>0</v>
      </c>
      <c r="AL187" s="166"/>
      <c r="AM187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7" s="117">
        <f>IF(Tableau13[[#This Row],[Nom]]=0,0,IF(COUNTIF(Tableau18[Colonne1],Tableau13[Nom])=1,"OK","Pb horoquartz"))</f>
        <v>0</v>
      </c>
      <c r="AO187" s="92"/>
      <c r="AP187" s="118">
        <f>Tableau13[[#This Row],[Debut1]]</f>
        <v>0</v>
      </c>
      <c r="AQ187" s="94">
        <f>Tableau13[[#This Row],[Début calculé]]</f>
        <v>0</v>
      </c>
      <c r="AR187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7" s="96">
        <f>AND(Tableau13[[#This Row],[Debut1]]&gt;0,Tableau13[[#This Row],[Fin1]]=0)*Tableau13[[#This Row],[Dernier pointage calculé]]</f>
        <v>0</v>
      </c>
      <c r="AT187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7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7" s="96">
        <f>IFERROR(IF(Tableau13[[#This Row],[Fin1]]=0,0,IF(Tableau13[[#This Row],[Fin1]]&gt;$X$1,Tableau13[[#This Row],[Fin1]]+$U$1,Tableau13[[#This Row],[Fin1]]+$V$1)),0)</f>
        <v>0</v>
      </c>
      <c r="AW187" s="98"/>
      <c r="AX187" s="92"/>
      <c r="AY187" s="93">
        <f>Tableau13[[#This Row],[Fin1]]</f>
        <v>0</v>
      </c>
      <c r="AZ187" s="99">
        <f>Tableau13[[#This Row],[Fin calculé1]]</f>
        <v>0</v>
      </c>
      <c r="BA187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7" s="139">
        <f>AND(Tableau13[[#This Row],[Debut2]]&gt;0,Tableau13[[#This Row],[Fin2]]=0)*Tableau13[[#This Row],[Dernier pointage calculé]]</f>
        <v>0</v>
      </c>
      <c r="BC187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7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7" s="99">
        <f>IF(Tableau13[[#This Row],[Fin2]]=0,0,IF(Tableau13[[#This Row],[Fin2]]&gt;$X$1,Tableau13[[#This Row],[Fin2]]+$U$1,Tableau13[[#This Row],[Fin2]]+$V$1))</f>
        <v>0</v>
      </c>
      <c r="BF187" s="98"/>
      <c r="BG187" s="92"/>
      <c r="BH187" s="93">
        <f>Tableau13[[#This Row],[Debut3]]</f>
        <v>0</v>
      </c>
      <c r="BI187" s="140">
        <f>Tableau13[[#This Row],[Fin calculé2]]</f>
        <v>0</v>
      </c>
      <c r="BJ187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7" s="99">
        <f>AND(Tableau13[[#This Row],[Debut3]]&gt;0,Tableau13[[#This Row],[Fin3]]=0)*Tableau13[[#This Row],[Dernier pointage calculé]]</f>
        <v>0</v>
      </c>
      <c r="BL187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7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7" s="99">
        <f>IF(Tableau13[[#This Row],[Fin3]]=0,0,IF(Tableau13[[#This Row],[Fin3]]&gt;$X$1,Tableau13[[#This Row],[Fin3]]+$U$1,Tableau13[[#This Row],[Fin3]]+$V$1))</f>
        <v>0</v>
      </c>
      <c r="BO187" s="98"/>
      <c r="BP187" s="92"/>
      <c r="BQ187" s="93">
        <f>Tableau13[[#This Row],[Debut4]]</f>
        <v>0</v>
      </c>
      <c r="BR187" s="140">
        <f>Tableau13[[#This Row],[Fin calculé3]]</f>
        <v>0</v>
      </c>
      <c r="BS187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7" s="99">
        <f>AND(Tableau13[[#This Row],[Debut4]]&gt;0,Tableau13[[#This Row],[Fin4]]=0)*Tableau13[[#This Row],[Dernier pointage calculé]]</f>
        <v>0</v>
      </c>
      <c r="BU187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7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7" s="99">
        <f>IF(Tableau13[[#This Row],[Fin4]]=0,0,IF(Tableau13[[#This Row],[Fin4]]&gt;$X$1,Tableau13[[#This Row],[Fin4]]+$U$1,Tableau13[[#This Row],[Fin4]]+$V$1))</f>
        <v>0</v>
      </c>
      <c r="BX187" s="98"/>
      <c r="BY187" s="92"/>
      <c r="BZ187" s="93">
        <f>Tableau13[[#This Row],[Debut5]]</f>
        <v>0</v>
      </c>
      <c r="CA187" s="140">
        <f>Tableau13[[#This Row],[Fin calculé4]]</f>
        <v>0</v>
      </c>
      <c r="CB187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7" s="99">
        <f>AND(Tableau13[[#This Row],[Debut5]]&gt;0,Tableau13[[#This Row],[Fin5]]=0)*Tableau13[[#This Row],[Dernier pointage calculé]]</f>
        <v>0</v>
      </c>
      <c r="CD187" s="141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7" s="141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7" s="99">
        <f>IF(Tableau13[[#This Row],[Fin5]]=0,0,IF(Tableau13[[#This Row],[Fin5]]&gt;$X$1,Tableau13[[#This Row],[Fin5]]+$U$1,Tableau13[[#This Row],[Fin5]]+$V$1))</f>
        <v>0</v>
      </c>
      <c r="CG187" s="98"/>
      <c r="CH187" s="92"/>
      <c r="CI187" s="93">
        <f>Tableau13[[#This Row],[Debut6]]</f>
        <v>0</v>
      </c>
      <c r="CJ187" s="140">
        <f>Tableau13[[#This Row],[Fin calculé5]]</f>
        <v>0</v>
      </c>
      <c r="CK187" s="142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7" s="99">
        <f>AND(Tableau13[[#This Row],[Debut6]]&gt;0,Tableau13[[#This Row],[Fin6]]=0)*Tableau13[[#This Row],[Dernier pointage calculé]]</f>
        <v>0</v>
      </c>
      <c r="CM187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7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7" s="99">
        <f>IF(Tableau13[[#This Row],[Fin6]]=0,0,IF(Tableau13[[#This Row],[Fin6]]&gt;$X$1,Tableau13[[#This Row],[Fin6]]+$U$1,Tableau13[[#This Row],[Fin6]]+$V$1))</f>
        <v>0</v>
      </c>
      <c r="CP187" s="98"/>
      <c r="CQ187" s="161"/>
      <c r="CR187" s="102" t="str">
        <f>IF(Tableau18[[#This Row],[Colonne1]]=0,"",IF(DO187&gt;1,"Nom plusieurs fois dans la liste",IF(DO187=1,"OK","Nom pas dans la liste")))</f>
        <v/>
      </c>
      <c r="CS187" s="149"/>
      <c r="CT187" s="168"/>
      <c r="CU187" s="104"/>
      <c r="CV187" s="104"/>
      <c r="CW187" s="104"/>
      <c r="CX187" s="104"/>
      <c r="CY187" s="103"/>
      <c r="CZ187" s="104"/>
      <c r="DA187" s="104"/>
      <c r="DB187" s="104"/>
      <c r="DC187" s="133"/>
      <c r="DD187" s="133"/>
      <c r="DE187" s="133"/>
      <c r="DF187" s="133"/>
      <c r="DG187" s="105"/>
      <c r="DH187" s="133"/>
      <c r="DI187" s="105"/>
      <c r="DJ187" s="105"/>
      <c r="DK187" s="133"/>
      <c r="DL187" s="105"/>
      <c r="DM187" s="105" t="s">
        <v>129</v>
      </c>
      <c r="DN187" s="105"/>
      <c r="DO187" s="119">
        <f>COUNTIF(B:B,Tableau18[[#This Row],[Colonne1]])</f>
        <v>0</v>
      </c>
      <c r="DS187" s="108">
        <f>Tableau13[[#This Row],[Pause 1]]</f>
        <v>0</v>
      </c>
      <c r="DT187" s="108">
        <f>Tableau13[[#This Row],[Pause 2]]</f>
        <v>0</v>
      </c>
      <c r="DU187" s="81">
        <f>Tableau13[[#This Row],[Debut 1 pause calculé]]</f>
        <v>0</v>
      </c>
      <c r="DV187" s="81">
        <f>Tableau13[[#This Row],[Fin 1 pause calculé]]</f>
        <v>0</v>
      </c>
      <c r="DW187" s="81">
        <f>Tableau13[[#This Row],[Debut 2 pause calculé]]</f>
        <v>0</v>
      </c>
      <c r="DX187" s="81" t="str">
        <f>Tableau13[[#This Row],[Fin 2 pause calculé]]</f>
        <v/>
      </c>
      <c r="DY187" s="107">
        <f>Tableau13[[#This Row],[Activité1]]</f>
        <v>0</v>
      </c>
      <c r="DZ187" s="121">
        <f>Tableau13[[#This Row],[Debut1]]</f>
        <v>0</v>
      </c>
      <c r="EA187" s="121">
        <f>Tableau13[[#This Row],[Fin calculé1]]</f>
        <v>0</v>
      </c>
      <c r="EB187" s="121">
        <f>Tableau13[[#This Row],[FP1]]</f>
        <v>0</v>
      </c>
      <c r="EC187" s="122">
        <f>Tableau13[[#This Row],[Temps1]]</f>
        <v>0</v>
      </c>
      <c r="ED187" s="123">
        <f>IF(DZ187=0,0,IF(EA187&gt;0,"F",IF(Tableau13[[#This Row],[X]]="X","FP","EC")))</f>
        <v>0</v>
      </c>
      <c r="EE187" s="124">
        <f>Tableau13[[#This Row],[Pause1]]</f>
        <v>0</v>
      </c>
      <c r="EF187" s="125">
        <f t="shared" si="6"/>
        <v>0</v>
      </c>
      <c r="EG187" s="125">
        <f t="shared" si="5"/>
        <v>0</v>
      </c>
    </row>
    <row r="188" spans="1:137" s="107" customFormat="1" ht="13.95" customHeight="1" x14ac:dyDescent="0.3">
      <c r="A188" s="114">
        <f>Tableau13[[#This Row],[Code]]</f>
        <v>0</v>
      </c>
      <c r="B188" s="72"/>
      <c r="C188" s="72"/>
      <c r="D188" s="73"/>
      <c r="E188" s="74">
        <f>Tableau13[[#This Row],[Nom]]</f>
        <v>0</v>
      </c>
      <c r="F188" s="75">
        <f>IFERROR(VLOOKUP(Tableau13[[#This Row],[Nom]],Tableau18[],2,0),0)</f>
        <v>0</v>
      </c>
      <c r="G188" s="76">
        <f>IFERROR(VLOOKUP(Tableau13[[#This Row],[Nom]],Tableau18[],8,0),0)</f>
        <v>0</v>
      </c>
      <c r="H188" s="72"/>
      <c r="I188" s="76" t="str">
        <f>IFERROR(IF(VLOOKUP(Tableau13[[#This Row],[Nom]],Tableau18[],10,0)=0,"",VLOOKUP(Tableau13[[#This Row],[Nom]],Tableau18[],10,0)),"")</f>
        <v/>
      </c>
      <c r="J188" s="76" t="str">
        <f>IFERROR(IF(VLOOKUP(Tableau13[[#This Row],[Nom]],Tableau18[],12,0)=0,"",VLOOKUP(Tableau13[[#This Row],[Nom]],Tableau18[],12,0)),"")</f>
        <v/>
      </c>
      <c r="K188" s="76" t="str">
        <f>""</f>
        <v/>
      </c>
      <c r="L188" s="76" t="str">
        <f>IFERROR(VLOOKUP(Tableau13[[#This Row],[Nom]],Tableau18[],14,0),"")</f>
        <v/>
      </c>
      <c r="M188" s="76" t="str">
        <f>IFERROR(IF(VLOOKUP(Tableau13[[#This Row],[Nom]],Tableau18[],16,0)=0,"",VLOOKUP(Tableau13[[#This Row],[Nom]],Tableau18[],16,0)),"")</f>
        <v/>
      </c>
      <c r="N188" s="76" t="str">
        <f>""</f>
        <v/>
      </c>
      <c r="O188" s="76" t="str">
        <f>IFERROR(IF(VLOOKUP(Tableau13[[#This Row],[Nom]],Tableau18[],19,0)=0,"",VLOOKUP(Tableau13[[#This Row],[Nom]],Tableau18[],19,0)),"")</f>
        <v/>
      </c>
      <c r="P188" s="77">
        <f>Tableau13[[#This Row],[Colonne17]]</f>
        <v>0</v>
      </c>
      <c r="Q188" s="78" t="str">
        <f>IF(Tableau13[[#This Row],[ABS]]="X","ABS",IFERROR(VLOOKUP(Tableau13[[#This Row],[Colonne11]],#REF!,3,0),""))</f>
        <v/>
      </c>
      <c r="R188" s="79" t="e">
        <f>COUNTIF(#REF!,Tableau13[Nom])</f>
        <v>#REF!</v>
      </c>
      <c r="S188" s="80"/>
      <c r="T188" s="80" t="str">
        <f>IF(Tableau13[[#This Row],[CE]]=0,"",IF(Tableau13[[#This Row],[CE]]="Alexandre","Soirée","Nuit"))</f>
        <v/>
      </c>
      <c r="U188" s="81">
        <f>IFERROR(IF(Tableau13[[#This Row],[Début]]=0,0,IF(Tableau13[[#This Row],[Début]]&gt;$X$1,Tableau13[[#This Row],[Début]]+$U$1,Tableau13[[#This Row],[Début]]+$V$1)),0)</f>
        <v>0</v>
      </c>
      <c r="V188" s="81">
        <f>IFERROR(IF(Tableau13[[#This Row],[Debut 1 pause]]=0,0,IF(Tableau13[[#This Row],[Debut 1 pause]]&gt;$X$1,Tableau13[[#This Row],[Debut 1 pause]]+$U$1,Tableau13[[#This Row],[Debut 1 pause]]+$V$1)),0)</f>
        <v>0</v>
      </c>
      <c r="W188" s="81">
        <f>IFERROR(IF(Tableau13[[#This Row],[Fin 1 pause]]=0,0,IF(Tableau13[[#This Row],[Fin 1 pause]]&gt;$X$1,Tableau13[[#This Row],[Fin 1 pause]]+$U$1,Tableau13[[#This Row],[Fin 1 pause]]+$V$1)),0)</f>
        <v>0</v>
      </c>
      <c r="X188" s="81">
        <f>IFERROR(IF(Tableau13[[#This Row],[Debut 2 pause]]=0,0,IF(Tableau13[[#This Row],[Debut 2 pause]]&gt;$X$1,Tableau13[[#This Row],[Debut 2 pause]]+$U$1,Tableau13[[#This Row],[Debut 2 pause]]+$V$1)),0)</f>
        <v>0</v>
      </c>
      <c r="Y188" s="81" t="str">
        <f>IFERROR(IF(Tableau13[[#This Row],[Fin 2 pause]]=0,0,IF(Tableau13[[#This Row],[Fin 2 pause]]&gt;$X$1,Tableau13[[#This Row],[Fin 2 pause]]+$U$1,Tableau13[[#This Row],[Fin 2 pause]]+$V$1)),"")</f>
        <v/>
      </c>
      <c r="Z188" s="81">
        <f>IFERROR(IF(Tableau13[[#This Row],[Fin de poste]]=0,0,IF(Tableau13[[#This Row],[Fin de poste]]&gt;$X$1,Tableau13[[#This Row],[Fin de poste]]+$U$1,Tableau13[[#This Row],[Fin de poste]]+$V$1)),0)</f>
        <v>0</v>
      </c>
      <c r="AA188" s="81">
        <f>IFERROR(IF(Tableau13[[#This Row],[Dernier pointage]]=0,0,IF(Tableau13[[#This Row],[Dernier pointage]]&gt;$X$1,Tableau13[[#This Row],[Dernier pointage]]+$U$1,Tableau13[[#This Row],[Dernier pointage]]+$V$1)),0)</f>
        <v>0</v>
      </c>
      <c r="AB188" s="82">
        <f>IFERROR(IF(Tableau13[[#This Row],[Fin 1 pause]]=0,0,MOD(Tableau13[[#This Row],[Fin 1 pause]]-Tableau13[[#This Row],[Debut 1 pause]],1)),0)</f>
        <v>0</v>
      </c>
      <c r="AC188" s="83">
        <f>IFERROR(IF(M188=0,0,MOD(M188-L188,1)),0)</f>
        <v>0</v>
      </c>
      <c r="AD188" s="83">
        <f>IFERROR(IF(AB188+AC188&lt;0,0,AB188+AC188),0)</f>
        <v>0</v>
      </c>
      <c r="AE188" s="84">
        <f>IFERROR(LOOKUP(9^9,G188:O188),0)</f>
        <v>0</v>
      </c>
      <c r="AF188" s="85">
        <f>IFERROR(VLOOKUP(Tableau13[[#This Row],[Nom]],Tableau18[],3,0),0)</f>
        <v>0</v>
      </c>
      <c r="AG188" s="86">
        <f>IFERROR(AT188+BC188+BL188+BU188+CD188+CM188,0)</f>
        <v>0</v>
      </c>
      <c r="AH188" s="87">
        <f>IFERROR(Tableau13[[#This Row],[Total activité]]-Tableau13[[#This Row],[Total horoquartz2]],0)</f>
        <v>0</v>
      </c>
      <c r="AI188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8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8" s="115">
        <f>IFERROR(IF(Tableau13[[#This Row],[Activité1]]=0,0,IF(Tableau13[[#This Row],[X]]="x",0,LOOKUP("zz",Tableau13[[#This Row],[Activité1]:[Pause6]]))),0)</f>
        <v>0</v>
      </c>
      <c r="AL188" s="166"/>
      <c r="AM188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8" s="117">
        <f>IF(Tableau13[[#This Row],[Nom]]=0,0,IF(COUNTIF(Tableau18[Colonne1],Tableau13[Nom])=1,"OK","Pb horoquartz"))</f>
        <v>0</v>
      </c>
      <c r="AO188" s="92"/>
      <c r="AP188" s="118">
        <f>Tableau13[[#This Row],[Debut1]]</f>
        <v>0</v>
      </c>
      <c r="AQ188" s="94">
        <f>Tableau13[[#This Row],[Début calculé]]</f>
        <v>0</v>
      </c>
      <c r="AR188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8" s="96">
        <f>AND(Tableau13[[#This Row],[Debut1]]&gt;0,Tableau13[[#This Row],[Fin1]]=0)*Tableau13[[#This Row],[Dernier pointage calculé]]</f>
        <v>0</v>
      </c>
      <c r="AT188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8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8" s="96">
        <f>IFERROR(IF(Tableau13[[#This Row],[Fin1]]=0,0,IF(Tableau13[[#This Row],[Fin1]]&gt;$X$1,Tableau13[[#This Row],[Fin1]]+$U$1,Tableau13[[#This Row],[Fin1]]+$V$1)),0)</f>
        <v>0</v>
      </c>
      <c r="AW188" s="98"/>
      <c r="AX188" s="92"/>
      <c r="AY188" s="93">
        <f>Tableau13[[#This Row],[Fin1]]</f>
        <v>0</v>
      </c>
      <c r="AZ188" s="99">
        <f>Tableau13[[#This Row],[Fin calculé1]]</f>
        <v>0</v>
      </c>
      <c r="BA188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8" s="99">
        <f>AND(Tableau13[[#This Row],[Debut2]]&gt;0,Tableau13[[#This Row],[Fin2]]=0)*Tableau13[[#This Row],[Dernier pointage calculé]]</f>
        <v>0</v>
      </c>
      <c r="BC188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8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8" s="99">
        <f>IF(Tableau13[[#This Row],[Fin2]]=0,0,IF(Tableau13[[#This Row],[Fin2]]&gt;$X$1,Tableau13[[#This Row],[Fin2]]+$U$1,Tableau13[[#This Row],[Fin2]]+$V$1))</f>
        <v>0</v>
      </c>
      <c r="BF188" s="98"/>
      <c r="BG188" s="92"/>
      <c r="BH188" s="93">
        <f>Tableau13[[#This Row],[Debut3]]</f>
        <v>0</v>
      </c>
      <c r="BI188" s="99">
        <f>Tableau13[[#This Row],[Fin calculé2]]</f>
        <v>0</v>
      </c>
      <c r="BJ188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8" s="99">
        <f>AND(Tableau13[[#This Row],[Debut3]]&gt;0,Tableau13[[#This Row],[Fin3]]=0)*Tableau13[[#This Row],[Dernier pointage calculé]]</f>
        <v>0</v>
      </c>
      <c r="BL188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8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8" s="99">
        <f>IF(Tableau13[[#This Row],[Fin3]]=0,0,IF(Tableau13[[#This Row],[Fin3]]&gt;$X$1,Tableau13[[#This Row],[Fin3]]+$U$1,Tableau13[[#This Row],[Fin3]]+$V$1))</f>
        <v>0</v>
      </c>
      <c r="BO188" s="98"/>
      <c r="BP188" s="92"/>
      <c r="BQ188" s="93">
        <f>Tableau13[[#This Row],[Debut4]]</f>
        <v>0</v>
      </c>
      <c r="BR188" s="99">
        <f>Tableau13[[#This Row],[Fin calculé3]]</f>
        <v>0</v>
      </c>
      <c r="BS188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8" s="99">
        <f>AND(Tableau13[[#This Row],[Debut4]]&gt;0,Tableau13[[#This Row],[Fin4]]=0)*Tableau13[[#This Row],[Dernier pointage calculé]]</f>
        <v>0</v>
      </c>
      <c r="BU188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8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8" s="99">
        <f>IF(Tableau13[[#This Row],[Fin4]]=0,0,IF(Tableau13[[#This Row],[Fin4]]&gt;$X$1,Tableau13[[#This Row],[Fin4]]+$U$1,Tableau13[[#This Row],[Fin4]]+$V$1))</f>
        <v>0</v>
      </c>
      <c r="BX188" s="98"/>
      <c r="BY188" s="92"/>
      <c r="BZ188" s="93">
        <f>Tableau13[[#This Row],[Debut5]]</f>
        <v>0</v>
      </c>
      <c r="CA188" s="99">
        <f>Tableau13[[#This Row],[Fin calculé4]]</f>
        <v>0</v>
      </c>
      <c r="CB188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8" s="99">
        <f>AND(Tableau13[[#This Row],[Debut5]]&gt;0,Tableau13[[#This Row],[Fin5]]=0)*Tableau13[[#This Row],[Dernier pointage calculé]]</f>
        <v>0</v>
      </c>
      <c r="CD188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8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8" s="99">
        <f>IF(Tableau13[[#This Row],[Fin5]]=0,0,IF(Tableau13[[#This Row],[Fin5]]&gt;$X$1,Tableau13[[#This Row],[Fin5]]+$U$1,Tableau13[[#This Row],[Fin5]]+$V$1))</f>
        <v>0</v>
      </c>
      <c r="CG188" s="98"/>
      <c r="CH188" s="92"/>
      <c r="CI188" s="93">
        <f>Tableau13[[#This Row],[Debut6]]</f>
        <v>0</v>
      </c>
      <c r="CJ188" s="99">
        <f>Tableau13[[#This Row],[Fin calculé5]]</f>
        <v>0</v>
      </c>
      <c r="CK188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8" s="99">
        <f>AND(Tableau13[[#This Row],[Debut6]]&gt;0,Tableau13[[#This Row],[Fin6]]=0)*Tableau13[[#This Row],[Dernier pointage calculé]]</f>
        <v>0</v>
      </c>
      <c r="CM188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8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8" s="99">
        <f>IF(Tableau13[[#This Row],[Fin6]]=0,0,IF(Tableau13[[#This Row],[Fin6]]&gt;$X$1,Tableau13[[#This Row],[Fin6]]+$U$1,Tableau13[[#This Row],[Fin6]]+$V$1))</f>
        <v>0</v>
      </c>
      <c r="CP188" s="98"/>
      <c r="CQ188" s="161"/>
      <c r="CR188" s="102" t="str">
        <f>IF(Tableau18[[#This Row],[Colonne1]]=0,"",IF(DO188&gt;1,"Nom plusieurs fois dans la liste",IF(DO188=1,"OK","Nom pas dans la liste")))</f>
        <v/>
      </c>
      <c r="CS188" s="149"/>
      <c r="CT188" s="168"/>
      <c r="CU188" s="104"/>
      <c r="CV188" s="104"/>
      <c r="CW188" s="104"/>
      <c r="CX188" s="104"/>
      <c r="CY188" s="103"/>
      <c r="CZ188" s="104"/>
      <c r="DA188" s="104"/>
      <c r="DB188" s="104"/>
      <c r="DC188" s="104"/>
      <c r="DD188" s="104"/>
      <c r="DE188" s="104"/>
      <c r="DF188" s="104"/>
      <c r="DG188" s="105"/>
      <c r="DH188" s="104"/>
      <c r="DI188" s="105"/>
      <c r="DJ188" s="137"/>
      <c r="DK188" s="104"/>
      <c r="DL188" s="105"/>
      <c r="DM188" s="105" t="s">
        <v>129</v>
      </c>
      <c r="DN188" s="105"/>
      <c r="DO188" s="119">
        <f>COUNTIF(B:B,Tableau18[[#This Row],[Colonne1]])</f>
        <v>0</v>
      </c>
      <c r="DS188" s="108">
        <f>Tableau13[[#This Row],[Pause 1]]</f>
        <v>0</v>
      </c>
      <c r="DT188" s="108">
        <f>Tableau13[[#This Row],[Pause 2]]</f>
        <v>0</v>
      </c>
      <c r="DU188" s="81">
        <f>Tableau13[[#This Row],[Debut 1 pause calculé]]</f>
        <v>0</v>
      </c>
      <c r="DV188" s="81">
        <f>Tableau13[[#This Row],[Fin 1 pause calculé]]</f>
        <v>0</v>
      </c>
      <c r="DW188" s="81">
        <f>Tableau13[[#This Row],[Debut 2 pause calculé]]</f>
        <v>0</v>
      </c>
      <c r="DX188" s="81" t="str">
        <f>Tableau13[[#This Row],[Fin 2 pause calculé]]</f>
        <v/>
      </c>
      <c r="DY188" s="107">
        <f>Tableau13[[#This Row],[Activité1]]</f>
        <v>0</v>
      </c>
      <c r="DZ188" s="109">
        <f>Tableau13[[#This Row],[Debut1]]</f>
        <v>0</v>
      </c>
      <c r="EA188" s="109">
        <f>Tableau13[[#This Row],[Fin calculé1]]</f>
        <v>0</v>
      </c>
      <c r="EB188" s="109">
        <f>Tableau13[[#This Row],[FP1]]</f>
        <v>0</v>
      </c>
      <c r="EC188" s="110">
        <f>Tableau13[[#This Row],[Temps1]]</f>
        <v>0</v>
      </c>
      <c r="ED188" s="111">
        <f>IF(DZ188=0,0,IF(EA188&gt;0,"F",IF(Tableau13[[#This Row],[X]]="X","FP","EC")))</f>
        <v>0</v>
      </c>
      <c r="EE188" s="112">
        <f>Tableau13[[#This Row],[Pause1]]</f>
        <v>0</v>
      </c>
      <c r="EF188" s="113">
        <f t="shared" si="6"/>
        <v>0</v>
      </c>
      <c r="EG188" s="113">
        <f t="shared" si="5"/>
        <v>0</v>
      </c>
    </row>
    <row r="189" spans="1:137" s="107" customFormat="1" ht="13.95" customHeight="1" x14ac:dyDescent="0.3">
      <c r="A189" s="114">
        <f>Tableau13[[#This Row],[Code]]</f>
        <v>0</v>
      </c>
      <c r="B189" s="72"/>
      <c r="C189" s="72"/>
      <c r="D189" s="73"/>
      <c r="E189" s="74">
        <f>Tableau13[[#This Row],[Nom]]</f>
        <v>0</v>
      </c>
      <c r="F189" s="75">
        <f>IFERROR(VLOOKUP(Tableau13[[#This Row],[Nom]],Tableau18[],2,0),0)</f>
        <v>0</v>
      </c>
      <c r="G189" s="76">
        <f>IFERROR(VLOOKUP(Tableau13[[#This Row],[Nom]],Tableau18[],8,0),0)</f>
        <v>0</v>
      </c>
      <c r="H189" s="72"/>
      <c r="I189" s="76" t="str">
        <f>IFERROR(IF(VLOOKUP(Tableau13[[#This Row],[Nom]],Tableau18[],10,0)=0,"",VLOOKUP(Tableau13[[#This Row],[Nom]],Tableau18[],10,0)),"")</f>
        <v/>
      </c>
      <c r="J189" s="76" t="str">
        <f>IFERROR(IF(VLOOKUP(Tableau13[[#This Row],[Nom]],Tableau18[],12,0)=0,"",VLOOKUP(Tableau13[[#This Row],[Nom]],Tableau18[],12,0)),"")</f>
        <v/>
      </c>
      <c r="K189" s="76" t="str">
        <f>""</f>
        <v/>
      </c>
      <c r="L189" s="76" t="str">
        <f>IFERROR(VLOOKUP(Tableau13[[#This Row],[Nom]],Tableau18[],14,0),"")</f>
        <v/>
      </c>
      <c r="M189" s="76" t="str">
        <f>IFERROR(IF(VLOOKUP(Tableau13[[#This Row],[Nom]],Tableau18[],16,0)=0,"",VLOOKUP(Tableau13[[#This Row],[Nom]],Tableau18[],16,0)),"")</f>
        <v/>
      </c>
      <c r="N189" s="76" t="str">
        <f>""</f>
        <v/>
      </c>
      <c r="O189" s="76" t="str">
        <f>IFERROR(IF(VLOOKUP(Tableau13[[#This Row],[Nom]],Tableau18[],19,0)=0,"",VLOOKUP(Tableau13[[#This Row],[Nom]],Tableau18[],19,0)),"")</f>
        <v/>
      </c>
      <c r="P189" s="77">
        <f>Tableau13[[#This Row],[Colonne17]]</f>
        <v>0</v>
      </c>
      <c r="Q189" s="78" t="str">
        <f>IF(Tableau13[[#This Row],[ABS]]="X","ABS",IFERROR(VLOOKUP(Tableau13[[#This Row],[Colonne11]],#REF!,3,0),""))</f>
        <v/>
      </c>
      <c r="R189" s="79" t="e">
        <f>COUNTIF(#REF!,Tableau13[Nom])</f>
        <v>#REF!</v>
      </c>
      <c r="S189" s="80"/>
      <c r="T189" s="80" t="str">
        <f>IF(Tableau13[[#This Row],[CE]]=0,"",IF(Tableau13[[#This Row],[CE]]="Alexandre","Soirée","Nuit"))</f>
        <v/>
      </c>
      <c r="U189" s="81">
        <f>IFERROR(IF(Tableau13[[#This Row],[Début]]=0,0,IF(Tableau13[[#This Row],[Début]]&gt;$X$1,Tableau13[[#This Row],[Début]]+$U$1,Tableau13[[#This Row],[Début]]+$V$1)),0)</f>
        <v>0</v>
      </c>
      <c r="V189" s="81">
        <f>IFERROR(IF(Tableau13[[#This Row],[Debut 1 pause]]=0,0,IF(Tableau13[[#This Row],[Debut 1 pause]]&gt;$X$1,Tableau13[[#This Row],[Debut 1 pause]]+$U$1,Tableau13[[#This Row],[Debut 1 pause]]+$V$1)),0)</f>
        <v>0</v>
      </c>
      <c r="W189" s="81">
        <f>IFERROR(IF(Tableau13[[#This Row],[Fin 1 pause]]=0,0,IF(Tableau13[[#This Row],[Fin 1 pause]]&gt;$X$1,Tableau13[[#This Row],[Fin 1 pause]]+$U$1,Tableau13[[#This Row],[Fin 1 pause]]+$V$1)),0)</f>
        <v>0</v>
      </c>
      <c r="X189" s="81">
        <f>IFERROR(IF(Tableau13[[#This Row],[Debut 2 pause]]=0,0,IF(Tableau13[[#This Row],[Debut 2 pause]]&gt;$X$1,Tableau13[[#This Row],[Debut 2 pause]]+$U$1,Tableau13[[#This Row],[Debut 2 pause]]+$V$1)),0)</f>
        <v>0</v>
      </c>
      <c r="Y189" s="81" t="str">
        <f>IFERROR(IF(Tableau13[[#This Row],[Fin 2 pause]]=0,0,IF(Tableau13[[#This Row],[Fin 2 pause]]&gt;$X$1,Tableau13[[#This Row],[Fin 2 pause]]+$U$1,Tableau13[[#This Row],[Fin 2 pause]]+$V$1)),"")</f>
        <v/>
      </c>
      <c r="Z189" s="81">
        <f>IFERROR(IF(Tableau13[[#This Row],[Fin de poste]]=0,0,IF(Tableau13[[#This Row],[Fin de poste]]&gt;$X$1,Tableau13[[#This Row],[Fin de poste]]+$U$1,Tableau13[[#This Row],[Fin de poste]]+$V$1)),0)</f>
        <v>0</v>
      </c>
      <c r="AA189" s="81">
        <f>IFERROR(IF(Tableau13[[#This Row],[Dernier pointage]]=0,0,IF(Tableau13[[#This Row],[Dernier pointage]]&gt;$X$1,Tableau13[[#This Row],[Dernier pointage]]+$U$1,Tableau13[[#This Row],[Dernier pointage]]+$V$1)),0)</f>
        <v>0</v>
      </c>
      <c r="AB189" s="82">
        <f>IFERROR(IF(Tableau13[[#This Row],[Fin 1 pause]]=0,0,MOD(Tableau13[[#This Row],[Fin 1 pause]]-Tableau13[[#This Row],[Debut 1 pause]],1)),0)</f>
        <v>0</v>
      </c>
      <c r="AC189" s="83">
        <f>IFERROR(IF(M189=0,0,MOD(M189-L189,1)),0)</f>
        <v>0</v>
      </c>
      <c r="AD189" s="83">
        <f>IFERROR(IF(AB189+AC189&lt;0,0,AB189+AC189),0)</f>
        <v>0</v>
      </c>
      <c r="AE189" s="84">
        <f>IFERROR(LOOKUP(9^9,G189:O189),0)</f>
        <v>0</v>
      </c>
      <c r="AF189" s="85">
        <f>IFERROR(VLOOKUP(Tableau13[[#This Row],[Nom]],Tableau18[],3,0),0)</f>
        <v>0</v>
      </c>
      <c r="AG189" s="86">
        <f>IFERROR(AT189+BC189+BL189+BU189+CD189+CM189,0)</f>
        <v>0</v>
      </c>
      <c r="AH189" s="87">
        <f>IFERROR(Tableau13[[#This Row],[Total activité]]-Tableau13[[#This Row],[Total horoquartz2]],0)</f>
        <v>0</v>
      </c>
      <c r="AI189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89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89" s="115">
        <f>IFERROR(IF(Tableau13[[#This Row],[Activité1]]=0,0,IF(Tableau13[[#This Row],[X]]="x",0,LOOKUP("zz",Tableau13[[#This Row],[Activité1]:[Pause6]]))),0)</f>
        <v>0</v>
      </c>
      <c r="AL189" s="166"/>
      <c r="AM189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89" s="117">
        <f>IF(Tableau13[[#This Row],[Nom]]=0,0,IF(COUNTIF(Tableau18[Colonne1],Tableau13[Nom])=1,"OK","Pb horoquartz"))</f>
        <v>0</v>
      </c>
      <c r="AO189" s="92"/>
      <c r="AP189" s="118">
        <f>Tableau13[[#This Row],[Debut1]]</f>
        <v>0</v>
      </c>
      <c r="AQ189" s="94">
        <f>Tableau13[[#This Row],[Début calculé]]</f>
        <v>0</v>
      </c>
      <c r="AR189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89" s="96">
        <f>AND(Tableau13[[#This Row],[Debut1]]&gt;0,Tableau13[[#This Row],[Fin1]]=0)*Tableau13[[#This Row],[Dernier pointage calculé]]</f>
        <v>0</v>
      </c>
      <c r="AT189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89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89" s="96">
        <f>IFERROR(IF(Tableau13[[#This Row],[Fin1]]=0,0,IF(Tableau13[[#This Row],[Fin1]]&gt;$X$1,Tableau13[[#This Row],[Fin1]]+$U$1,Tableau13[[#This Row],[Fin1]]+$V$1)),0)</f>
        <v>0</v>
      </c>
      <c r="AW189" s="98"/>
      <c r="AX189" s="92"/>
      <c r="AY189" s="93">
        <f>Tableau13[[#This Row],[Fin1]]</f>
        <v>0</v>
      </c>
      <c r="AZ189" s="99">
        <f>Tableau13[[#This Row],[Fin calculé1]]</f>
        <v>0</v>
      </c>
      <c r="BA189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89" s="99">
        <f>AND(Tableau13[[#This Row],[Debut2]]&gt;0,Tableau13[[#This Row],[Fin2]]=0)*Tableau13[[#This Row],[Dernier pointage calculé]]</f>
        <v>0</v>
      </c>
      <c r="BC189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89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89" s="99">
        <f>IF(Tableau13[[#This Row],[Fin2]]=0,0,IF(Tableau13[[#This Row],[Fin2]]&gt;$X$1,Tableau13[[#This Row],[Fin2]]+$U$1,Tableau13[[#This Row],[Fin2]]+$V$1))</f>
        <v>0</v>
      </c>
      <c r="BF189" s="98"/>
      <c r="BG189" s="92"/>
      <c r="BH189" s="93">
        <f>Tableau13[[#This Row],[Debut3]]</f>
        <v>0</v>
      </c>
      <c r="BI189" s="99">
        <f>Tableau13[[#This Row],[Fin calculé2]]</f>
        <v>0</v>
      </c>
      <c r="BJ189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89" s="99">
        <f>AND(Tableau13[[#This Row],[Debut3]]&gt;0,Tableau13[[#This Row],[Fin3]]=0)*Tableau13[[#This Row],[Dernier pointage calculé]]</f>
        <v>0</v>
      </c>
      <c r="BL189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89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89" s="99">
        <f>IF(Tableau13[[#This Row],[Fin3]]=0,0,IF(Tableau13[[#This Row],[Fin3]]&gt;$X$1,Tableau13[[#This Row],[Fin3]]+$U$1,Tableau13[[#This Row],[Fin3]]+$V$1))</f>
        <v>0</v>
      </c>
      <c r="BO189" s="98"/>
      <c r="BP189" s="92"/>
      <c r="BQ189" s="93">
        <f>Tableau13[[#This Row],[Debut4]]</f>
        <v>0</v>
      </c>
      <c r="BR189" s="99">
        <f>Tableau13[[#This Row],[Fin calculé3]]</f>
        <v>0</v>
      </c>
      <c r="BS189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89" s="99">
        <f>AND(Tableau13[[#This Row],[Debut4]]&gt;0,Tableau13[[#This Row],[Fin4]]=0)*Tableau13[[#This Row],[Dernier pointage calculé]]</f>
        <v>0</v>
      </c>
      <c r="BU189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89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89" s="99">
        <f>IF(Tableau13[[#This Row],[Fin4]]=0,0,IF(Tableau13[[#This Row],[Fin4]]&gt;$X$1,Tableau13[[#This Row],[Fin4]]+$U$1,Tableau13[[#This Row],[Fin4]]+$V$1))</f>
        <v>0</v>
      </c>
      <c r="BX189" s="98"/>
      <c r="BY189" s="92"/>
      <c r="BZ189" s="93">
        <f>Tableau13[[#This Row],[Debut5]]</f>
        <v>0</v>
      </c>
      <c r="CA189" s="99">
        <f>Tableau13[[#This Row],[Fin calculé4]]</f>
        <v>0</v>
      </c>
      <c r="CB189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89" s="99">
        <f>AND(Tableau13[[#This Row],[Debut5]]&gt;0,Tableau13[[#This Row],[Fin5]]=0)*Tableau13[[#This Row],[Dernier pointage calculé]]</f>
        <v>0</v>
      </c>
      <c r="CD189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89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89" s="99">
        <f>IF(Tableau13[[#This Row],[Fin5]]=0,0,IF(Tableau13[[#This Row],[Fin5]]&gt;$X$1,Tableau13[[#This Row],[Fin5]]+$U$1,Tableau13[[#This Row],[Fin5]]+$V$1))</f>
        <v>0</v>
      </c>
      <c r="CG189" s="98"/>
      <c r="CH189" s="92"/>
      <c r="CI189" s="93">
        <f>Tableau13[[#This Row],[Debut6]]</f>
        <v>0</v>
      </c>
      <c r="CJ189" s="99">
        <f>Tableau13[[#This Row],[Fin calculé5]]</f>
        <v>0</v>
      </c>
      <c r="CK189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89" s="99">
        <f>AND(Tableau13[[#This Row],[Debut6]]&gt;0,Tableau13[[#This Row],[Fin6]]=0)*Tableau13[[#This Row],[Dernier pointage calculé]]</f>
        <v>0</v>
      </c>
      <c r="CM189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89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89" s="99">
        <f>IF(Tableau13[[#This Row],[Fin6]]=0,0,IF(Tableau13[[#This Row],[Fin6]]&gt;$X$1,Tableau13[[#This Row],[Fin6]]+$U$1,Tableau13[[#This Row],[Fin6]]+$V$1))</f>
        <v>0</v>
      </c>
      <c r="CP189" s="98"/>
      <c r="CQ189" s="161"/>
      <c r="CR189" s="102" t="str">
        <f>IF(Tableau18[[#This Row],[Colonne1]]=0,"",IF(DO189&gt;1,"Nom plusieurs fois dans la liste",IF(DO189=1,"OK","Nom pas dans la liste")))</f>
        <v/>
      </c>
      <c r="CS189" s="149"/>
      <c r="CT189" s="168"/>
      <c r="CU189" s="104"/>
      <c r="CV189" s="103"/>
      <c r="CW189" s="104"/>
      <c r="CX189" s="104"/>
      <c r="CY189" s="159"/>
      <c r="CZ189" s="133"/>
      <c r="DA189" s="133"/>
      <c r="DB189" s="133"/>
      <c r="DC189" s="133"/>
      <c r="DD189" s="133"/>
      <c r="DE189" s="133"/>
      <c r="DF189" s="133"/>
      <c r="DG189" s="105"/>
      <c r="DH189" s="133"/>
      <c r="DI189" s="105"/>
      <c r="DJ189" s="137"/>
      <c r="DK189" s="133"/>
      <c r="DL189" s="105"/>
      <c r="DM189" s="105"/>
      <c r="DN189" s="105"/>
      <c r="DO189" s="119">
        <f>COUNTIF(B:B,Tableau18[[#This Row],[Colonne1]])</f>
        <v>0</v>
      </c>
      <c r="DS189" s="108">
        <f>Tableau13[[#This Row],[Pause 1]]</f>
        <v>0</v>
      </c>
      <c r="DT189" s="108">
        <f>Tableau13[[#This Row],[Pause 2]]</f>
        <v>0</v>
      </c>
      <c r="DU189" s="81">
        <f>Tableau13[[#This Row],[Debut 1 pause calculé]]</f>
        <v>0</v>
      </c>
      <c r="DV189" s="81">
        <f>Tableau13[[#This Row],[Fin 1 pause calculé]]</f>
        <v>0</v>
      </c>
      <c r="DW189" s="81">
        <f>Tableau13[[#This Row],[Debut 2 pause calculé]]</f>
        <v>0</v>
      </c>
      <c r="DX189" s="81" t="str">
        <f>Tableau13[[#This Row],[Fin 2 pause calculé]]</f>
        <v/>
      </c>
      <c r="DY189" s="107">
        <f>Tableau13[[#This Row],[Activité1]]</f>
        <v>0</v>
      </c>
      <c r="DZ189" s="121">
        <f>Tableau13[[#This Row],[Debut1]]</f>
        <v>0</v>
      </c>
      <c r="EA189" s="121">
        <f>Tableau13[[#This Row],[Fin calculé1]]</f>
        <v>0</v>
      </c>
      <c r="EB189" s="121">
        <f>Tableau13[[#This Row],[FP1]]</f>
        <v>0</v>
      </c>
      <c r="EC189" s="122">
        <f>Tableau13[[#This Row],[Temps1]]</f>
        <v>0</v>
      </c>
      <c r="ED189" s="123">
        <f>IF(DZ189=0,0,IF(EA189&gt;0,"F",IF(Tableau13[[#This Row],[X]]="X","FP","EC")))</f>
        <v>0</v>
      </c>
      <c r="EE189" s="124">
        <f>Tableau13[[#This Row],[Pause1]]</f>
        <v>0</v>
      </c>
      <c r="EF189" s="125">
        <f t="shared" si="6"/>
        <v>0</v>
      </c>
      <c r="EG189" s="125">
        <f t="shared" si="5"/>
        <v>0</v>
      </c>
    </row>
    <row r="190" spans="1:137" s="107" customFormat="1" ht="13.95" customHeight="1" x14ac:dyDescent="0.3">
      <c r="A190" s="114">
        <f>Tableau13[[#This Row],[Code]]</f>
        <v>0</v>
      </c>
      <c r="B190" s="72"/>
      <c r="C190" s="72"/>
      <c r="D190" s="73"/>
      <c r="E190" s="74">
        <f>Tableau13[[#This Row],[Nom]]</f>
        <v>0</v>
      </c>
      <c r="F190" s="75">
        <f>IFERROR(VLOOKUP(Tableau13[[#This Row],[Nom]],Tableau18[],2,0),0)</f>
        <v>0</v>
      </c>
      <c r="G190" s="76">
        <f>IFERROR(VLOOKUP(Tableau13[[#This Row],[Nom]],Tableau18[],8,0),0)</f>
        <v>0</v>
      </c>
      <c r="H190" s="130"/>
      <c r="I190" s="76" t="str">
        <f>IFERROR(IF(VLOOKUP(Tableau13[[#This Row],[Nom]],Tableau18[],10,0)=0,"",VLOOKUP(Tableau13[[#This Row],[Nom]],Tableau18[],10,0)),"")</f>
        <v/>
      </c>
      <c r="J190" s="76" t="str">
        <f>IFERROR(IF(VLOOKUP(Tableau13[[#This Row],[Nom]],Tableau18[],12,0)=0,"",VLOOKUP(Tableau13[[#This Row],[Nom]],Tableau18[],12,0)),"")</f>
        <v/>
      </c>
      <c r="K190" s="76" t="str">
        <f>""</f>
        <v/>
      </c>
      <c r="L190" s="76" t="str">
        <f>IFERROR(VLOOKUP(Tableau13[[#This Row],[Nom]],Tableau18[],14,0),"")</f>
        <v/>
      </c>
      <c r="M190" s="76" t="str">
        <f>IFERROR(IF(VLOOKUP(Tableau13[[#This Row],[Nom]],Tableau18[],16,0)=0,"",VLOOKUP(Tableau13[[#This Row],[Nom]],Tableau18[],16,0)),"")</f>
        <v/>
      </c>
      <c r="N190" s="76" t="str">
        <f>""</f>
        <v/>
      </c>
      <c r="O190" s="76" t="str">
        <f>IFERROR(IF(VLOOKUP(Tableau13[[#This Row],[Nom]],Tableau18[],19,0)=0,"",VLOOKUP(Tableau13[[#This Row],[Nom]],Tableau18[],19,0)),"")</f>
        <v/>
      </c>
      <c r="P190" s="77">
        <f>Tableau13[[#This Row],[Colonne17]]</f>
        <v>0</v>
      </c>
      <c r="Q190" s="78" t="str">
        <f>IF(Tableau13[[#This Row],[ABS]]="X","ABS",IFERROR(VLOOKUP(Tableau13[[#This Row],[Colonne11]],#REF!,3,0),""))</f>
        <v/>
      </c>
      <c r="R190" s="79" t="e">
        <f>COUNTIF(#REF!,Tableau13[Nom])</f>
        <v>#REF!</v>
      </c>
      <c r="S190" s="80"/>
      <c r="T190" s="80" t="str">
        <f>IF(Tableau13[[#This Row],[CE]]=0,"",IF(Tableau13[[#This Row],[CE]]="Alexandre","Soirée","Nuit"))</f>
        <v/>
      </c>
      <c r="U190" s="81">
        <f>IFERROR(IF(Tableau13[[#This Row],[Début]]=0,0,IF(Tableau13[[#This Row],[Début]]&gt;$X$1,Tableau13[[#This Row],[Début]]+$U$1,Tableau13[[#This Row],[Début]]+$V$1)),0)</f>
        <v>0</v>
      </c>
      <c r="V190" s="81">
        <f>IFERROR(IF(Tableau13[[#This Row],[Debut 1 pause]]=0,0,IF(Tableau13[[#This Row],[Debut 1 pause]]&gt;$X$1,Tableau13[[#This Row],[Debut 1 pause]]+$U$1,Tableau13[[#This Row],[Debut 1 pause]]+$V$1)),0)</f>
        <v>0</v>
      </c>
      <c r="W190" s="81">
        <f>IFERROR(IF(Tableau13[[#This Row],[Fin 1 pause]]=0,0,IF(Tableau13[[#This Row],[Fin 1 pause]]&gt;$X$1,Tableau13[[#This Row],[Fin 1 pause]]+$U$1,Tableau13[[#This Row],[Fin 1 pause]]+$V$1)),0)</f>
        <v>0</v>
      </c>
      <c r="X190" s="81">
        <f>IFERROR(IF(Tableau13[[#This Row],[Debut 2 pause]]=0,0,IF(Tableau13[[#This Row],[Debut 2 pause]]&gt;$X$1,Tableau13[[#This Row],[Debut 2 pause]]+$U$1,Tableau13[[#This Row],[Debut 2 pause]]+$V$1)),0)</f>
        <v>0</v>
      </c>
      <c r="Y190" s="81" t="str">
        <f>IFERROR(IF(Tableau13[[#This Row],[Fin 2 pause]]=0,0,IF(Tableau13[[#This Row],[Fin 2 pause]]&gt;$X$1,Tableau13[[#This Row],[Fin 2 pause]]+$U$1,Tableau13[[#This Row],[Fin 2 pause]]+$V$1)),"")</f>
        <v/>
      </c>
      <c r="Z190" s="81">
        <f>IFERROR(IF(Tableau13[[#This Row],[Fin de poste]]=0,0,IF(Tableau13[[#This Row],[Fin de poste]]&gt;$X$1,Tableau13[[#This Row],[Fin de poste]]+$U$1,Tableau13[[#This Row],[Fin de poste]]+$V$1)),0)</f>
        <v>0</v>
      </c>
      <c r="AA190" s="81">
        <f>IFERROR(IF(Tableau13[[#This Row],[Dernier pointage]]=0,0,IF(Tableau13[[#This Row],[Dernier pointage]]&gt;$X$1,Tableau13[[#This Row],[Dernier pointage]]+$U$1,Tableau13[[#This Row],[Dernier pointage]]+$V$1)),0)</f>
        <v>0</v>
      </c>
      <c r="AB190" s="82">
        <f>IFERROR(IF(Tableau13[[#This Row],[Fin 1 pause]]=0,0,MOD(Tableau13[[#This Row],[Fin 1 pause]]-Tableau13[[#This Row],[Debut 1 pause]],1)),0)</f>
        <v>0</v>
      </c>
      <c r="AC190" s="83">
        <f>IFERROR(IF(M190=0,0,MOD(M190-L190,1)),0)</f>
        <v>0</v>
      </c>
      <c r="AD190" s="83">
        <f>IFERROR(IF(AB190+AC190&lt;0,0,AB190+AC190),0)</f>
        <v>0</v>
      </c>
      <c r="AE190" s="84">
        <f>IFERROR(LOOKUP(9^9,G190:O190),0)</f>
        <v>0</v>
      </c>
      <c r="AF190" s="85">
        <f>IFERROR(VLOOKUP(Tableau13[[#This Row],[Nom]],Tableau18[],3,0),0)</f>
        <v>0</v>
      </c>
      <c r="AG190" s="86">
        <f>IFERROR(AT190+BC190+BL190+BU190+CD190+CM190,0)</f>
        <v>0</v>
      </c>
      <c r="AH190" s="87">
        <f>IFERROR(Tableau13[[#This Row],[Total activité]]-Tableau13[[#This Row],[Total horoquartz2]],0)</f>
        <v>0</v>
      </c>
      <c r="AI190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0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0" s="115">
        <f>IFERROR(IF(Tableau13[[#This Row],[Activité1]]=0,0,IF(Tableau13[[#This Row],[X]]="x",0,LOOKUP("zz",Tableau13[[#This Row],[Activité1]:[Pause6]]))),0)</f>
        <v>0</v>
      </c>
      <c r="AL190" s="166"/>
      <c r="AM190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0" s="117">
        <f>IF(Tableau13[[#This Row],[Nom]]=0,0,IF(COUNTIF(Tableau18[Colonne1],Tableau13[Nom])=1,"OK","Pb horoquartz"))</f>
        <v>0</v>
      </c>
      <c r="AO190" s="92"/>
      <c r="AP190" s="118">
        <f>Tableau13[[#This Row],[Debut1]]</f>
        <v>0</v>
      </c>
      <c r="AQ190" s="94">
        <f>Tableau13[[#This Row],[Début calculé]]</f>
        <v>0</v>
      </c>
      <c r="AR190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0" s="96">
        <f>AND(Tableau13[[#This Row],[Debut1]]&gt;0,Tableau13[[#This Row],[Fin1]]=0)*Tableau13[[#This Row],[Dernier pointage calculé]]</f>
        <v>0</v>
      </c>
      <c r="AT190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0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0" s="96">
        <f>IFERROR(IF(Tableau13[[#This Row],[Fin1]]=0,0,IF(Tableau13[[#This Row],[Fin1]]&gt;$X$1,Tableau13[[#This Row],[Fin1]]+$U$1,Tableau13[[#This Row],[Fin1]]+$V$1)),0)</f>
        <v>0</v>
      </c>
      <c r="AW190" s="98"/>
      <c r="AX190" s="92"/>
      <c r="AY190" s="93">
        <f>Tableau13[[#This Row],[Fin1]]</f>
        <v>0</v>
      </c>
      <c r="AZ190" s="99">
        <f>Tableau13[[#This Row],[Fin calculé1]]</f>
        <v>0</v>
      </c>
      <c r="BA190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0" s="99">
        <f>AND(Tableau13[[#This Row],[Debut2]]&gt;0,Tableau13[[#This Row],[Fin2]]=0)*Tableau13[[#This Row],[Dernier pointage calculé]]</f>
        <v>0</v>
      </c>
      <c r="BC190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0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0" s="99">
        <f>IF(Tableau13[[#This Row],[Fin2]]=0,0,IF(Tableau13[[#This Row],[Fin2]]&gt;$X$1,Tableau13[[#This Row],[Fin2]]+$U$1,Tableau13[[#This Row],[Fin2]]+$V$1))</f>
        <v>0</v>
      </c>
      <c r="BF190" s="98"/>
      <c r="BG190" s="92"/>
      <c r="BH190" s="93">
        <f>Tableau13[[#This Row],[Debut3]]</f>
        <v>0</v>
      </c>
      <c r="BI190" s="99">
        <f>Tableau13[[#This Row],[Fin calculé2]]</f>
        <v>0</v>
      </c>
      <c r="BJ190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0" s="99">
        <f>AND(Tableau13[[#This Row],[Debut3]]&gt;0,Tableau13[[#This Row],[Fin3]]=0)*Tableau13[[#This Row],[Dernier pointage calculé]]</f>
        <v>0</v>
      </c>
      <c r="BL190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0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0" s="99">
        <f>IF(Tableau13[[#This Row],[Fin3]]=0,0,IF(Tableau13[[#This Row],[Fin3]]&gt;$X$1,Tableau13[[#This Row],[Fin3]]+$U$1,Tableau13[[#This Row],[Fin3]]+$V$1))</f>
        <v>0</v>
      </c>
      <c r="BO190" s="98"/>
      <c r="BP190" s="92"/>
      <c r="BQ190" s="93">
        <f>Tableau13[[#This Row],[Debut4]]</f>
        <v>0</v>
      </c>
      <c r="BR190" s="99">
        <f>Tableau13[[#This Row],[Fin calculé3]]</f>
        <v>0</v>
      </c>
      <c r="BS190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0" s="99">
        <f>AND(Tableau13[[#This Row],[Debut4]]&gt;0,Tableau13[[#This Row],[Fin4]]=0)*Tableau13[[#This Row],[Dernier pointage calculé]]</f>
        <v>0</v>
      </c>
      <c r="BU190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0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0" s="99">
        <f>IF(Tableau13[[#This Row],[Fin4]]=0,0,IF(Tableau13[[#This Row],[Fin4]]&gt;$X$1,Tableau13[[#This Row],[Fin4]]+$U$1,Tableau13[[#This Row],[Fin4]]+$V$1))</f>
        <v>0</v>
      </c>
      <c r="BX190" s="98"/>
      <c r="BY190" s="92"/>
      <c r="BZ190" s="93">
        <f>Tableau13[[#This Row],[Debut5]]</f>
        <v>0</v>
      </c>
      <c r="CA190" s="99">
        <f>Tableau13[[#This Row],[Fin calculé4]]</f>
        <v>0</v>
      </c>
      <c r="CB190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0" s="99">
        <f>AND(Tableau13[[#This Row],[Debut5]]&gt;0,Tableau13[[#This Row],[Fin5]]=0)*Tableau13[[#This Row],[Dernier pointage calculé]]</f>
        <v>0</v>
      </c>
      <c r="CD190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0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0" s="99">
        <f>IF(Tableau13[[#This Row],[Fin5]]=0,0,IF(Tableau13[[#This Row],[Fin5]]&gt;$X$1,Tableau13[[#This Row],[Fin5]]+$U$1,Tableau13[[#This Row],[Fin5]]+$V$1))</f>
        <v>0</v>
      </c>
      <c r="CG190" s="98"/>
      <c r="CH190" s="92"/>
      <c r="CI190" s="93">
        <f>Tableau13[[#This Row],[Debut6]]</f>
        <v>0</v>
      </c>
      <c r="CJ190" s="99">
        <f>Tableau13[[#This Row],[Fin calculé5]]</f>
        <v>0</v>
      </c>
      <c r="CK190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0" s="99">
        <f>AND(Tableau13[[#This Row],[Debut6]]&gt;0,Tableau13[[#This Row],[Fin6]]=0)*Tableau13[[#This Row],[Dernier pointage calculé]]</f>
        <v>0</v>
      </c>
      <c r="CM190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0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0" s="99">
        <f>IF(Tableau13[[#This Row],[Fin6]]=0,0,IF(Tableau13[[#This Row],[Fin6]]&gt;$X$1,Tableau13[[#This Row],[Fin6]]+$U$1,Tableau13[[#This Row],[Fin6]]+$V$1))</f>
        <v>0</v>
      </c>
      <c r="CP190" s="98"/>
      <c r="CQ190" s="161"/>
      <c r="CR190" s="102" t="str">
        <f>IF(Tableau18[[#This Row],[Colonne1]]=0,"",IF(DO190&gt;1,"Nom plusieurs fois dans la liste",IF(DO190=1,"OK","Nom pas dans la liste")))</f>
        <v/>
      </c>
      <c r="CS190" s="161"/>
      <c r="CT190" s="168"/>
      <c r="CU190" s="104"/>
      <c r="CV190" s="103"/>
      <c r="CW190" s="104"/>
      <c r="CX190" s="104"/>
      <c r="CY190" s="169"/>
      <c r="CZ190" s="133"/>
      <c r="DA190" s="133"/>
      <c r="DB190" s="133"/>
      <c r="DC190" s="133"/>
      <c r="DD190" s="133"/>
      <c r="DE190" s="133"/>
      <c r="DF190" s="133"/>
      <c r="DG190" s="105"/>
      <c r="DH190" s="133"/>
      <c r="DI190" s="105"/>
      <c r="DJ190" s="137"/>
      <c r="DK190" s="133"/>
      <c r="DL190" s="105"/>
      <c r="DM190" s="105"/>
      <c r="DN190" s="105"/>
      <c r="DO190" s="119">
        <f>COUNTIF(B:B,Tableau18[[#This Row],[Colonne1]])</f>
        <v>0</v>
      </c>
      <c r="DS190" s="108">
        <f>Tableau13[[#This Row],[Pause 1]]</f>
        <v>0</v>
      </c>
      <c r="DT190" s="108">
        <f>Tableau13[[#This Row],[Pause 2]]</f>
        <v>0</v>
      </c>
      <c r="DU190" s="81">
        <f>Tableau13[[#This Row],[Debut 1 pause calculé]]</f>
        <v>0</v>
      </c>
      <c r="DV190" s="81">
        <f>Tableau13[[#This Row],[Fin 1 pause calculé]]</f>
        <v>0</v>
      </c>
      <c r="DW190" s="81">
        <f>Tableau13[[#This Row],[Debut 2 pause calculé]]</f>
        <v>0</v>
      </c>
      <c r="DX190" s="81" t="str">
        <f>Tableau13[[#This Row],[Fin 2 pause calculé]]</f>
        <v/>
      </c>
      <c r="DY190" s="107">
        <f>Tableau13[[#This Row],[Activité1]]</f>
        <v>0</v>
      </c>
      <c r="DZ190" s="109">
        <f>Tableau13[[#This Row],[Debut1]]</f>
        <v>0</v>
      </c>
      <c r="EA190" s="109">
        <f>Tableau13[[#This Row],[Fin calculé1]]</f>
        <v>0</v>
      </c>
      <c r="EB190" s="109">
        <f>Tableau13[[#This Row],[FP1]]</f>
        <v>0</v>
      </c>
      <c r="EC190" s="110">
        <f>Tableau13[[#This Row],[Temps1]]</f>
        <v>0</v>
      </c>
      <c r="ED190" s="111">
        <f>IF(DZ190=0,0,IF(EA190&gt;0,"F",IF(Tableau13[[#This Row],[X]]="X","FP","EC")))</f>
        <v>0</v>
      </c>
      <c r="EE190" s="112">
        <f>Tableau13[[#This Row],[Pause1]]</f>
        <v>0</v>
      </c>
      <c r="EF190" s="113">
        <f t="shared" si="6"/>
        <v>0</v>
      </c>
      <c r="EG190" s="113">
        <f t="shared" si="5"/>
        <v>0</v>
      </c>
    </row>
    <row r="191" spans="1:137" s="107" customFormat="1" ht="13.95" customHeight="1" x14ac:dyDescent="0.3">
      <c r="A191" s="114">
        <f>Tableau13[[#This Row],[Code]]</f>
        <v>0</v>
      </c>
      <c r="B191" s="72"/>
      <c r="C191" s="72"/>
      <c r="D191" s="73"/>
      <c r="E191" s="74">
        <f>Tableau13[[#This Row],[Nom]]</f>
        <v>0</v>
      </c>
      <c r="F191" s="75">
        <f>IFERROR(VLOOKUP(Tableau13[[#This Row],[Nom]],Tableau18[],2,0),0)</f>
        <v>0</v>
      </c>
      <c r="G191" s="76">
        <f>IFERROR(VLOOKUP(Tableau13[[#This Row],[Nom]],Tableau18[],8,0),0)</f>
        <v>0</v>
      </c>
      <c r="H191" s="130">
        <v>0</v>
      </c>
      <c r="I191" s="76" t="str">
        <f>IFERROR(IF(VLOOKUP(Tableau13[[#This Row],[Nom]],Tableau18[],10,0)=0,"",VLOOKUP(Tableau13[[#This Row],[Nom]],Tableau18[],10,0)),"")</f>
        <v/>
      </c>
      <c r="J191" s="76" t="str">
        <f>IFERROR(IF(VLOOKUP(Tableau13[[#This Row],[Nom]],Tableau18[],12,0)=0,"",VLOOKUP(Tableau13[[#This Row],[Nom]],Tableau18[],12,0)),"")</f>
        <v/>
      </c>
      <c r="K191" s="76" t="str">
        <f>""</f>
        <v/>
      </c>
      <c r="L191" s="76" t="str">
        <f>IFERROR(VLOOKUP(Tableau13[[#This Row],[Nom]],Tableau18[],14,0),"")</f>
        <v/>
      </c>
      <c r="M191" s="76" t="str">
        <f>IFERROR(IF(VLOOKUP(Tableau13[[#This Row],[Nom]],Tableau18[],16,0)=0,"",VLOOKUP(Tableau13[[#This Row],[Nom]],Tableau18[],16,0)),"")</f>
        <v/>
      </c>
      <c r="N191" s="76" t="str">
        <f>""</f>
        <v/>
      </c>
      <c r="O191" s="76" t="str">
        <f>IFERROR(IF(VLOOKUP(Tableau13[[#This Row],[Nom]],Tableau18[],19,0)=0,"",VLOOKUP(Tableau13[[#This Row],[Nom]],Tableau18[],19,0)),"")</f>
        <v/>
      </c>
      <c r="P191" s="77">
        <f>Tableau13[[#This Row],[Colonne17]]</f>
        <v>0</v>
      </c>
      <c r="Q191" s="78" t="str">
        <f>IF(Tableau13[[#This Row],[ABS]]="X","ABS",IFERROR(VLOOKUP(Tableau13[[#This Row],[Colonne11]],#REF!,3,0),""))</f>
        <v/>
      </c>
      <c r="R191" s="79" t="e">
        <f>COUNTIF(#REF!,Tableau13[Nom])</f>
        <v>#REF!</v>
      </c>
      <c r="S191" s="80"/>
      <c r="T191" s="80" t="str">
        <f>IF(Tableau13[[#This Row],[CE]]=0,"",IF(Tableau13[[#This Row],[CE]]="Alexandre","Soirée","Nuit"))</f>
        <v/>
      </c>
      <c r="U191" s="81">
        <f>IFERROR(IF(Tableau13[[#This Row],[Début]]=0,0,IF(Tableau13[[#This Row],[Début]]&gt;$X$1,Tableau13[[#This Row],[Début]]+$U$1,Tableau13[[#This Row],[Début]]+$V$1)),0)</f>
        <v>0</v>
      </c>
      <c r="V191" s="81">
        <f>IFERROR(IF(Tableau13[[#This Row],[Debut 1 pause]]=0,0,IF(Tableau13[[#This Row],[Debut 1 pause]]&gt;$X$1,Tableau13[[#This Row],[Debut 1 pause]]+$U$1,Tableau13[[#This Row],[Debut 1 pause]]+$V$1)),0)</f>
        <v>0</v>
      </c>
      <c r="W191" s="81">
        <f>IFERROR(IF(Tableau13[[#This Row],[Fin 1 pause]]=0,0,IF(Tableau13[[#This Row],[Fin 1 pause]]&gt;$X$1,Tableau13[[#This Row],[Fin 1 pause]]+$U$1,Tableau13[[#This Row],[Fin 1 pause]]+$V$1)),0)</f>
        <v>0</v>
      </c>
      <c r="X191" s="81">
        <f>IFERROR(IF(Tableau13[[#This Row],[Debut 2 pause]]=0,0,IF(Tableau13[[#This Row],[Debut 2 pause]]&gt;$X$1,Tableau13[[#This Row],[Debut 2 pause]]+$U$1,Tableau13[[#This Row],[Debut 2 pause]]+$V$1)),0)</f>
        <v>0</v>
      </c>
      <c r="Y191" s="81" t="str">
        <f>IFERROR(IF(Tableau13[[#This Row],[Fin 2 pause]]=0,0,IF(Tableau13[[#This Row],[Fin 2 pause]]&gt;$X$1,Tableau13[[#This Row],[Fin 2 pause]]+$U$1,Tableau13[[#This Row],[Fin 2 pause]]+$V$1)),"")</f>
        <v/>
      </c>
      <c r="Z191" s="81">
        <f>IFERROR(IF(Tableau13[[#This Row],[Fin de poste]]=0,0,IF(Tableau13[[#This Row],[Fin de poste]]&gt;$X$1,Tableau13[[#This Row],[Fin de poste]]+$U$1,Tableau13[[#This Row],[Fin de poste]]+$V$1)),0)</f>
        <v>0</v>
      </c>
      <c r="AA191" s="81">
        <f>IFERROR(IF(Tableau13[[#This Row],[Dernier pointage]]=0,0,IF(Tableau13[[#This Row],[Dernier pointage]]&gt;$X$1,Tableau13[[#This Row],[Dernier pointage]]+$U$1,Tableau13[[#This Row],[Dernier pointage]]+$V$1)),0)</f>
        <v>0</v>
      </c>
      <c r="AB191" s="82">
        <f>IFERROR(IF(Tableau13[[#This Row],[Fin 1 pause]]=0,0,MOD(Tableau13[[#This Row],[Fin 1 pause]]-Tableau13[[#This Row],[Debut 1 pause]],1)),0)</f>
        <v>0</v>
      </c>
      <c r="AC191" s="83">
        <f>IFERROR(IF(M191=0,0,MOD(M191-L191,1)),0)</f>
        <v>0</v>
      </c>
      <c r="AD191" s="83">
        <f>IFERROR(IF(AB191+AC191&lt;0,0,AB191+AC191),0)</f>
        <v>0</v>
      </c>
      <c r="AE191" s="84">
        <f>IFERROR(LOOKUP(9^9,G191:O191),0)</f>
        <v>0</v>
      </c>
      <c r="AF191" s="85">
        <f>IFERROR(VLOOKUP(Tableau13[[#This Row],[Nom]],Tableau18[],3,0),0)</f>
        <v>0</v>
      </c>
      <c r="AG191" s="86">
        <f>IFERROR(AT191+BC191+BL191+BU191+CD191+CM191,0)</f>
        <v>0</v>
      </c>
      <c r="AH191" s="87">
        <f>IFERROR(Tableau13[[#This Row],[Total activité]]-Tableau13[[#This Row],[Total horoquartz2]],0)</f>
        <v>0</v>
      </c>
      <c r="AI191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1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1" s="115">
        <f>IFERROR(IF(Tableau13[[#This Row],[Activité1]]=0,0,IF(Tableau13[[#This Row],[X]]="x",0,LOOKUP("zz",Tableau13[[#This Row],[Activité1]:[Pause6]]))),0)</f>
        <v>0</v>
      </c>
      <c r="AL191" s="166"/>
      <c r="AM191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1" s="117">
        <f>IF(Tableau13[[#This Row],[Nom]]=0,0,IF(COUNTIF(Tableau18[Colonne1],Tableau13[Nom])=1,"OK","Pb horoquartz"))</f>
        <v>0</v>
      </c>
      <c r="AO191" s="92"/>
      <c r="AP191" s="118">
        <f>Tableau13[[#This Row],[Debut1]]</f>
        <v>0</v>
      </c>
      <c r="AQ191" s="94">
        <f>Tableau13[[#This Row],[Début calculé]]</f>
        <v>0</v>
      </c>
      <c r="AR191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1" s="96">
        <f>AND(Tableau13[[#This Row],[Debut1]]&gt;0,Tableau13[[#This Row],[Fin1]]=0)*Tableau13[[#This Row],[Dernier pointage calculé]]</f>
        <v>0</v>
      </c>
      <c r="AT191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1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1" s="96">
        <f>IFERROR(IF(Tableau13[[#This Row],[Fin1]]=0,0,IF(Tableau13[[#This Row],[Fin1]]&gt;$X$1,Tableau13[[#This Row],[Fin1]]+$U$1,Tableau13[[#This Row],[Fin1]]+$V$1)),0)</f>
        <v>0</v>
      </c>
      <c r="AW191" s="98"/>
      <c r="AX191" s="92"/>
      <c r="AY191" s="93">
        <f>Tableau13[[#This Row],[Fin1]]</f>
        <v>0</v>
      </c>
      <c r="AZ191" s="99">
        <f>Tableau13[[#This Row],[Fin calculé1]]</f>
        <v>0</v>
      </c>
      <c r="BA191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1" s="99">
        <f>AND(Tableau13[[#This Row],[Debut2]]&gt;0,Tableau13[[#This Row],[Fin2]]=0)*Tableau13[[#This Row],[Dernier pointage calculé]]</f>
        <v>0</v>
      </c>
      <c r="BC191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1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1" s="99">
        <f>IF(Tableau13[[#This Row],[Fin2]]=0,0,IF(Tableau13[[#This Row],[Fin2]]&gt;$X$1,Tableau13[[#This Row],[Fin2]]+$U$1,Tableau13[[#This Row],[Fin2]]+$V$1))</f>
        <v>0</v>
      </c>
      <c r="BF191" s="98"/>
      <c r="BG191" s="92"/>
      <c r="BH191" s="93">
        <f>Tableau13[[#This Row],[Debut3]]</f>
        <v>0</v>
      </c>
      <c r="BI191" s="99">
        <f>Tableau13[[#This Row],[Fin calculé2]]</f>
        <v>0</v>
      </c>
      <c r="BJ191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1" s="99">
        <f>AND(Tableau13[[#This Row],[Debut3]]&gt;0,Tableau13[[#This Row],[Fin3]]=0)*Tableau13[[#This Row],[Dernier pointage calculé]]</f>
        <v>0</v>
      </c>
      <c r="BL191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1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1" s="99">
        <f>IF(Tableau13[[#This Row],[Fin3]]=0,0,IF(Tableau13[[#This Row],[Fin3]]&gt;$X$1,Tableau13[[#This Row],[Fin3]]+$U$1,Tableau13[[#This Row],[Fin3]]+$V$1))</f>
        <v>0</v>
      </c>
      <c r="BO191" s="98"/>
      <c r="BP191" s="92"/>
      <c r="BQ191" s="93">
        <f>Tableau13[[#This Row],[Debut4]]</f>
        <v>0</v>
      </c>
      <c r="BR191" s="99">
        <f>Tableau13[[#This Row],[Fin calculé3]]</f>
        <v>0</v>
      </c>
      <c r="BS191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1" s="99">
        <f>AND(Tableau13[[#This Row],[Debut4]]&gt;0,Tableau13[[#This Row],[Fin4]]=0)*Tableau13[[#This Row],[Dernier pointage calculé]]</f>
        <v>0</v>
      </c>
      <c r="BU191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1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1" s="99">
        <f>IF(Tableau13[[#This Row],[Fin4]]=0,0,IF(Tableau13[[#This Row],[Fin4]]&gt;$X$1,Tableau13[[#This Row],[Fin4]]+$U$1,Tableau13[[#This Row],[Fin4]]+$V$1))</f>
        <v>0</v>
      </c>
      <c r="BX191" s="98"/>
      <c r="BY191" s="92"/>
      <c r="BZ191" s="93">
        <f>Tableau13[[#This Row],[Debut5]]</f>
        <v>0</v>
      </c>
      <c r="CA191" s="99">
        <f>Tableau13[[#This Row],[Fin calculé4]]</f>
        <v>0</v>
      </c>
      <c r="CB191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1" s="99">
        <f>AND(Tableau13[[#This Row],[Debut5]]&gt;0,Tableau13[[#This Row],[Fin5]]=0)*Tableau13[[#This Row],[Dernier pointage calculé]]</f>
        <v>0</v>
      </c>
      <c r="CD191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1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1" s="99">
        <f>IF(Tableau13[[#This Row],[Fin5]]=0,0,IF(Tableau13[[#This Row],[Fin5]]&gt;$X$1,Tableau13[[#This Row],[Fin5]]+$U$1,Tableau13[[#This Row],[Fin5]]+$V$1))</f>
        <v>0</v>
      </c>
      <c r="CG191" s="98"/>
      <c r="CH191" s="92"/>
      <c r="CI191" s="93">
        <f>Tableau13[[#This Row],[Debut6]]</f>
        <v>0</v>
      </c>
      <c r="CJ191" s="99">
        <f>Tableau13[[#This Row],[Fin calculé5]]</f>
        <v>0</v>
      </c>
      <c r="CK191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1" s="99">
        <f>AND(Tableau13[[#This Row],[Debut6]]&gt;0,Tableau13[[#This Row],[Fin6]]=0)*Tableau13[[#This Row],[Dernier pointage calculé]]</f>
        <v>0</v>
      </c>
      <c r="CM191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1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1" s="99">
        <f>IF(Tableau13[[#This Row],[Fin6]]=0,0,IF(Tableau13[[#This Row],[Fin6]]&gt;$X$1,Tableau13[[#This Row],[Fin6]]+$U$1,Tableau13[[#This Row],[Fin6]]+$V$1))</f>
        <v>0</v>
      </c>
      <c r="CP191" s="98"/>
      <c r="CQ191" s="161"/>
      <c r="CR191" s="102" t="str">
        <f>IF(Tableau18[[#This Row],[Colonne1]]=0,"",IF(DO191&gt;1,"Nom plusieurs fois dans la liste",IF(DO191=1,"OK","Nom pas dans la liste")))</f>
        <v/>
      </c>
      <c r="CS191" s="149"/>
      <c r="CT191" s="168"/>
      <c r="CU191" s="104"/>
      <c r="CV191" s="103"/>
      <c r="CW191" s="104"/>
      <c r="CX191" s="104"/>
      <c r="CY191" s="169"/>
      <c r="CZ191" s="133"/>
      <c r="DA191" s="133"/>
      <c r="DB191" s="133"/>
      <c r="DC191" s="133"/>
      <c r="DD191" s="133"/>
      <c r="DE191" s="133"/>
      <c r="DF191" s="133"/>
      <c r="DG191" s="105"/>
      <c r="DH191" s="133"/>
      <c r="DI191" s="105"/>
      <c r="DJ191" s="137"/>
      <c r="DK191" s="133"/>
      <c r="DL191" s="105"/>
      <c r="DM191" s="105"/>
      <c r="DN191" s="105"/>
      <c r="DO191" s="119">
        <f>COUNTIF(B:B,Tableau18[[#This Row],[Colonne1]])</f>
        <v>0</v>
      </c>
      <c r="DS191" s="108">
        <f>Tableau13[[#This Row],[Pause 1]]</f>
        <v>0</v>
      </c>
      <c r="DT191" s="108">
        <f>Tableau13[[#This Row],[Pause 2]]</f>
        <v>0</v>
      </c>
      <c r="DU191" s="81">
        <f>Tableau13[[#This Row],[Debut 1 pause calculé]]</f>
        <v>0</v>
      </c>
      <c r="DV191" s="81">
        <f>Tableau13[[#This Row],[Fin 1 pause calculé]]</f>
        <v>0</v>
      </c>
      <c r="DW191" s="81">
        <f>Tableau13[[#This Row],[Debut 2 pause calculé]]</f>
        <v>0</v>
      </c>
      <c r="DX191" s="81" t="str">
        <f>Tableau13[[#This Row],[Fin 2 pause calculé]]</f>
        <v/>
      </c>
      <c r="DY191" s="107">
        <f>Tableau13[[#This Row],[Activité1]]</f>
        <v>0</v>
      </c>
      <c r="DZ191" s="121">
        <f>Tableau13[[#This Row],[Debut1]]</f>
        <v>0</v>
      </c>
      <c r="EA191" s="121">
        <f>Tableau13[[#This Row],[Fin calculé1]]</f>
        <v>0</v>
      </c>
      <c r="EB191" s="121">
        <f>Tableau13[[#This Row],[FP1]]</f>
        <v>0</v>
      </c>
      <c r="EC191" s="122">
        <f>Tableau13[[#This Row],[Temps1]]</f>
        <v>0</v>
      </c>
      <c r="ED191" s="123">
        <f>IF(DZ191=0,0,IF(EA191&gt;0,"F",IF(Tableau13[[#This Row],[X]]="X","FP","EC")))</f>
        <v>0</v>
      </c>
      <c r="EE191" s="124">
        <f>Tableau13[[#This Row],[Pause1]]</f>
        <v>0</v>
      </c>
      <c r="EF191" s="125">
        <f t="shared" si="6"/>
        <v>0</v>
      </c>
      <c r="EG191" s="125">
        <f t="shared" si="5"/>
        <v>0</v>
      </c>
    </row>
    <row r="192" spans="1:137" s="107" customFormat="1" ht="13.95" customHeight="1" x14ac:dyDescent="0.3">
      <c r="A192" s="114">
        <f>Tableau13[[#This Row],[Code]]</f>
        <v>0</v>
      </c>
      <c r="B192" s="72"/>
      <c r="C192" s="72"/>
      <c r="D192" s="73"/>
      <c r="E192" s="74">
        <f>Tableau13[[#This Row],[Nom]]</f>
        <v>0</v>
      </c>
      <c r="F192" s="75">
        <f>IFERROR(VLOOKUP(Tableau13[[#This Row],[Nom]],Tableau18[],2,0),0)</f>
        <v>0</v>
      </c>
      <c r="G192" s="76">
        <f>IFERROR(VLOOKUP(Tableau13[[#This Row],[Nom]],Tableau18[],8,0),0)</f>
        <v>0</v>
      </c>
      <c r="H192" s="130">
        <v>0</v>
      </c>
      <c r="I192" s="76" t="str">
        <f>IFERROR(IF(VLOOKUP(Tableau13[[#This Row],[Nom]],Tableau18[],10,0)=0,"",VLOOKUP(Tableau13[[#This Row],[Nom]],Tableau18[],10,0)),"")</f>
        <v/>
      </c>
      <c r="J192" s="76" t="str">
        <f>IFERROR(IF(VLOOKUP(Tableau13[[#This Row],[Nom]],Tableau18[],12,0)=0,"",VLOOKUP(Tableau13[[#This Row],[Nom]],Tableau18[],12,0)),"")</f>
        <v/>
      </c>
      <c r="K192" s="76" t="str">
        <f>""</f>
        <v/>
      </c>
      <c r="L192" s="76" t="str">
        <f>IFERROR(VLOOKUP(Tableau13[[#This Row],[Nom]],Tableau18[],14,0),"")</f>
        <v/>
      </c>
      <c r="M192" s="76" t="str">
        <f>IFERROR(IF(VLOOKUP(Tableau13[[#This Row],[Nom]],Tableau18[],16,0)=0,"",VLOOKUP(Tableau13[[#This Row],[Nom]],Tableau18[],16,0)),"")</f>
        <v/>
      </c>
      <c r="N192" s="76" t="str">
        <f>""</f>
        <v/>
      </c>
      <c r="O192" s="76" t="str">
        <f>IFERROR(IF(VLOOKUP(Tableau13[[#This Row],[Nom]],Tableau18[],19,0)=0,"",VLOOKUP(Tableau13[[#This Row],[Nom]],Tableau18[],19,0)),"")</f>
        <v/>
      </c>
      <c r="P192" s="77">
        <f>Tableau13[[#This Row],[Colonne17]]</f>
        <v>0</v>
      </c>
      <c r="Q192" s="78" t="str">
        <f>IF(Tableau13[[#This Row],[ABS]]="X","ABS",IFERROR(VLOOKUP(Tableau13[[#This Row],[Colonne11]],#REF!,3,0),""))</f>
        <v/>
      </c>
      <c r="R192" s="79" t="e">
        <f>COUNTIF(#REF!,Tableau13[Nom])</f>
        <v>#REF!</v>
      </c>
      <c r="S192" s="80"/>
      <c r="T192" s="80" t="str">
        <f>IF(Tableau13[[#This Row],[CE]]=0,"",IF(Tableau13[[#This Row],[CE]]="Alexandre","Soirée","Nuit"))</f>
        <v/>
      </c>
      <c r="U192" s="81">
        <f>IFERROR(IF(Tableau13[[#This Row],[Début]]=0,0,IF(Tableau13[[#This Row],[Début]]&gt;$X$1,Tableau13[[#This Row],[Début]]+$U$1,Tableau13[[#This Row],[Début]]+$V$1)),0)</f>
        <v>0</v>
      </c>
      <c r="V192" s="81">
        <f>IFERROR(IF(Tableau13[[#This Row],[Debut 1 pause]]=0,0,IF(Tableau13[[#This Row],[Debut 1 pause]]&gt;$X$1,Tableau13[[#This Row],[Debut 1 pause]]+$U$1,Tableau13[[#This Row],[Debut 1 pause]]+$V$1)),0)</f>
        <v>0</v>
      </c>
      <c r="W192" s="81">
        <f>IFERROR(IF(Tableau13[[#This Row],[Fin 1 pause]]=0,0,IF(Tableau13[[#This Row],[Fin 1 pause]]&gt;$X$1,Tableau13[[#This Row],[Fin 1 pause]]+$U$1,Tableau13[[#This Row],[Fin 1 pause]]+$V$1)),0)</f>
        <v>0</v>
      </c>
      <c r="X192" s="81">
        <f>IFERROR(IF(Tableau13[[#This Row],[Debut 2 pause]]=0,0,IF(Tableau13[[#This Row],[Debut 2 pause]]&gt;$X$1,Tableau13[[#This Row],[Debut 2 pause]]+$U$1,Tableau13[[#This Row],[Debut 2 pause]]+$V$1)),0)</f>
        <v>0</v>
      </c>
      <c r="Y192" s="81" t="str">
        <f>IFERROR(IF(Tableau13[[#This Row],[Fin 2 pause]]=0,0,IF(Tableau13[[#This Row],[Fin 2 pause]]&gt;$X$1,Tableau13[[#This Row],[Fin 2 pause]]+$U$1,Tableau13[[#This Row],[Fin 2 pause]]+$V$1)),"")</f>
        <v/>
      </c>
      <c r="Z192" s="81">
        <f>IFERROR(IF(Tableau13[[#This Row],[Fin de poste]]=0,0,IF(Tableau13[[#This Row],[Fin de poste]]&gt;$X$1,Tableau13[[#This Row],[Fin de poste]]+$U$1,Tableau13[[#This Row],[Fin de poste]]+$V$1)),0)</f>
        <v>0</v>
      </c>
      <c r="AA192" s="81">
        <f>IFERROR(IF(Tableau13[[#This Row],[Dernier pointage]]=0,0,IF(Tableau13[[#This Row],[Dernier pointage]]&gt;$X$1,Tableau13[[#This Row],[Dernier pointage]]+$U$1,Tableau13[[#This Row],[Dernier pointage]]+$V$1)),0)</f>
        <v>0</v>
      </c>
      <c r="AB192" s="82">
        <f>IFERROR(IF(Tableau13[[#This Row],[Fin 1 pause]]=0,0,MOD(Tableau13[[#This Row],[Fin 1 pause]]-Tableau13[[#This Row],[Debut 1 pause]],1)),0)</f>
        <v>0</v>
      </c>
      <c r="AC192" s="83">
        <f>IFERROR(IF(M192=0,0,MOD(M192-L192,1)),0)</f>
        <v>0</v>
      </c>
      <c r="AD192" s="83">
        <f>IFERROR(IF(AB192+AC192&lt;0,0,AB192+AC192),0)</f>
        <v>0</v>
      </c>
      <c r="AE192" s="84">
        <f>IFERROR(LOOKUP(9^9,G192:O192),0)</f>
        <v>0</v>
      </c>
      <c r="AF192" s="85">
        <f>IFERROR(VLOOKUP(Tableau13[[#This Row],[Nom]],Tableau18[],3,0),0)</f>
        <v>0</v>
      </c>
      <c r="AG192" s="86">
        <f>IFERROR(AT192+BC192+BL192+BU192+CD192+CM192,0)</f>
        <v>0</v>
      </c>
      <c r="AH192" s="87">
        <f>IFERROR(Tableau13[[#This Row],[Total activité]]-Tableau13[[#This Row],[Total horoquartz2]],0)</f>
        <v>0</v>
      </c>
      <c r="AI192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2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2" s="115">
        <f>IFERROR(IF(Tableau13[[#This Row],[Activité1]]=0,0,IF(Tableau13[[#This Row],[X]]="x",0,LOOKUP("zz",Tableau13[[#This Row],[Activité1]:[Pause6]]))),0)</f>
        <v>0</v>
      </c>
      <c r="AL192" s="166"/>
      <c r="AM192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2" s="117">
        <f>IF(Tableau13[[#This Row],[Nom]]=0,0,IF(COUNTIF(Tableau18[Colonne1],Tableau13[Nom])=1,"OK","Pb horoquartz"))</f>
        <v>0</v>
      </c>
      <c r="AO192" s="92"/>
      <c r="AP192" s="118">
        <f>Tableau13[[#This Row],[Debut1]]</f>
        <v>0</v>
      </c>
      <c r="AQ192" s="94">
        <f>Tableau13[[#This Row],[Début calculé]]</f>
        <v>0</v>
      </c>
      <c r="AR192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2" s="96">
        <f>AND(Tableau13[[#This Row],[Debut1]]&gt;0,Tableau13[[#This Row],[Fin1]]=0)*Tableau13[[#This Row],[Dernier pointage calculé]]</f>
        <v>0</v>
      </c>
      <c r="AT192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2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2" s="96">
        <f>IFERROR(IF(Tableau13[[#This Row],[Fin1]]=0,0,IF(Tableau13[[#This Row],[Fin1]]&gt;$X$1,Tableau13[[#This Row],[Fin1]]+$U$1,Tableau13[[#This Row],[Fin1]]+$V$1)),0)</f>
        <v>0</v>
      </c>
      <c r="AW192" s="98"/>
      <c r="AX192" s="92"/>
      <c r="AY192" s="93">
        <f>Tableau13[[#This Row],[Fin1]]</f>
        <v>0</v>
      </c>
      <c r="AZ192" s="99">
        <f>Tableau13[[#This Row],[Fin calculé1]]</f>
        <v>0</v>
      </c>
      <c r="BA192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2" s="99">
        <f>AND(Tableau13[[#This Row],[Debut2]]&gt;0,Tableau13[[#This Row],[Fin2]]=0)*Tableau13[[#This Row],[Dernier pointage calculé]]</f>
        <v>0</v>
      </c>
      <c r="BC192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2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2" s="99">
        <f>IF(Tableau13[[#This Row],[Fin2]]=0,0,IF(Tableau13[[#This Row],[Fin2]]&gt;$X$1,Tableau13[[#This Row],[Fin2]]+$U$1,Tableau13[[#This Row],[Fin2]]+$V$1))</f>
        <v>0</v>
      </c>
      <c r="BF192" s="98"/>
      <c r="BG192" s="92"/>
      <c r="BH192" s="93">
        <f>Tableau13[[#This Row],[Debut3]]</f>
        <v>0</v>
      </c>
      <c r="BI192" s="99">
        <f>Tableau13[[#This Row],[Fin calculé2]]</f>
        <v>0</v>
      </c>
      <c r="BJ192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2" s="99">
        <f>AND(Tableau13[[#This Row],[Debut3]]&gt;0,Tableau13[[#This Row],[Fin3]]=0)*Tableau13[[#This Row],[Dernier pointage calculé]]</f>
        <v>0</v>
      </c>
      <c r="BL192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2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2" s="99">
        <f>IF(Tableau13[[#This Row],[Fin3]]=0,0,IF(Tableau13[[#This Row],[Fin3]]&gt;$X$1,Tableau13[[#This Row],[Fin3]]+$U$1,Tableau13[[#This Row],[Fin3]]+$V$1))</f>
        <v>0</v>
      </c>
      <c r="BO192" s="98"/>
      <c r="BP192" s="92"/>
      <c r="BQ192" s="93">
        <f>Tableau13[[#This Row],[Debut4]]</f>
        <v>0</v>
      </c>
      <c r="BR192" s="99">
        <f>Tableau13[[#This Row],[Fin calculé3]]</f>
        <v>0</v>
      </c>
      <c r="BS192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2" s="99">
        <f>AND(Tableau13[[#This Row],[Debut4]]&gt;0,Tableau13[[#This Row],[Fin4]]=0)*Tableau13[[#This Row],[Dernier pointage calculé]]</f>
        <v>0</v>
      </c>
      <c r="BU192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2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2" s="99">
        <f>IF(Tableau13[[#This Row],[Fin4]]=0,0,IF(Tableau13[[#This Row],[Fin4]]&gt;$X$1,Tableau13[[#This Row],[Fin4]]+$U$1,Tableau13[[#This Row],[Fin4]]+$V$1))</f>
        <v>0</v>
      </c>
      <c r="BX192" s="98"/>
      <c r="BY192" s="92"/>
      <c r="BZ192" s="93">
        <f>Tableau13[[#This Row],[Debut5]]</f>
        <v>0</v>
      </c>
      <c r="CA192" s="99">
        <f>Tableau13[[#This Row],[Fin calculé4]]</f>
        <v>0</v>
      </c>
      <c r="CB192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2" s="99">
        <f>AND(Tableau13[[#This Row],[Debut5]]&gt;0,Tableau13[[#This Row],[Fin5]]=0)*Tableau13[[#This Row],[Dernier pointage calculé]]</f>
        <v>0</v>
      </c>
      <c r="CD192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2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2" s="99">
        <f>IF(Tableau13[[#This Row],[Fin5]]=0,0,IF(Tableau13[[#This Row],[Fin5]]&gt;$X$1,Tableau13[[#This Row],[Fin5]]+$U$1,Tableau13[[#This Row],[Fin5]]+$V$1))</f>
        <v>0</v>
      </c>
      <c r="CG192" s="98"/>
      <c r="CH192" s="92"/>
      <c r="CI192" s="93">
        <f>Tableau13[[#This Row],[Debut6]]</f>
        <v>0</v>
      </c>
      <c r="CJ192" s="99">
        <f>Tableau13[[#This Row],[Fin calculé5]]</f>
        <v>0</v>
      </c>
      <c r="CK192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2" s="99">
        <f>AND(Tableau13[[#This Row],[Debut6]]&gt;0,Tableau13[[#This Row],[Fin6]]=0)*Tableau13[[#This Row],[Dernier pointage calculé]]</f>
        <v>0</v>
      </c>
      <c r="CM192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2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2" s="99">
        <f>IF(Tableau13[[#This Row],[Fin6]]=0,0,IF(Tableau13[[#This Row],[Fin6]]&gt;$X$1,Tableau13[[#This Row],[Fin6]]+$U$1,Tableau13[[#This Row],[Fin6]]+$V$1))</f>
        <v>0</v>
      </c>
      <c r="CP192" s="98"/>
      <c r="CQ192" s="161"/>
      <c r="CR192" s="102" t="str">
        <f>IF(Tableau18[[#This Row],[Colonne1]]=0,"",IF(DO192&gt;1,"Nom plusieurs fois dans la liste",IF(DO192=1,"OK","Nom pas dans la liste")))</f>
        <v/>
      </c>
      <c r="CS192" s="161"/>
      <c r="CT192" s="168"/>
      <c r="CU192" s="104"/>
      <c r="CV192" s="103"/>
      <c r="CW192" s="104"/>
      <c r="CX192" s="104"/>
      <c r="CY192" s="169"/>
      <c r="CZ192" s="133"/>
      <c r="DA192" s="133"/>
      <c r="DB192" s="133"/>
      <c r="DC192" s="133"/>
      <c r="DD192" s="133"/>
      <c r="DE192" s="133"/>
      <c r="DF192" s="133"/>
      <c r="DG192" s="105"/>
      <c r="DH192" s="133"/>
      <c r="DI192" s="105"/>
      <c r="DJ192" s="137"/>
      <c r="DK192" s="133"/>
      <c r="DL192" s="105"/>
      <c r="DM192" s="105"/>
      <c r="DN192" s="105"/>
      <c r="DO192" s="119">
        <f>COUNTIF(B:B,Tableau18[[#This Row],[Colonne1]])</f>
        <v>0</v>
      </c>
      <c r="DS192" s="108">
        <f>Tableau13[[#This Row],[Pause 1]]</f>
        <v>0</v>
      </c>
      <c r="DT192" s="108">
        <f>Tableau13[[#This Row],[Pause 2]]</f>
        <v>0</v>
      </c>
      <c r="DU192" s="81">
        <f>Tableau13[[#This Row],[Debut 1 pause calculé]]</f>
        <v>0</v>
      </c>
      <c r="DV192" s="81">
        <f>Tableau13[[#This Row],[Fin 1 pause calculé]]</f>
        <v>0</v>
      </c>
      <c r="DW192" s="81">
        <f>Tableau13[[#This Row],[Debut 2 pause calculé]]</f>
        <v>0</v>
      </c>
      <c r="DX192" s="81" t="str">
        <f>Tableau13[[#This Row],[Fin 2 pause calculé]]</f>
        <v/>
      </c>
      <c r="DY192" s="107">
        <f>Tableau13[[#This Row],[Activité1]]</f>
        <v>0</v>
      </c>
      <c r="DZ192" s="109">
        <f>Tableau13[[#This Row],[Debut1]]</f>
        <v>0</v>
      </c>
      <c r="EA192" s="109">
        <f>Tableau13[[#This Row],[Fin calculé1]]</f>
        <v>0</v>
      </c>
      <c r="EB192" s="109">
        <f>Tableau13[[#This Row],[FP1]]</f>
        <v>0</v>
      </c>
      <c r="EC192" s="110">
        <f>Tableau13[[#This Row],[Temps1]]</f>
        <v>0</v>
      </c>
      <c r="ED192" s="111">
        <f>IF(DZ192=0,0,IF(EA192&gt;0,"F",IF(Tableau13[[#This Row],[X]]="X","FP","EC")))</f>
        <v>0</v>
      </c>
      <c r="EE192" s="112">
        <f>Tableau13[[#This Row],[Pause1]]</f>
        <v>0</v>
      </c>
      <c r="EF192" s="113">
        <f t="shared" si="6"/>
        <v>0</v>
      </c>
      <c r="EG192" s="113">
        <f t="shared" si="5"/>
        <v>0</v>
      </c>
    </row>
    <row r="193" spans="1:137" s="107" customFormat="1" ht="13.95" customHeight="1" x14ac:dyDescent="0.3">
      <c r="A193" s="114">
        <f>Tableau13[[#This Row],[Code]]</f>
        <v>0</v>
      </c>
      <c r="B193" s="72"/>
      <c r="C193" s="72"/>
      <c r="D193" s="73"/>
      <c r="E193" s="74">
        <f>Tableau13[[#This Row],[Nom]]</f>
        <v>0</v>
      </c>
      <c r="F193" s="75">
        <f>IFERROR(VLOOKUP(Tableau13[[#This Row],[Nom]],Tableau18[],2,0),0)</f>
        <v>0</v>
      </c>
      <c r="G193" s="76">
        <f>IFERROR(VLOOKUP(Tableau13[[#This Row],[Nom]],Tableau18[],8,0),0)</f>
        <v>0</v>
      </c>
      <c r="H193" s="130">
        <v>0</v>
      </c>
      <c r="I193" s="76" t="str">
        <f>IFERROR(IF(VLOOKUP(Tableau13[[#This Row],[Nom]],Tableau18[],10,0)=0,"",VLOOKUP(Tableau13[[#This Row],[Nom]],Tableau18[],10,0)),"")</f>
        <v/>
      </c>
      <c r="J193" s="76" t="str">
        <f>IFERROR(IF(VLOOKUP(Tableau13[[#This Row],[Nom]],Tableau18[],12,0)=0,"",VLOOKUP(Tableau13[[#This Row],[Nom]],Tableau18[],12,0)),"")</f>
        <v/>
      </c>
      <c r="K193" s="76" t="str">
        <f>""</f>
        <v/>
      </c>
      <c r="L193" s="76" t="str">
        <f>IFERROR(VLOOKUP(Tableau13[[#This Row],[Nom]],Tableau18[],14,0),"")</f>
        <v/>
      </c>
      <c r="M193" s="76" t="str">
        <f>IFERROR(IF(VLOOKUP(Tableau13[[#This Row],[Nom]],Tableau18[],16,0)=0,"",VLOOKUP(Tableau13[[#This Row],[Nom]],Tableau18[],16,0)),"")</f>
        <v/>
      </c>
      <c r="N193" s="76" t="str">
        <f>""</f>
        <v/>
      </c>
      <c r="O193" s="76" t="str">
        <f>IFERROR(IF(VLOOKUP(Tableau13[[#This Row],[Nom]],Tableau18[],19,0)=0,"",VLOOKUP(Tableau13[[#This Row],[Nom]],Tableau18[],19,0)),"")</f>
        <v/>
      </c>
      <c r="P193" s="77">
        <f>Tableau13[[#This Row],[Colonne17]]</f>
        <v>0</v>
      </c>
      <c r="Q193" s="78" t="str">
        <f>IF(Tableau13[[#This Row],[ABS]]="X","ABS",IFERROR(VLOOKUP(Tableau13[[#This Row],[Colonne11]],#REF!,3,0),""))</f>
        <v/>
      </c>
      <c r="R193" s="79" t="e">
        <f>COUNTIF(#REF!,Tableau13[Nom])</f>
        <v>#REF!</v>
      </c>
      <c r="S193" s="80"/>
      <c r="T193" s="80" t="str">
        <f>IF(Tableau13[[#This Row],[CE]]=0,"",IF(Tableau13[[#This Row],[CE]]="Alexandre","Soirée","Nuit"))</f>
        <v/>
      </c>
      <c r="U193" s="81">
        <f>IFERROR(IF(Tableau13[[#This Row],[Début]]=0,0,IF(Tableau13[[#This Row],[Début]]&gt;$X$1,Tableau13[[#This Row],[Début]]+$U$1,Tableau13[[#This Row],[Début]]+$V$1)),0)</f>
        <v>0</v>
      </c>
      <c r="V193" s="81">
        <f>IFERROR(IF(Tableau13[[#This Row],[Debut 1 pause]]=0,0,IF(Tableau13[[#This Row],[Debut 1 pause]]&gt;$X$1,Tableau13[[#This Row],[Debut 1 pause]]+$U$1,Tableau13[[#This Row],[Debut 1 pause]]+$V$1)),0)</f>
        <v>0</v>
      </c>
      <c r="W193" s="81">
        <f>IFERROR(IF(Tableau13[[#This Row],[Fin 1 pause]]=0,0,IF(Tableau13[[#This Row],[Fin 1 pause]]&gt;$X$1,Tableau13[[#This Row],[Fin 1 pause]]+$U$1,Tableau13[[#This Row],[Fin 1 pause]]+$V$1)),0)</f>
        <v>0</v>
      </c>
      <c r="X193" s="81">
        <f>IFERROR(IF(Tableau13[[#This Row],[Debut 2 pause]]=0,0,IF(Tableau13[[#This Row],[Debut 2 pause]]&gt;$X$1,Tableau13[[#This Row],[Debut 2 pause]]+$U$1,Tableau13[[#This Row],[Debut 2 pause]]+$V$1)),0)</f>
        <v>0</v>
      </c>
      <c r="Y193" s="81" t="str">
        <f>IFERROR(IF(Tableau13[[#This Row],[Fin 2 pause]]=0,0,IF(Tableau13[[#This Row],[Fin 2 pause]]&gt;$X$1,Tableau13[[#This Row],[Fin 2 pause]]+$U$1,Tableau13[[#This Row],[Fin 2 pause]]+$V$1)),"")</f>
        <v/>
      </c>
      <c r="Z193" s="81">
        <f>IFERROR(IF(Tableau13[[#This Row],[Fin de poste]]=0,0,IF(Tableau13[[#This Row],[Fin de poste]]&gt;$X$1,Tableau13[[#This Row],[Fin de poste]]+$U$1,Tableau13[[#This Row],[Fin de poste]]+$V$1)),0)</f>
        <v>0</v>
      </c>
      <c r="AA193" s="81">
        <f>IFERROR(IF(Tableau13[[#This Row],[Dernier pointage]]=0,0,IF(Tableau13[[#This Row],[Dernier pointage]]&gt;$X$1,Tableau13[[#This Row],[Dernier pointage]]+$U$1,Tableau13[[#This Row],[Dernier pointage]]+$V$1)),0)</f>
        <v>0</v>
      </c>
      <c r="AB193" s="82">
        <f>IFERROR(IF(Tableau13[[#This Row],[Fin 1 pause]]=0,0,MOD(Tableau13[[#This Row],[Fin 1 pause]]-Tableau13[[#This Row],[Debut 1 pause]],1)),0)</f>
        <v>0</v>
      </c>
      <c r="AC193" s="83">
        <f>IFERROR(IF(M193=0,0,MOD(M193-L193,1)),0)</f>
        <v>0</v>
      </c>
      <c r="AD193" s="83">
        <f>IFERROR(IF(AB193+AC193&lt;0,0,AB193+AC193),0)</f>
        <v>0</v>
      </c>
      <c r="AE193" s="84">
        <f>IFERROR(LOOKUP(9^9,G193:O193),0)</f>
        <v>0</v>
      </c>
      <c r="AF193" s="85">
        <f>IFERROR(VLOOKUP(Tableau13[[#This Row],[Nom]],Tableau18[],3,0),0)</f>
        <v>0</v>
      </c>
      <c r="AG193" s="86">
        <f>IFERROR(AT193+BC193+BL193+BU193+CD193+CM193,0)</f>
        <v>0</v>
      </c>
      <c r="AH193" s="87">
        <f>IFERROR(Tableau13[[#This Row],[Total activité]]-Tableau13[[#This Row],[Total horoquartz2]],0)</f>
        <v>0</v>
      </c>
      <c r="AI193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3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3" s="115">
        <f>IFERROR(IF(Tableau13[[#This Row],[Activité1]]=0,0,IF(Tableau13[[#This Row],[X]]="x",0,LOOKUP("zz",Tableau13[[#This Row],[Activité1]:[Pause6]]))),0)</f>
        <v>0</v>
      </c>
      <c r="AL193" s="166"/>
      <c r="AM193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3" s="117">
        <f>IF(Tableau13[[#This Row],[Nom]]=0,0,IF(COUNTIF(Tableau18[Colonne1],Tableau13[Nom])=1,"OK","Pb horoquartz"))</f>
        <v>0</v>
      </c>
      <c r="AO193" s="92"/>
      <c r="AP193" s="118">
        <f>Tableau13[[#This Row],[Debut1]]</f>
        <v>0</v>
      </c>
      <c r="AQ193" s="94">
        <f>Tableau13[[#This Row],[Début calculé]]</f>
        <v>0</v>
      </c>
      <c r="AR193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3" s="96">
        <f>AND(Tableau13[[#This Row],[Debut1]]&gt;0,Tableau13[[#This Row],[Fin1]]=0)*Tableau13[[#This Row],[Dernier pointage calculé]]</f>
        <v>0</v>
      </c>
      <c r="AT193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3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3" s="96">
        <f>IFERROR(IF(Tableau13[[#This Row],[Fin1]]=0,0,IF(Tableau13[[#This Row],[Fin1]]&gt;$X$1,Tableau13[[#This Row],[Fin1]]+$U$1,Tableau13[[#This Row],[Fin1]]+$V$1)),0)</f>
        <v>0</v>
      </c>
      <c r="AW193" s="98"/>
      <c r="AX193" s="92"/>
      <c r="AY193" s="93">
        <f>Tableau13[[#This Row],[Fin1]]</f>
        <v>0</v>
      </c>
      <c r="AZ193" s="99">
        <f>Tableau13[[#This Row],[Fin calculé1]]</f>
        <v>0</v>
      </c>
      <c r="BA193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3" s="99">
        <f>AND(Tableau13[[#This Row],[Debut2]]&gt;0,Tableau13[[#This Row],[Fin2]]=0)*Tableau13[[#This Row],[Dernier pointage calculé]]</f>
        <v>0</v>
      </c>
      <c r="BC193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3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3" s="99">
        <f>IF(Tableau13[[#This Row],[Fin2]]=0,0,IF(Tableau13[[#This Row],[Fin2]]&gt;$X$1,Tableau13[[#This Row],[Fin2]]+$U$1,Tableau13[[#This Row],[Fin2]]+$V$1))</f>
        <v>0</v>
      </c>
      <c r="BF193" s="98"/>
      <c r="BG193" s="92"/>
      <c r="BH193" s="93">
        <f>Tableau13[[#This Row],[Debut3]]</f>
        <v>0</v>
      </c>
      <c r="BI193" s="99">
        <f>Tableau13[[#This Row],[Fin calculé2]]</f>
        <v>0</v>
      </c>
      <c r="BJ193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3" s="99">
        <f>AND(Tableau13[[#This Row],[Debut3]]&gt;0,Tableau13[[#This Row],[Fin3]]=0)*Tableau13[[#This Row],[Dernier pointage calculé]]</f>
        <v>0</v>
      </c>
      <c r="BL193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3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3" s="99">
        <f>IF(Tableau13[[#This Row],[Fin3]]=0,0,IF(Tableau13[[#This Row],[Fin3]]&gt;$X$1,Tableau13[[#This Row],[Fin3]]+$U$1,Tableau13[[#This Row],[Fin3]]+$V$1))</f>
        <v>0</v>
      </c>
      <c r="BO193" s="98"/>
      <c r="BP193" s="92"/>
      <c r="BQ193" s="93">
        <f>Tableau13[[#This Row],[Debut4]]</f>
        <v>0</v>
      </c>
      <c r="BR193" s="99">
        <f>Tableau13[[#This Row],[Fin calculé3]]</f>
        <v>0</v>
      </c>
      <c r="BS193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3" s="99">
        <f>AND(Tableau13[[#This Row],[Debut4]]&gt;0,Tableau13[[#This Row],[Fin4]]=0)*Tableau13[[#This Row],[Dernier pointage calculé]]</f>
        <v>0</v>
      </c>
      <c r="BU193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3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3" s="99">
        <f>IF(Tableau13[[#This Row],[Fin4]]=0,0,IF(Tableau13[[#This Row],[Fin4]]&gt;$X$1,Tableau13[[#This Row],[Fin4]]+$U$1,Tableau13[[#This Row],[Fin4]]+$V$1))</f>
        <v>0</v>
      </c>
      <c r="BX193" s="98"/>
      <c r="BY193" s="92"/>
      <c r="BZ193" s="93">
        <f>Tableau13[[#This Row],[Debut5]]</f>
        <v>0</v>
      </c>
      <c r="CA193" s="99">
        <f>Tableau13[[#This Row],[Fin calculé4]]</f>
        <v>0</v>
      </c>
      <c r="CB193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3" s="99">
        <f>AND(Tableau13[[#This Row],[Debut5]]&gt;0,Tableau13[[#This Row],[Fin5]]=0)*Tableau13[[#This Row],[Dernier pointage calculé]]</f>
        <v>0</v>
      </c>
      <c r="CD193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3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3" s="99">
        <f>IF(Tableau13[[#This Row],[Fin5]]=0,0,IF(Tableau13[[#This Row],[Fin5]]&gt;$X$1,Tableau13[[#This Row],[Fin5]]+$U$1,Tableau13[[#This Row],[Fin5]]+$V$1))</f>
        <v>0</v>
      </c>
      <c r="CG193" s="98"/>
      <c r="CH193" s="92"/>
      <c r="CI193" s="93">
        <f>Tableau13[[#This Row],[Debut6]]</f>
        <v>0</v>
      </c>
      <c r="CJ193" s="99">
        <f>Tableau13[[#This Row],[Fin calculé5]]</f>
        <v>0</v>
      </c>
      <c r="CK193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3" s="99">
        <f>AND(Tableau13[[#This Row],[Debut6]]&gt;0,Tableau13[[#This Row],[Fin6]]=0)*Tableau13[[#This Row],[Dernier pointage calculé]]</f>
        <v>0</v>
      </c>
      <c r="CM193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3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3" s="99">
        <f>IF(Tableau13[[#This Row],[Fin6]]=0,0,IF(Tableau13[[#This Row],[Fin6]]&gt;$X$1,Tableau13[[#This Row],[Fin6]]+$U$1,Tableau13[[#This Row],[Fin6]]+$V$1))</f>
        <v>0</v>
      </c>
      <c r="CP193" s="98"/>
      <c r="CQ193" s="161"/>
      <c r="CR193" s="102" t="str">
        <f>IF(Tableau18[[#This Row],[Colonne1]]=0,"",IF(DO193&gt;1,"Nom plusieurs fois dans la liste",IF(DO193=1,"OK","Nom pas dans la liste")))</f>
        <v/>
      </c>
      <c r="CS193" s="161"/>
      <c r="CT193" s="168"/>
      <c r="CU193" s="104"/>
      <c r="CV193" s="103"/>
      <c r="CW193" s="104"/>
      <c r="CX193" s="104"/>
      <c r="CY193" s="169"/>
      <c r="CZ193" s="133"/>
      <c r="DA193" s="133"/>
      <c r="DB193" s="133"/>
      <c r="DC193" s="133"/>
      <c r="DD193" s="133"/>
      <c r="DE193" s="133"/>
      <c r="DF193" s="133"/>
      <c r="DG193" s="105"/>
      <c r="DH193" s="133"/>
      <c r="DI193" s="105"/>
      <c r="DJ193" s="137"/>
      <c r="DK193" s="133"/>
      <c r="DL193" s="105"/>
      <c r="DM193" s="105"/>
      <c r="DN193" s="105"/>
      <c r="DO193" s="119">
        <f>COUNTIF(B:B,Tableau18[[#This Row],[Colonne1]])</f>
        <v>0</v>
      </c>
      <c r="DS193" s="108">
        <f>Tableau13[[#This Row],[Pause 1]]</f>
        <v>0</v>
      </c>
      <c r="DT193" s="108">
        <f>Tableau13[[#This Row],[Pause 2]]</f>
        <v>0</v>
      </c>
      <c r="DU193" s="81">
        <f>Tableau13[[#This Row],[Debut 1 pause calculé]]</f>
        <v>0</v>
      </c>
      <c r="DV193" s="81">
        <f>Tableau13[[#This Row],[Fin 1 pause calculé]]</f>
        <v>0</v>
      </c>
      <c r="DW193" s="81">
        <f>Tableau13[[#This Row],[Debut 2 pause calculé]]</f>
        <v>0</v>
      </c>
      <c r="DX193" s="81" t="str">
        <f>Tableau13[[#This Row],[Fin 2 pause calculé]]</f>
        <v/>
      </c>
      <c r="DY193" s="107">
        <f>Tableau13[[#This Row],[Activité1]]</f>
        <v>0</v>
      </c>
      <c r="DZ193" s="121">
        <f>Tableau13[[#This Row],[Debut1]]</f>
        <v>0</v>
      </c>
      <c r="EA193" s="121">
        <f>Tableau13[[#This Row],[Fin calculé1]]</f>
        <v>0</v>
      </c>
      <c r="EB193" s="121">
        <f>Tableau13[[#This Row],[FP1]]</f>
        <v>0</v>
      </c>
      <c r="EC193" s="122">
        <f>Tableau13[[#This Row],[Temps1]]</f>
        <v>0</v>
      </c>
      <c r="ED193" s="123">
        <f>IF(DZ193=0,0,IF(EA193&gt;0,"F",IF(Tableau13[[#This Row],[X]]="X","FP","EC")))</f>
        <v>0</v>
      </c>
      <c r="EE193" s="124">
        <f>Tableau13[[#This Row],[Pause1]]</f>
        <v>0</v>
      </c>
      <c r="EF193" s="125">
        <f t="shared" si="6"/>
        <v>0</v>
      </c>
      <c r="EG193" s="125">
        <f t="shared" si="5"/>
        <v>0</v>
      </c>
    </row>
    <row r="194" spans="1:137" s="107" customFormat="1" ht="13.95" customHeight="1" x14ac:dyDescent="0.3">
      <c r="A194" s="114">
        <f>Tableau13[[#This Row],[Code]]</f>
        <v>0</v>
      </c>
      <c r="B194" s="72"/>
      <c r="C194" s="72"/>
      <c r="D194" s="73"/>
      <c r="E194" s="74">
        <f>Tableau13[[#This Row],[Nom]]</f>
        <v>0</v>
      </c>
      <c r="F194" s="75">
        <f>IFERROR(VLOOKUP(Tableau13[[#This Row],[Nom]],Tableau18[],2,0),0)</f>
        <v>0</v>
      </c>
      <c r="G194" s="76">
        <f>IFERROR(VLOOKUP(Tableau13[[#This Row],[Nom]],Tableau18[],8,0),0)</f>
        <v>0</v>
      </c>
      <c r="H194" s="130">
        <v>0</v>
      </c>
      <c r="I194" s="76" t="str">
        <f>IFERROR(IF(VLOOKUP(Tableau13[[#This Row],[Nom]],Tableau18[],10,0)=0,"",VLOOKUP(Tableau13[[#This Row],[Nom]],Tableau18[],10,0)),"")</f>
        <v/>
      </c>
      <c r="J194" s="76" t="str">
        <f>IFERROR(IF(VLOOKUP(Tableau13[[#This Row],[Nom]],Tableau18[],12,0)=0,"",VLOOKUP(Tableau13[[#This Row],[Nom]],Tableau18[],12,0)),"")</f>
        <v/>
      </c>
      <c r="K194" s="76" t="str">
        <f>""</f>
        <v/>
      </c>
      <c r="L194" s="76" t="str">
        <f>IFERROR(VLOOKUP(Tableau13[[#This Row],[Nom]],Tableau18[],14,0),"")</f>
        <v/>
      </c>
      <c r="M194" s="76" t="str">
        <f>IFERROR(IF(VLOOKUP(Tableau13[[#This Row],[Nom]],Tableau18[],16,0)=0,"",VLOOKUP(Tableau13[[#This Row],[Nom]],Tableau18[],16,0)),"")</f>
        <v/>
      </c>
      <c r="N194" s="76" t="str">
        <f>""</f>
        <v/>
      </c>
      <c r="O194" s="76" t="str">
        <f>IFERROR(IF(VLOOKUP(Tableau13[[#This Row],[Nom]],Tableau18[],19,0)=0,"",VLOOKUP(Tableau13[[#This Row],[Nom]],Tableau18[],19,0)),"")</f>
        <v/>
      </c>
      <c r="P194" s="77">
        <f>Tableau13[[#This Row],[Colonne17]]</f>
        <v>0</v>
      </c>
      <c r="Q194" s="78" t="str">
        <f>IF(Tableau13[[#This Row],[ABS]]="X","ABS",IFERROR(VLOOKUP(Tableau13[[#This Row],[Colonne11]],#REF!,3,0),""))</f>
        <v/>
      </c>
      <c r="R194" s="79" t="e">
        <f>COUNTIF(#REF!,Tableau13[Nom])</f>
        <v>#REF!</v>
      </c>
      <c r="S194" s="80"/>
      <c r="T194" s="80" t="str">
        <f>IF(Tableau13[[#This Row],[CE]]=0,"",IF(Tableau13[[#This Row],[CE]]="Alexandre","Soirée","Nuit"))</f>
        <v/>
      </c>
      <c r="U194" s="81">
        <f>IFERROR(IF(Tableau13[[#This Row],[Début]]=0,0,IF(Tableau13[[#This Row],[Début]]&gt;$X$1,Tableau13[[#This Row],[Début]]+$U$1,Tableau13[[#This Row],[Début]]+$V$1)),0)</f>
        <v>0</v>
      </c>
      <c r="V194" s="81">
        <f>IFERROR(IF(Tableau13[[#This Row],[Debut 1 pause]]=0,0,IF(Tableau13[[#This Row],[Debut 1 pause]]&gt;$X$1,Tableau13[[#This Row],[Debut 1 pause]]+$U$1,Tableau13[[#This Row],[Debut 1 pause]]+$V$1)),0)</f>
        <v>0</v>
      </c>
      <c r="W194" s="81">
        <f>IFERROR(IF(Tableau13[[#This Row],[Fin 1 pause]]=0,0,IF(Tableau13[[#This Row],[Fin 1 pause]]&gt;$X$1,Tableau13[[#This Row],[Fin 1 pause]]+$U$1,Tableau13[[#This Row],[Fin 1 pause]]+$V$1)),0)</f>
        <v>0</v>
      </c>
      <c r="X194" s="81">
        <f>IFERROR(IF(Tableau13[[#This Row],[Debut 2 pause]]=0,0,IF(Tableau13[[#This Row],[Debut 2 pause]]&gt;$X$1,Tableau13[[#This Row],[Debut 2 pause]]+$U$1,Tableau13[[#This Row],[Debut 2 pause]]+$V$1)),0)</f>
        <v>0</v>
      </c>
      <c r="Y194" s="81" t="str">
        <f>IFERROR(IF(Tableau13[[#This Row],[Fin 2 pause]]=0,0,IF(Tableau13[[#This Row],[Fin 2 pause]]&gt;$X$1,Tableau13[[#This Row],[Fin 2 pause]]+$U$1,Tableau13[[#This Row],[Fin 2 pause]]+$V$1)),"")</f>
        <v/>
      </c>
      <c r="Z194" s="81">
        <f>IFERROR(IF(Tableau13[[#This Row],[Fin de poste]]=0,0,IF(Tableau13[[#This Row],[Fin de poste]]&gt;$X$1,Tableau13[[#This Row],[Fin de poste]]+$U$1,Tableau13[[#This Row],[Fin de poste]]+$V$1)),0)</f>
        <v>0</v>
      </c>
      <c r="AA194" s="81">
        <f>IFERROR(IF(Tableau13[[#This Row],[Dernier pointage]]=0,0,IF(Tableau13[[#This Row],[Dernier pointage]]&gt;$X$1,Tableau13[[#This Row],[Dernier pointage]]+$U$1,Tableau13[[#This Row],[Dernier pointage]]+$V$1)),0)</f>
        <v>0</v>
      </c>
      <c r="AB194" s="82">
        <f>IFERROR(IF(Tableau13[[#This Row],[Fin 1 pause]]=0,0,MOD(Tableau13[[#This Row],[Fin 1 pause]]-Tableau13[[#This Row],[Debut 1 pause]],1)),0)</f>
        <v>0</v>
      </c>
      <c r="AC194" s="83">
        <f>IFERROR(IF(M194=0,0,MOD(M194-L194,1)),0)</f>
        <v>0</v>
      </c>
      <c r="AD194" s="83">
        <f>IFERROR(IF(AB194+AC194&lt;0,0,AB194+AC194),0)</f>
        <v>0</v>
      </c>
      <c r="AE194" s="84">
        <f>IFERROR(LOOKUP(9^9,G194:O194),0)</f>
        <v>0</v>
      </c>
      <c r="AF194" s="85">
        <f>IFERROR(VLOOKUP(Tableau13[[#This Row],[Nom]],Tableau18[],3,0),0)</f>
        <v>0</v>
      </c>
      <c r="AG194" s="86">
        <f>IFERROR(AT194+BC194+BL194+BU194+CD194+CM194,0)</f>
        <v>0</v>
      </c>
      <c r="AH194" s="87">
        <f>IFERROR(Tableau13[[#This Row],[Total activité]]-Tableau13[[#This Row],[Total horoquartz2]],0)</f>
        <v>0</v>
      </c>
      <c r="AI194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4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4" s="115">
        <f>IFERROR(IF(Tableau13[[#This Row],[Activité1]]=0,0,IF(Tableau13[[#This Row],[X]]="x",0,LOOKUP("zz",Tableau13[[#This Row],[Activité1]:[Pause6]]))),0)</f>
        <v>0</v>
      </c>
      <c r="AL194" s="166"/>
      <c r="AM194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4" s="117">
        <f>IF(Tableau13[[#This Row],[Nom]]=0,0,IF(COUNTIF(Tableau18[Colonne1],Tableau13[Nom])=1,"OK","Pb horoquartz"))</f>
        <v>0</v>
      </c>
      <c r="AO194" s="92"/>
      <c r="AP194" s="118">
        <f>Tableau13[[#This Row],[Debut1]]</f>
        <v>0</v>
      </c>
      <c r="AQ194" s="94">
        <f>Tableau13[[#This Row],[Début calculé]]</f>
        <v>0</v>
      </c>
      <c r="AR194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4" s="96">
        <f>AND(Tableau13[[#This Row],[Debut1]]&gt;0,Tableau13[[#This Row],[Fin1]]=0)*Tableau13[[#This Row],[Dernier pointage calculé]]</f>
        <v>0</v>
      </c>
      <c r="AT194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4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4" s="96">
        <f>IFERROR(IF(Tableau13[[#This Row],[Fin1]]=0,0,IF(Tableau13[[#This Row],[Fin1]]&gt;$X$1,Tableau13[[#This Row],[Fin1]]+$U$1,Tableau13[[#This Row],[Fin1]]+$V$1)),0)</f>
        <v>0</v>
      </c>
      <c r="AW194" s="98"/>
      <c r="AX194" s="92"/>
      <c r="AY194" s="93">
        <f>Tableau13[[#This Row],[Fin1]]</f>
        <v>0</v>
      </c>
      <c r="AZ194" s="99">
        <f>Tableau13[[#This Row],[Fin calculé1]]</f>
        <v>0</v>
      </c>
      <c r="BA194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4" s="99">
        <f>AND(Tableau13[[#This Row],[Debut2]]&gt;0,Tableau13[[#This Row],[Fin2]]=0)*Tableau13[[#This Row],[Dernier pointage calculé]]</f>
        <v>0</v>
      </c>
      <c r="BC194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4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4" s="99">
        <f>IF(Tableau13[[#This Row],[Fin2]]=0,0,IF(Tableau13[[#This Row],[Fin2]]&gt;$X$1,Tableau13[[#This Row],[Fin2]]+$U$1,Tableau13[[#This Row],[Fin2]]+$V$1))</f>
        <v>0</v>
      </c>
      <c r="BF194" s="98"/>
      <c r="BG194" s="92"/>
      <c r="BH194" s="93">
        <f>Tableau13[[#This Row],[Debut3]]</f>
        <v>0</v>
      </c>
      <c r="BI194" s="99">
        <f>Tableau13[[#This Row],[Fin calculé2]]</f>
        <v>0</v>
      </c>
      <c r="BJ194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4" s="99">
        <f>AND(Tableau13[[#This Row],[Debut3]]&gt;0,Tableau13[[#This Row],[Fin3]]=0)*Tableau13[[#This Row],[Dernier pointage calculé]]</f>
        <v>0</v>
      </c>
      <c r="BL194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4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4" s="99">
        <f>IF(Tableau13[[#This Row],[Fin3]]=0,0,IF(Tableau13[[#This Row],[Fin3]]&gt;$X$1,Tableau13[[#This Row],[Fin3]]+$U$1,Tableau13[[#This Row],[Fin3]]+$V$1))</f>
        <v>0</v>
      </c>
      <c r="BO194" s="98"/>
      <c r="BP194" s="92"/>
      <c r="BQ194" s="93">
        <f>Tableau13[[#This Row],[Debut4]]</f>
        <v>0</v>
      </c>
      <c r="BR194" s="99">
        <f>Tableau13[[#This Row],[Fin calculé3]]</f>
        <v>0</v>
      </c>
      <c r="BS194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4" s="99">
        <f>AND(Tableau13[[#This Row],[Debut4]]&gt;0,Tableau13[[#This Row],[Fin4]]=0)*Tableau13[[#This Row],[Dernier pointage calculé]]</f>
        <v>0</v>
      </c>
      <c r="BU194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4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4" s="99">
        <f>IF(Tableau13[[#This Row],[Fin4]]=0,0,IF(Tableau13[[#This Row],[Fin4]]&gt;$X$1,Tableau13[[#This Row],[Fin4]]+$U$1,Tableau13[[#This Row],[Fin4]]+$V$1))</f>
        <v>0</v>
      </c>
      <c r="BX194" s="98"/>
      <c r="BY194" s="92"/>
      <c r="BZ194" s="93">
        <f>Tableau13[[#This Row],[Debut5]]</f>
        <v>0</v>
      </c>
      <c r="CA194" s="99">
        <f>Tableau13[[#This Row],[Fin calculé4]]</f>
        <v>0</v>
      </c>
      <c r="CB194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4" s="99">
        <f>AND(Tableau13[[#This Row],[Debut5]]&gt;0,Tableau13[[#This Row],[Fin5]]=0)*Tableau13[[#This Row],[Dernier pointage calculé]]</f>
        <v>0</v>
      </c>
      <c r="CD194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4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4" s="99">
        <f>IF(Tableau13[[#This Row],[Fin5]]=0,0,IF(Tableau13[[#This Row],[Fin5]]&gt;$X$1,Tableau13[[#This Row],[Fin5]]+$U$1,Tableau13[[#This Row],[Fin5]]+$V$1))</f>
        <v>0</v>
      </c>
      <c r="CG194" s="98"/>
      <c r="CH194" s="92"/>
      <c r="CI194" s="93">
        <f>Tableau13[[#This Row],[Debut6]]</f>
        <v>0</v>
      </c>
      <c r="CJ194" s="99">
        <f>Tableau13[[#This Row],[Fin calculé5]]</f>
        <v>0</v>
      </c>
      <c r="CK194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4" s="99">
        <f>AND(Tableau13[[#This Row],[Debut6]]&gt;0,Tableau13[[#This Row],[Fin6]]=0)*Tableau13[[#This Row],[Dernier pointage calculé]]</f>
        <v>0</v>
      </c>
      <c r="CM194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4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4" s="99">
        <f>IF(Tableau13[[#This Row],[Fin6]]=0,0,IF(Tableau13[[#This Row],[Fin6]]&gt;$X$1,Tableau13[[#This Row],[Fin6]]+$U$1,Tableau13[[#This Row],[Fin6]]+$V$1))</f>
        <v>0</v>
      </c>
      <c r="CP194" s="98"/>
      <c r="CQ194" s="161"/>
      <c r="CR194" s="102" t="str">
        <f>IF(Tableau18[[#This Row],[Colonne1]]=0,"",IF(DO194&gt;1,"Nom plusieurs fois dans la liste",IF(DO194=1,"OK","Nom pas dans la liste")))</f>
        <v/>
      </c>
      <c r="CS194" s="103"/>
      <c r="CT194" s="168"/>
      <c r="CU194" s="104"/>
      <c r="CV194" s="103"/>
      <c r="CW194" s="104"/>
      <c r="CX194" s="104"/>
      <c r="CY194" s="169"/>
      <c r="CZ194" s="133"/>
      <c r="DA194" s="133"/>
      <c r="DB194" s="133"/>
      <c r="DC194" s="133"/>
      <c r="DD194" s="133"/>
      <c r="DE194" s="133"/>
      <c r="DF194" s="133"/>
      <c r="DG194" s="105"/>
      <c r="DH194" s="133"/>
      <c r="DI194" s="105"/>
      <c r="DJ194" s="105"/>
      <c r="DK194" s="137"/>
      <c r="DL194" s="105"/>
      <c r="DM194" s="105"/>
      <c r="DN194" s="105"/>
      <c r="DO194" s="119">
        <f>COUNTIF(B:B,Tableau18[[#This Row],[Colonne1]])</f>
        <v>0</v>
      </c>
      <c r="DS194" s="108">
        <f>Tableau13[[#This Row],[Pause 1]]</f>
        <v>0</v>
      </c>
      <c r="DT194" s="108">
        <f>Tableau13[[#This Row],[Pause 2]]</f>
        <v>0</v>
      </c>
      <c r="DU194" s="81">
        <f>Tableau13[[#This Row],[Debut 1 pause calculé]]</f>
        <v>0</v>
      </c>
      <c r="DV194" s="81">
        <f>Tableau13[[#This Row],[Fin 1 pause calculé]]</f>
        <v>0</v>
      </c>
      <c r="DW194" s="81">
        <f>Tableau13[[#This Row],[Debut 2 pause calculé]]</f>
        <v>0</v>
      </c>
      <c r="DX194" s="81" t="str">
        <f>Tableau13[[#This Row],[Fin 2 pause calculé]]</f>
        <v/>
      </c>
      <c r="DY194" s="107">
        <f>Tableau13[[#This Row],[Activité1]]</f>
        <v>0</v>
      </c>
      <c r="DZ194" s="109">
        <f>Tableau13[[#This Row],[Debut1]]</f>
        <v>0</v>
      </c>
      <c r="EA194" s="109">
        <f>Tableau13[[#This Row],[Fin calculé1]]</f>
        <v>0</v>
      </c>
      <c r="EB194" s="109">
        <f>Tableau13[[#This Row],[FP1]]</f>
        <v>0</v>
      </c>
      <c r="EC194" s="110">
        <f>Tableau13[[#This Row],[Temps1]]</f>
        <v>0</v>
      </c>
      <c r="ED194" s="111">
        <f>IF(DZ194=0,0,IF(EA194&gt;0,"F",IF(Tableau13[[#This Row],[X]]="X","FP","EC")))</f>
        <v>0</v>
      </c>
      <c r="EE194" s="112">
        <f>Tableau13[[#This Row],[Pause1]]</f>
        <v>0</v>
      </c>
      <c r="EF194" s="113">
        <f t="shared" si="6"/>
        <v>0</v>
      </c>
      <c r="EG194" s="113">
        <f t="shared" si="5"/>
        <v>0</v>
      </c>
    </row>
    <row r="195" spans="1:137" s="107" customFormat="1" ht="13.95" customHeight="1" x14ac:dyDescent="0.3">
      <c r="A195" s="114">
        <f>Tableau13[[#This Row],[Code]]</f>
        <v>0</v>
      </c>
      <c r="B195" s="72"/>
      <c r="C195" s="72"/>
      <c r="D195" s="73"/>
      <c r="E195" s="74">
        <f>Tableau13[[#This Row],[Nom]]</f>
        <v>0</v>
      </c>
      <c r="F195" s="75">
        <f>IFERROR(VLOOKUP(Tableau13[[#This Row],[Nom]],Tableau18[],2,0),0)</f>
        <v>0</v>
      </c>
      <c r="G195" s="76">
        <f>IFERROR(VLOOKUP(Tableau13[[#This Row],[Nom]],Tableau18[],8,0),0)</f>
        <v>0</v>
      </c>
      <c r="H195" s="130">
        <v>0</v>
      </c>
      <c r="I195" s="76" t="str">
        <f>IFERROR(IF(VLOOKUP(Tableau13[[#This Row],[Nom]],Tableau18[],10,0)=0,"",VLOOKUP(Tableau13[[#This Row],[Nom]],Tableau18[],10,0)),"")</f>
        <v/>
      </c>
      <c r="J195" s="76" t="str">
        <f>IFERROR(IF(VLOOKUP(Tableau13[[#This Row],[Nom]],Tableau18[],12,0)=0,"",VLOOKUP(Tableau13[[#This Row],[Nom]],Tableau18[],12,0)),"")</f>
        <v/>
      </c>
      <c r="K195" s="76" t="str">
        <f>""</f>
        <v/>
      </c>
      <c r="L195" s="76" t="str">
        <f>IFERROR(VLOOKUP(Tableau13[[#This Row],[Nom]],Tableau18[],14,0),"")</f>
        <v/>
      </c>
      <c r="M195" s="76" t="str">
        <f>IFERROR(IF(VLOOKUP(Tableau13[[#This Row],[Nom]],Tableau18[],16,0)=0,"",VLOOKUP(Tableau13[[#This Row],[Nom]],Tableau18[],16,0)),"")</f>
        <v/>
      </c>
      <c r="N195" s="76" t="str">
        <f>""</f>
        <v/>
      </c>
      <c r="O195" s="76" t="str">
        <f>IFERROR(IF(VLOOKUP(Tableau13[[#This Row],[Nom]],Tableau18[],19,0)=0,"",VLOOKUP(Tableau13[[#This Row],[Nom]],Tableau18[],19,0)),"")</f>
        <v/>
      </c>
      <c r="P195" s="77">
        <f>Tableau13[[#This Row],[Colonne17]]</f>
        <v>0</v>
      </c>
      <c r="Q195" s="78" t="str">
        <f>IF(Tableau13[[#This Row],[ABS]]="X","ABS",IFERROR(VLOOKUP(Tableau13[[#This Row],[Colonne11]],#REF!,3,0),""))</f>
        <v/>
      </c>
      <c r="R195" s="79" t="e">
        <f>COUNTIF(#REF!,Tableau13[Nom])</f>
        <v>#REF!</v>
      </c>
      <c r="S195" s="80"/>
      <c r="T195" s="80" t="str">
        <f>IF(Tableau13[[#This Row],[CE]]=0,"",IF(Tableau13[[#This Row],[CE]]="Alexandre","Soirée","Nuit"))</f>
        <v/>
      </c>
      <c r="U195" s="81">
        <f>IFERROR(IF(Tableau13[[#This Row],[Début]]=0,0,IF(Tableau13[[#This Row],[Début]]&gt;$X$1,Tableau13[[#This Row],[Début]]+$U$1,Tableau13[[#This Row],[Début]]+$V$1)),0)</f>
        <v>0</v>
      </c>
      <c r="V195" s="81">
        <f>IFERROR(IF(Tableau13[[#This Row],[Debut 1 pause]]=0,0,IF(Tableau13[[#This Row],[Debut 1 pause]]&gt;$X$1,Tableau13[[#This Row],[Debut 1 pause]]+$U$1,Tableau13[[#This Row],[Debut 1 pause]]+$V$1)),0)</f>
        <v>0</v>
      </c>
      <c r="W195" s="81">
        <f>IFERROR(IF(Tableau13[[#This Row],[Fin 1 pause]]=0,0,IF(Tableau13[[#This Row],[Fin 1 pause]]&gt;$X$1,Tableau13[[#This Row],[Fin 1 pause]]+$U$1,Tableau13[[#This Row],[Fin 1 pause]]+$V$1)),0)</f>
        <v>0</v>
      </c>
      <c r="X195" s="81">
        <f>IFERROR(IF(Tableau13[[#This Row],[Debut 2 pause]]=0,0,IF(Tableau13[[#This Row],[Debut 2 pause]]&gt;$X$1,Tableau13[[#This Row],[Debut 2 pause]]+$U$1,Tableau13[[#This Row],[Debut 2 pause]]+$V$1)),0)</f>
        <v>0</v>
      </c>
      <c r="Y195" s="81" t="str">
        <f>IFERROR(IF(Tableau13[[#This Row],[Fin 2 pause]]=0,0,IF(Tableau13[[#This Row],[Fin 2 pause]]&gt;$X$1,Tableau13[[#This Row],[Fin 2 pause]]+$U$1,Tableau13[[#This Row],[Fin 2 pause]]+$V$1)),"")</f>
        <v/>
      </c>
      <c r="Z195" s="81">
        <f>IFERROR(IF(Tableau13[[#This Row],[Fin de poste]]=0,0,IF(Tableau13[[#This Row],[Fin de poste]]&gt;$X$1,Tableau13[[#This Row],[Fin de poste]]+$U$1,Tableau13[[#This Row],[Fin de poste]]+$V$1)),0)</f>
        <v>0</v>
      </c>
      <c r="AA195" s="81">
        <f>IFERROR(IF(Tableau13[[#This Row],[Dernier pointage]]=0,0,IF(Tableau13[[#This Row],[Dernier pointage]]&gt;$X$1,Tableau13[[#This Row],[Dernier pointage]]+$U$1,Tableau13[[#This Row],[Dernier pointage]]+$V$1)),0)</f>
        <v>0</v>
      </c>
      <c r="AB195" s="82">
        <f>IFERROR(IF(Tableau13[[#This Row],[Fin 1 pause]]=0,0,MOD(Tableau13[[#This Row],[Fin 1 pause]]-Tableau13[[#This Row],[Debut 1 pause]],1)),0)</f>
        <v>0</v>
      </c>
      <c r="AC195" s="83">
        <f>IFERROR(IF(M195=0,0,MOD(M195-L195,1)),0)</f>
        <v>0</v>
      </c>
      <c r="AD195" s="83">
        <f>IFERROR(IF(AB195+AC195&lt;0,0,AB195+AC195),0)</f>
        <v>0</v>
      </c>
      <c r="AE195" s="84">
        <f>IFERROR(LOOKUP(9^9,G195:O195),0)</f>
        <v>0</v>
      </c>
      <c r="AF195" s="85">
        <f>IFERROR(VLOOKUP(Tableau13[[#This Row],[Nom]],Tableau18[],3,0),0)</f>
        <v>0</v>
      </c>
      <c r="AG195" s="86">
        <f>IFERROR(AT195+BC195+BL195+BU195+CD195+CM195,0)</f>
        <v>0</v>
      </c>
      <c r="AH195" s="87">
        <f>IFERROR(Tableau13[[#This Row],[Total activité]]-Tableau13[[#This Row],[Total horoquartz2]],0)</f>
        <v>0</v>
      </c>
      <c r="AI195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5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5" s="115">
        <f>IFERROR(IF(Tableau13[[#This Row],[Activité1]]=0,0,IF(Tableau13[[#This Row],[X]]="x",0,LOOKUP("zz",Tableau13[[#This Row],[Activité1]:[Pause6]]))),0)</f>
        <v>0</v>
      </c>
      <c r="AL195" s="166"/>
      <c r="AM195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5" s="117">
        <f>IF(Tableau13[[#This Row],[Nom]]=0,0,IF(COUNTIF(Tableau18[Colonne1],Tableau13[Nom])=1,"OK","Pb horoquartz"))</f>
        <v>0</v>
      </c>
      <c r="AO195" s="92"/>
      <c r="AP195" s="118">
        <f>Tableau13[[#This Row],[Debut1]]</f>
        <v>0</v>
      </c>
      <c r="AQ195" s="94">
        <f>Tableau13[[#This Row],[Début calculé]]</f>
        <v>0</v>
      </c>
      <c r="AR195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5" s="96">
        <f>AND(Tableau13[[#This Row],[Debut1]]&gt;0,Tableau13[[#This Row],[Fin1]]=0)*Tableau13[[#This Row],[Dernier pointage calculé]]</f>
        <v>0</v>
      </c>
      <c r="AT195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5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5" s="96">
        <f>IFERROR(IF(Tableau13[[#This Row],[Fin1]]=0,0,IF(Tableau13[[#This Row],[Fin1]]&gt;$X$1,Tableau13[[#This Row],[Fin1]]+$U$1,Tableau13[[#This Row],[Fin1]]+$V$1)),0)</f>
        <v>0</v>
      </c>
      <c r="AW195" s="98"/>
      <c r="AX195" s="92"/>
      <c r="AY195" s="93">
        <f>Tableau13[[#This Row],[Fin1]]</f>
        <v>0</v>
      </c>
      <c r="AZ195" s="99">
        <f>Tableau13[[#This Row],[Fin calculé1]]</f>
        <v>0</v>
      </c>
      <c r="BA195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5" s="99">
        <f>AND(Tableau13[[#This Row],[Debut2]]&gt;0,Tableau13[[#This Row],[Fin2]]=0)*Tableau13[[#This Row],[Dernier pointage calculé]]</f>
        <v>0</v>
      </c>
      <c r="BC195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5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5" s="99">
        <f>IF(Tableau13[[#This Row],[Fin2]]=0,0,IF(Tableau13[[#This Row],[Fin2]]&gt;$X$1,Tableau13[[#This Row],[Fin2]]+$U$1,Tableau13[[#This Row],[Fin2]]+$V$1))</f>
        <v>0</v>
      </c>
      <c r="BF195" s="98"/>
      <c r="BG195" s="92"/>
      <c r="BH195" s="93">
        <f>Tableau13[[#This Row],[Debut3]]</f>
        <v>0</v>
      </c>
      <c r="BI195" s="99">
        <f>Tableau13[[#This Row],[Fin calculé2]]</f>
        <v>0</v>
      </c>
      <c r="BJ195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5" s="99">
        <f>AND(Tableau13[[#This Row],[Debut3]]&gt;0,Tableau13[[#This Row],[Fin3]]=0)*Tableau13[[#This Row],[Dernier pointage calculé]]</f>
        <v>0</v>
      </c>
      <c r="BL195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5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5" s="99">
        <f>IF(Tableau13[[#This Row],[Fin3]]=0,0,IF(Tableau13[[#This Row],[Fin3]]&gt;$X$1,Tableau13[[#This Row],[Fin3]]+$U$1,Tableau13[[#This Row],[Fin3]]+$V$1))</f>
        <v>0</v>
      </c>
      <c r="BO195" s="98"/>
      <c r="BP195" s="92"/>
      <c r="BQ195" s="93">
        <f>Tableau13[[#This Row],[Debut4]]</f>
        <v>0</v>
      </c>
      <c r="BR195" s="99">
        <f>Tableau13[[#This Row],[Fin calculé3]]</f>
        <v>0</v>
      </c>
      <c r="BS195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5" s="99">
        <f>AND(Tableau13[[#This Row],[Debut4]]&gt;0,Tableau13[[#This Row],[Fin4]]=0)*Tableau13[[#This Row],[Dernier pointage calculé]]</f>
        <v>0</v>
      </c>
      <c r="BU195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5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5" s="99">
        <f>IF(Tableau13[[#This Row],[Fin4]]=0,0,IF(Tableau13[[#This Row],[Fin4]]&gt;$X$1,Tableau13[[#This Row],[Fin4]]+$U$1,Tableau13[[#This Row],[Fin4]]+$V$1))</f>
        <v>0</v>
      </c>
      <c r="BX195" s="98"/>
      <c r="BY195" s="92"/>
      <c r="BZ195" s="93">
        <f>Tableau13[[#This Row],[Debut5]]</f>
        <v>0</v>
      </c>
      <c r="CA195" s="99">
        <f>Tableau13[[#This Row],[Fin calculé4]]</f>
        <v>0</v>
      </c>
      <c r="CB195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5" s="99">
        <f>AND(Tableau13[[#This Row],[Debut5]]&gt;0,Tableau13[[#This Row],[Fin5]]=0)*Tableau13[[#This Row],[Dernier pointage calculé]]</f>
        <v>0</v>
      </c>
      <c r="CD195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5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5" s="99">
        <f>IF(Tableau13[[#This Row],[Fin5]]=0,0,IF(Tableau13[[#This Row],[Fin5]]&gt;$X$1,Tableau13[[#This Row],[Fin5]]+$U$1,Tableau13[[#This Row],[Fin5]]+$V$1))</f>
        <v>0</v>
      </c>
      <c r="CG195" s="98"/>
      <c r="CH195" s="92"/>
      <c r="CI195" s="93">
        <f>Tableau13[[#This Row],[Debut6]]</f>
        <v>0</v>
      </c>
      <c r="CJ195" s="99">
        <f>Tableau13[[#This Row],[Fin calculé5]]</f>
        <v>0</v>
      </c>
      <c r="CK195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5" s="99">
        <f>AND(Tableau13[[#This Row],[Debut6]]&gt;0,Tableau13[[#This Row],[Fin6]]=0)*Tableau13[[#This Row],[Dernier pointage calculé]]</f>
        <v>0</v>
      </c>
      <c r="CM195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5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5" s="99">
        <f>IF(Tableau13[[#This Row],[Fin6]]=0,0,IF(Tableau13[[#This Row],[Fin6]]&gt;$X$1,Tableau13[[#This Row],[Fin6]]+$U$1,Tableau13[[#This Row],[Fin6]]+$V$1))</f>
        <v>0</v>
      </c>
      <c r="CP195" s="98"/>
      <c r="CQ195" s="161"/>
      <c r="CR195" s="102" t="str">
        <f>IF(Tableau18[[#This Row],[Colonne1]]=0,"",IF(DO195&gt;1,"Nom plusieurs fois dans la liste",IF(DO195=1,"OK","Nom pas dans la liste")))</f>
        <v/>
      </c>
      <c r="CS195" s="103"/>
      <c r="CT195" s="168"/>
      <c r="CU195" s="104"/>
      <c r="CV195" s="103"/>
      <c r="CW195" s="104"/>
      <c r="CX195" s="104"/>
      <c r="CY195" s="169"/>
      <c r="CZ195" s="133"/>
      <c r="DA195" s="133"/>
      <c r="DB195" s="133"/>
      <c r="DC195" s="133"/>
      <c r="DD195" s="133"/>
      <c r="DE195" s="133"/>
      <c r="DF195" s="133"/>
      <c r="DG195" s="105"/>
      <c r="DH195" s="170"/>
      <c r="DI195" s="105"/>
      <c r="DJ195" s="105"/>
      <c r="DK195" s="105"/>
      <c r="DL195" s="105"/>
      <c r="DM195" s="105"/>
      <c r="DN195" s="105"/>
      <c r="DO195" s="119">
        <f>COUNTIF(B:B,Tableau18[[#This Row],[Colonne1]])</f>
        <v>0</v>
      </c>
      <c r="DS195" s="108">
        <f>Tableau13[[#This Row],[Pause 1]]</f>
        <v>0</v>
      </c>
      <c r="DT195" s="108">
        <f>Tableau13[[#This Row],[Pause 2]]</f>
        <v>0</v>
      </c>
      <c r="DU195" s="81">
        <f>Tableau13[[#This Row],[Debut 1 pause calculé]]</f>
        <v>0</v>
      </c>
      <c r="DV195" s="81">
        <f>Tableau13[[#This Row],[Fin 1 pause calculé]]</f>
        <v>0</v>
      </c>
      <c r="DW195" s="81">
        <f>Tableau13[[#This Row],[Debut 2 pause calculé]]</f>
        <v>0</v>
      </c>
      <c r="DX195" s="81" t="str">
        <f>Tableau13[[#This Row],[Fin 2 pause calculé]]</f>
        <v/>
      </c>
      <c r="DY195" s="107">
        <f>Tableau13[[#This Row],[Activité1]]</f>
        <v>0</v>
      </c>
      <c r="DZ195" s="121">
        <f>Tableau13[[#This Row],[Debut1]]</f>
        <v>0</v>
      </c>
      <c r="EA195" s="121">
        <f>Tableau13[[#This Row],[Fin calculé1]]</f>
        <v>0</v>
      </c>
      <c r="EB195" s="121">
        <f>Tableau13[[#This Row],[FP1]]</f>
        <v>0</v>
      </c>
      <c r="EC195" s="122">
        <f>Tableau13[[#This Row],[Temps1]]</f>
        <v>0</v>
      </c>
      <c r="ED195" s="123">
        <f>IF(DZ195=0,0,IF(EA195&gt;0,"F",IF(Tableau13[[#This Row],[X]]="X","FP","EC")))</f>
        <v>0</v>
      </c>
      <c r="EE195" s="124">
        <f>Tableau13[[#This Row],[Pause1]]</f>
        <v>0</v>
      </c>
      <c r="EF195" s="125">
        <f t="shared" si="6"/>
        <v>0</v>
      </c>
      <c r="EG195" s="125">
        <f t="shared" si="5"/>
        <v>0</v>
      </c>
    </row>
    <row r="196" spans="1:137" s="107" customFormat="1" ht="13.95" customHeight="1" x14ac:dyDescent="0.3">
      <c r="A196" s="114">
        <f>Tableau13[[#This Row],[Code]]</f>
        <v>0</v>
      </c>
      <c r="B196" s="72"/>
      <c r="C196" s="72"/>
      <c r="D196" s="73"/>
      <c r="E196" s="74">
        <f>Tableau13[[#This Row],[Nom]]</f>
        <v>0</v>
      </c>
      <c r="F196" s="75">
        <f>IFERROR(VLOOKUP(Tableau13[[#This Row],[Nom]],Tableau18[],2,0),0)</f>
        <v>0</v>
      </c>
      <c r="G196" s="76">
        <f>IFERROR(VLOOKUP(Tableau13[[#This Row],[Nom]],Tableau18[],8,0),0)</f>
        <v>0</v>
      </c>
      <c r="H196" s="130">
        <v>0</v>
      </c>
      <c r="I196" s="76" t="str">
        <f>IFERROR(IF(VLOOKUP(Tableau13[[#This Row],[Nom]],Tableau18[],10,0)=0,"",VLOOKUP(Tableau13[[#This Row],[Nom]],Tableau18[],10,0)),"")</f>
        <v/>
      </c>
      <c r="J196" s="76" t="str">
        <f>IFERROR(IF(VLOOKUP(Tableau13[[#This Row],[Nom]],Tableau18[],12,0)=0,"",VLOOKUP(Tableau13[[#This Row],[Nom]],Tableau18[],12,0)),"")</f>
        <v/>
      </c>
      <c r="K196" s="76" t="str">
        <f>""</f>
        <v/>
      </c>
      <c r="L196" s="76" t="str">
        <f>IFERROR(VLOOKUP(Tableau13[[#This Row],[Nom]],Tableau18[],14,0),"")</f>
        <v/>
      </c>
      <c r="M196" s="76" t="str">
        <f>IFERROR(IF(VLOOKUP(Tableau13[[#This Row],[Nom]],Tableau18[],16,0)=0,"",VLOOKUP(Tableau13[[#This Row],[Nom]],Tableau18[],16,0)),"")</f>
        <v/>
      </c>
      <c r="N196" s="76" t="str">
        <f>""</f>
        <v/>
      </c>
      <c r="O196" s="76" t="str">
        <f>IFERROR(IF(VLOOKUP(Tableau13[[#This Row],[Nom]],Tableau18[],19,0)=0,"",VLOOKUP(Tableau13[[#This Row],[Nom]],Tableau18[],19,0)),"")</f>
        <v/>
      </c>
      <c r="P196" s="77">
        <f>Tableau13[[#This Row],[Colonne17]]</f>
        <v>0</v>
      </c>
      <c r="Q196" s="78" t="str">
        <f>IF(Tableau13[[#This Row],[ABS]]="X","ABS",IFERROR(VLOOKUP(Tableau13[[#This Row],[Colonne11]],#REF!,3,0),""))</f>
        <v/>
      </c>
      <c r="R196" s="79" t="e">
        <f>COUNTIF(#REF!,Tableau13[Nom])</f>
        <v>#REF!</v>
      </c>
      <c r="S196" s="80"/>
      <c r="T196" s="80" t="str">
        <f>IF(Tableau13[[#This Row],[CE]]=0,"",IF(Tableau13[[#This Row],[CE]]="Alexandre","Soirée","Nuit"))</f>
        <v/>
      </c>
      <c r="U196" s="81">
        <f>IFERROR(IF(Tableau13[[#This Row],[Début]]=0,0,IF(Tableau13[[#This Row],[Début]]&gt;$X$1,Tableau13[[#This Row],[Début]]+$U$1,Tableau13[[#This Row],[Début]]+$V$1)),0)</f>
        <v>0</v>
      </c>
      <c r="V196" s="81">
        <f>IFERROR(IF(Tableau13[[#This Row],[Debut 1 pause]]=0,0,IF(Tableau13[[#This Row],[Debut 1 pause]]&gt;$X$1,Tableau13[[#This Row],[Debut 1 pause]]+$U$1,Tableau13[[#This Row],[Debut 1 pause]]+$V$1)),0)</f>
        <v>0</v>
      </c>
      <c r="W196" s="81">
        <f>IFERROR(IF(Tableau13[[#This Row],[Fin 1 pause]]=0,0,IF(Tableau13[[#This Row],[Fin 1 pause]]&gt;$X$1,Tableau13[[#This Row],[Fin 1 pause]]+$U$1,Tableau13[[#This Row],[Fin 1 pause]]+$V$1)),0)</f>
        <v>0</v>
      </c>
      <c r="X196" s="81">
        <f>IFERROR(IF(Tableau13[[#This Row],[Debut 2 pause]]=0,0,IF(Tableau13[[#This Row],[Debut 2 pause]]&gt;$X$1,Tableau13[[#This Row],[Debut 2 pause]]+$U$1,Tableau13[[#This Row],[Debut 2 pause]]+$V$1)),0)</f>
        <v>0</v>
      </c>
      <c r="Y196" s="81" t="str">
        <f>IFERROR(IF(Tableau13[[#This Row],[Fin 2 pause]]=0,0,IF(Tableau13[[#This Row],[Fin 2 pause]]&gt;$X$1,Tableau13[[#This Row],[Fin 2 pause]]+$U$1,Tableau13[[#This Row],[Fin 2 pause]]+$V$1)),"")</f>
        <v/>
      </c>
      <c r="Z196" s="81">
        <f>IFERROR(IF(Tableau13[[#This Row],[Fin de poste]]=0,0,IF(Tableau13[[#This Row],[Fin de poste]]&gt;$X$1,Tableau13[[#This Row],[Fin de poste]]+$U$1,Tableau13[[#This Row],[Fin de poste]]+$V$1)),0)</f>
        <v>0</v>
      </c>
      <c r="AA196" s="81">
        <f>IFERROR(IF(Tableau13[[#This Row],[Dernier pointage]]=0,0,IF(Tableau13[[#This Row],[Dernier pointage]]&gt;$X$1,Tableau13[[#This Row],[Dernier pointage]]+$U$1,Tableau13[[#This Row],[Dernier pointage]]+$V$1)),0)</f>
        <v>0</v>
      </c>
      <c r="AB196" s="82">
        <f>IFERROR(IF(Tableau13[[#This Row],[Fin 1 pause]]=0,0,MOD(Tableau13[[#This Row],[Fin 1 pause]]-Tableau13[[#This Row],[Debut 1 pause]],1)),0)</f>
        <v>0</v>
      </c>
      <c r="AC196" s="83">
        <f>IFERROR(IF(M196=0,0,MOD(M196-L196,1)),0)</f>
        <v>0</v>
      </c>
      <c r="AD196" s="83">
        <f>IFERROR(IF(AB196+AC196&lt;0,0,AB196+AC196),0)</f>
        <v>0</v>
      </c>
      <c r="AE196" s="84">
        <f>IFERROR(LOOKUP(9^9,G196:O196),0)</f>
        <v>0</v>
      </c>
      <c r="AF196" s="85">
        <f>IFERROR(VLOOKUP(Tableau13[[#This Row],[Nom]],Tableau18[],3,0),0)</f>
        <v>0</v>
      </c>
      <c r="AG196" s="86">
        <f>IFERROR(AT196+BC196+BL196+BU196+CD196+CM196,0)</f>
        <v>0</v>
      </c>
      <c r="AH196" s="87">
        <f>IFERROR(Tableau13[[#This Row],[Total activité]]-Tableau13[[#This Row],[Total horoquartz2]],0)</f>
        <v>0</v>
      </c>
      <c r="AI196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6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6" s="115">
        <f>IFERROR(IF(Tableau13[[#This Row],[Activité1]]=0,0,IF(Tableau13[[#This Row],[X]]="x",0,LOOKUP("zz",Tableau13[[#This Row],[Activité1]:[Pause6]]))),0)</f>
        <v>0</v>
      </c>
      <c r="AL196" s="166"/>
      <c r="AM196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6" s="117">
        <f>IF(Tableau13[[#This Row],[Nom]]=0,0,IF(COUNTIF(Tableau18[Colonne1],Tableau13[Nom])=1,"OK","Pb horoquartz"))</f>
        <v>0</v>
      </c>
      <c r="AO196" s="92"/>
      <c r="AP196" s="118">
        <f>Tableau13[[#This Row],[Debut1]]</f>
        <v>0</v>
      </c>
      <c r="AQ196" s="94">
        <f>Tableau13[[#This Row],[Début calculé]]</f>
        <v>0</v>
      </c>
      <c r="AR196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6" s="94">
        <f>AND(Tableau13[[#This Row],[Debut1]]&gt;0,Tableau13[[#This Row],[Fin1]]=0)*Tableau13[[#This Row],[Dernier pointage calculé]]</f>
        <v>0</v>
      </c>
      <c r="AT196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6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6" s="94">
        <f>IFERROR(IF(Tableau13[[#This Row],[Fin1]]=0,0,IF(Tableau13[[#This Row],[Fin1]]&gt;$X$1,Tableau13[[#This Row],[Fin1]]+$U$1,Tableau13[[#This Row],[Fin1]]+$V$1)),0)</f>
        <v>0</v>
      </c>
      <c r="AW196" s="98"/>
      <c r="AX196" s="92"/>
      <c r="AY196" s="93">
        <f>Tableau13[[#This Row],[Fin1]]</f>
        <v>0</v>
      </c>
      <c r="AZ196" s="99">
        <f>Tableau13[[#This Row],[Fin calculé1]]</f>
        <v>0</v>
      </c>
      <c r="BA196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6" s="99">
        <f>AND(Tableau13[[#This Row],[Debut2]]&gt;0,Tableau13[[#This Row],[Fin2]]=0)*Tableau13[[#This Row],[Dernier pointage calculé]]</f>
        <v>0</v>
      </c>
      <c r="BC196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6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6" s="99">
        <f>IF(Tableau13[[#This Row],[Fin2]]=0,0,IF(Tableau13[[#This Row],[Fin2]]&gt;$X$1,Tableau13[[#This Row],[Fin2]]+$U$1,Tableau13[[#This Row],[Fin2]]+$V$1))</f>
        <v>0</v>
      </c>
      <c r="BF196" s="98"/>
      <c r="BG196" s="92"/>
      <c r="BH196" s="93">
        <f>Tableau13[[#This Row],[Debut3]]</f>
        <v>0</v>
      </c>
      <c r="BI196" s="99">
        <f>Tableau13[[#This Row],[Fin calculé2]]</f>
        <v>0</v>
      </c>
      <c r="BJ196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6" s="99">
        <f>AND(Tableau13[[#This Row],[Debut3]]&gt;0,Tableau13[[#This Row],[Fin3]]=0)*Tableau13[[#This Row],[Dernier pointage calculé]]</f>
        <v>0</v>
      </c>
      <c r="BL196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6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6" s="99">
        <f>IF(Tableau13[[#This Row],[Fin3]]=0,0,IF(Tableau13[[#This Row],[Fin3]]&gt;$X$1,Tableau13[[#This Row],[Fin3]]+$U$1,Tableau13[[#This Row],[Fin3]]+$V$1))</f>
        <v>0</v>
      </c>
      <c r="BO196" s="98"/>
      <c r="BP196" s="92"/>
      <c r="BQ196" s="93">
        <f>Tableau13[[#This Row],[Debut4]]</f>
        <v>0</v>
      </c>
      <c r="BR196" s="99">
        <f>Tableau13[[#This Row],[Fin calculé3]]</f>
        <v>0</v>
      </c>
      <c r="BS196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6" s="99">
        <f>AND(Tableau13[[#This Row],[Debut4]]&gt;0,Tableau13[[#This Row],[Fin4]]=0)*Tableau13[[#This Row],[Dernier pointage calculé]]</f>
        <v>0</v>
      </c>
      <c r="BU196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6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6" s="99">
        <f>IF(Tableau13[[#This Row],[Fin4]]=0,0,IF(Tableau13[[#This Row],[Fin4]]&gt;$X$1,Tableau13[[#This Row],[Fin4]]+$U$1,Tableau13[[#This Row],[Fin4]]+$V$1))</f>
        <v>0</v>
      </c>
      <c r="BX196" s="98"/>
      <c r="BY196" s="92"/>
      <c r="BZ196" s="93">
        <f>Tableau13[[#This Row],[Debut5]]</f>
        <v>0</v>
      </c>
      <c r="CA196" s="99">
        <f>Tableau13[[#This Row],[Fin calculé4]]</f>
        <v>0</v>
      </c>
      <c r="CB196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6" s="99">
        <f>AND(Tableau13[[#This Row],[Debut5]]&gt;0,Tableau13[[#This Row],[Fin5]]=0)*Tableau13[[#This Row],[Dernier pointage calculé]]</f>
        <v>0</v>
      </c>
      <c r="CD196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6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6" s="99">
        <f>IF(Tableau13[[#This Row],[Fin5]]=0,0,IF(Tableau13[[#This Row],[Fin5]]&gt;$X$1,Tableau13[[#This Row],[Fin5]]+$U$1,Tableau13[[#This Row],[Fin5]]+$V$1))</f>
        <v>0</v>
      </c>
      <c r="CG196" s="98"/>
      <c r="CH196" s="92"/>
      <c r="CI196" s="93">
        <f>Tableau13[[#This Row],[Debut6]]</f>
        <v>0</v>
      </c>
      <c r="CJ196" s="99">
        <f>Tableau13[[#This Row],[Fin calculé5]]</f>
        <v>0</v>
      </c>
      <c r="CK196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6" s="99">
        <f>AND(Tableau13[[#This Row],[Debut6]]&gt;0,Tableau13[[#This Row],[Fin6]]=0)*Tableau13[[#This Row],[Dernier pointage calculé]]</f>
        <v>0</v>
      </c>
      <c r="CM196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6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6" s="99">
        <f>IF(Tableau13[[#This Row],[Fin6]]=0,0,IF(Tableau13[[#This Row],[Fin6]]&gt;$X$1,Tableau13[[#This Row],[Fin6]]+$U$1,Tableau13[[#This Row],[Fin6]]+$V$1))</f>
        <v>0</v>
      </c>
      <c r="CP196" s="98"/>
      <c r="CQ196" s="161"/>
      <c r="CR196" s="102" t="str">
        <f>IF(Tableau18[[#This Row],[Colonne1]]=0,"",IF(DO196&gt;1,"Nom plusieurs fois dans la liste",IF(DO196=1,"OK","Nom pas dans la liste")))</f>
        <v/>
      </c>
      <c r="CS196" s="103"/>
      <c r="CT196" s="168"/>
      <c r="CU196" s="104"/>
      <c r="CV196" s="103"/>
      <c r="CW196" s="104"/>
      <c r="CX196" s="104"/>
      <c r="CY196" s="169"/>
      <c r="CZ196" s="133"/>
      <c r="DA196" s="133"/>
      <c r="DB196" s="133"/>
      <c r="DC196" s="133"/>
      <c r="DD196" s="133"/>
      <c r="DE196" s="133"/>
      <c r="DF196" s="133"/>
      <c r="DG196" s="105"/>
      <c r="DH196" s="170"/>
      <c r="DI196" s="105"/>
      <c r="DJ196" s="105"/>
      <c r="DK196" s="105"/>
      <c r="DL196" s="105"/>
      <c r="DM196" s="105"/>
      <c r="DN196" s="105"/>
      <c r="DO196" s="119">
        <f>COUNTIF(B:B,Tableau18[[#This Row],[Colonne1]])</f>
        <v>0</v>
      </c>
      <c r="DS196" s="108">
        <f>Tableau13[[#This Row],[Pause 1]]</f>
        <v>0</v>
      </c>
      <c r="DT196" s="108">
        <f>Tableau13[[#This Row],[Pause 2]]</f>
        <v>0</v>
      </c>
      <c r="DU196" s="81">
        <f>Tableau13[[#This Row],[Debut 1 pause calculé]]</f>
        <v>0</v>
      </c>
      <c r="DV196" s="81">
        <f>Tableau13[[#This Row],[Fin 1 pause calculé]]</f>
        <v>0</v>
      </c>
      <c r="DW196" s="81">
        <f>Tableau13[[#This Row],[Debut 2 pause calculé]]</f>
        <v>0</v>
      </c>
      <c r="DX196" s="81" t="str">
        <f>Tableau13[[#This Row],[Fin 2 pause calculé]]</f>
        <v/>
      </c>
      <c r="DY196" s="107">
        <f>Tableau13[[#This Row],[Activité1]]</f>
        <v>0</v>
      </c>
      <c r="DZ196" s="109">
        <f>Tableau13[[#This Row],[Debut1]]</f>
        <v>0</v>
      </c>
      <c r="EA196" s="109">
        <f>Tableau13[[#This Row],[Fin calculé1]]</f>
        <v>0</v>
      </c>
      <c r="EB196" s="109">
        <f>Tableau13[[#This Row],[FP1]]</f>
        <v>0</v>
      </c>
      <c r="EC196" s="110">
        <f>Tableau13[[#This Row],[Temps1]]</f>
        <v>0</v>
      </c>
      <c r="ED196" s="111">
        <f>IF(DZ196=0,0,IF(EA196&gt;0,"F",IF(Tableau13[[#This Row],[X]]="X","FP","EC")))</f>
        <v>0</v>
      </c>
      <c r="EE196" s="112">
        <f>Tableau13[[#This Row],[Pause1]]</f>
        <v>0</v>
      </c>
      <c r="EF196" s="113">
        <f t="shared" si="6"/>
        <v>0</v>
      </c>
      <c r="EG196" s="113">
        <f t="shared" ref="EG196:EG221" si="7">IF(EA196=0,0,((ROUNDUP(EA196*24,0)/24)-EA196)*24)</f>
        <v>0</v>
      </c>
    </row>
    <row r="197" spans="1:137" s="107" customFormat="1" ht="13.95" customHeight="1" x14ac:dyDescent="0.3">
      <c r="A197" s="114">
        <f>Tableau13[[#This Row],[Code]]</f>
        <v>0</v>
      </c>
      <c r="B197" s="72"/>
      <c r="C197" s="72"/>
      <c r="D197" s="73"/>
      <c r="E197" s="74">
        <f>Tableau13[[#This Row],[Nom]]</f>
        <v>0</v>
      </c>
      <c r="F197" s="75">
        <f>IFERROR(VLOOKUP(Tableau13[[#This Row],[Nom]],Tableau18[],2,0),0)</f>
        <v>0</v>
      </c>
      <c r="G197" s="76">
        <f>IFERROR(VLOOKUP(Tableau13[[#This Row],[Nom]],Tableau18[],8,0),0)</f>
        <v>0</v>
      </c>
      <c r="H197" s="130">
        <v>0</v>
      </c>
      <c r="I197" s="76" t="str">
        <f>IFERROR(IF(VLOOKUP(Tableau13[[#This Row],[Nom]],Tableau18[],10,0)=0,"",VLOOKUP(Tableau13[[#This Row],[Nom]],Tableau18[],10,0)),"")</f>
        <v/>
      </c>
      <c r="J197" s="76" t="str">
        <f>IFERROR(IF(VLOOKUP(Tableau13[[#This Row],[Nom]],Tableau18[],12,0)=0,"",VLOOKUP(Tableau13[[#This Row],[Nom]],Tableau18[],12,0)),"")</f>
        <v/>
      </c>
      <c r="K197" s="76" t="str">
        <f>""</f>
        <v/>
      </c>
      <c r="L197" s="76" t="str">
        <f>IFERROR(VLOOKUP(Tableau13[[#This Row],[Nom]],Tableau18[],14,0),"")</f>
        <v/>
      </c>
      <c r="M197" s="76" t="str">
        <f>IFERROR(IF(VLOOKUP(Tableau13[[#This Row],[Nom]],Tableau18[],16,0)=0,"",VLOOKUP(Tableau13[[#This Row],[Nom]],Tableau18[],16,0)),"")</f>
        <v/>
      </c>
      <c r="N197" s="76" t="str">
        <f>""</f>
        <v/>
      </c>
      <c r="O197" s="76" t="str">
        <f>IFERROR(IF(VLOOKUP(Tableau13[[#This Row],[Nom]],Tableau18[],19,0)=0,"",VLOOKUP(Tableau13[[#This Row],[Nom]],Tableau18[],19,0)),"")</f>
        <v/>
      </c>
      <c r="P197" s="77">
        <f>Tableau13[[#This Row],[Colonne17]]</f>
        <v>0</v>
      </c>
      <c r="Q197" s="78" t="str">
        <f>IF(Tableau13[[#This Row],[ABS]]="X","ABS",IFERROR(VLOOKUP(Tableau13[[#This Row],[Colonne11]],#REF!,3,0),""))</f>
        <v/>
      </c>
      <c r="R197" s="79" t="e">
        <f>COUNTIF(#REF!,Tableau13[Nom])</f>
        <v>#REF!</v>
      </c>
      <c r="S197" s="80"/>
      <c r="T197" s="80" t="str">
        <f>IF(Tableau13[[#This Row],[CE]]=0,"",IF(Tableau13[[#This Row],[CE]]="Alexandre","Soirée","Nuit"))</f>
        <v/>
      </c>
      <c r="U197" s="81">
        <f>IFERROR(IF(Tableau13[[#This Row],[Début]]=0,0,IF(Tableau13[[#This Row],[Début]]&gt;$X$1,Tableau13[[#This Row],[Début]]+$U$1,Tableau13[[#This Row],[Début]]+$V$1)),0)</f>
        <v>0</v>
      </c>
      <c r="V197" s="81">
        <f>IFERROR(IF(Tableau13[[#This Row],[Debut 1 pause]]=0,0,IF(Tableau13[[#This Row],[Debut 1 pause]]&gt;$X$1,Tableau13[[#This Row],[Debut 1 pause]]+$U$1,Tableau13[[#This Row],[Debut 1 pause]]+$V$1)),0)</f>
        <v>0</v>
      </c>
      <c r="W197" s="81">
        <f>IFERROR(IF(Tableau13[[#This Row],[Fin 1 pause]]=0,0,IF(Tableau13[[#This Row],[Fin 1 pause]]&gt;$X$1,Tableau13[[#This Row],[Fin 1 pause]]+$U$1,Tableau13[[#This Row],[Fin 1 pause]]+$V$1)),0)</f>
        <v>0</v>
      </c>
      <c r="X197" s="81">
        <f>IFERROR(IF(Tableau13[[#This Row],[Debut 2 pause]]=0,0,IF(Tableau13[[#This Row],[Debut 2 pause]]&gt;$X$1,Tableau13[[#This Row],[Debut 2 pause]]+$U$1,Tableau13[[#This Row],[Debut 2 pause]]+$V$1)),0)</f>
        <v>0</v>
      </c>
      <c r="Y197" s="81" t="str">
        <f>IFERROR(IF(Tableau13[[#This Row],[Fin 2 pause]]=0,0,IF(Tableau13[[#This Row],[Fin 2 pause]]&gt;$X$1,Tableau13[[#This Row],[Fin 2 pause]]+$U$1,Tableau13[[#This Row],[Fin 2 pause]]+$V$1)),"")</f>
        <v/>
      </c>
      <c r="Z197" s="81">
        <f>IFERROR(IF(Tableau13[[#This Row],[Fin de poste]]=0,0,IF(Tableau13[[#This Row],[Fin de poste]]&gt;$X$1,Tableau13[[#This Row],[Fin de poste]]+$U$1,Tableau13[[#This Row],[Fin de poste]]+$V$1)),0)</f>
        <v>0</v>
      </c>
      <c r="AA197" s="81">
        <f>IFERROR(IF(Tableau13[[#This Row],[Dernier pointage]]=0,0,IF(Tableau13[[#This Row],[Dernier pointage]]&gt;$X$1,Tableau13[[#This Row],[Dernier pointage]]+$U$1,Tableau13[[#This Row],[Dernier pointage]]+$V$1)),0)</f>
        <v>0</v>
      </c>
      <c r="AB197" s="82">
        <f>IFERROR(IF(Tableau13[[#This Row],[Fin 1 pause]]=0,0,MOD(Tableau13[[#This Row],[Fin 1 pause]]-Tableau13[[#This Row],[Debut 1 pause]],1)),0)</f>
        <v>0</v>
      </c>
      <c r="AC197" s="83">
        <f>IFERROR(IF(M197=0,0,MOD(M197-L197,1)),0)</f>
        <v>0</v>
      </c>
      <c r="AD197" s="83">
        <f>IFERROR(IF(AB197+AC197&lt;0,0,AB197+AC197),0)</f>
        <v>0</v>
      </c>
      <c r="AE197" s="84">
        <f>IFERROR(LOOKUP(9^9,G197:O197),0)</f>
        <v>0</v>
      </c>
      <c r="AF197" s="85">
        <f>IFERROR(VLOOKUP(Tableau13[[#This Row],[Nom]],Tableau18[],3,0),0)</f>
        <v>0</v>
      </c>
      <c r="AG197" s="86">
        <f>IFERROR(AT197+BC197+BL197+BU197+CD197+CM197,0)</f>
        <v>0</v>
      </c>
      <c r="AH197" s="87">
        <f>IFERROR(Tableau13[[#This Row],[Total activité]]-Tableau13[[#This Row],[Total horoquartz2]],0)</f>
        <v>0</v>
      </c>
      <c r="AI197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7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7" s="115">
        <f>IFERROR(IF(Tableau13[[#This Row],[Activité1]]=0,0,IF(Tableau13[[#This Row],[X]]="x",0,LOOKUP("zz",Tableau13[[#This Row],[Activité1]:[Pause6]]))),0)</f>
        <v>0</v>
      </c>
      <c r="AL197" s="166"/>
      <c r="AM197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7" s="117">
        <f>IF(Tableau13[[#This Row],[Nom]]=0,0,IF(COUNTIF(Tableau18[Colonne1],Tableau13[Nom])=1,"OK","Pb horoquartz"))</f>
        <v>0</v>
      </c>
      <c r="AO197" s="92"/>
      <c r="AP197" s="118">
        <f>Tableau13[[#This Row],[Debut1]]</f>
        <v>0</v>
      </c>
      <c r="AQ197" s="94">
        <f>Tableau13[[#This Row],[Début calculé]]</f>
        <v>0</v>
      </c>
      <c r="AR197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7" s="94">
        <f>AND(Tableau13[[#This Row],[Debut1]]&gt;0,Tableau13[[#This Row],[Fin1]]=0)*Tableau13[[#This Row],[Dernier pointage calculé]]</f>
        <v>0</v>
      </c>
      <c r="AT197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7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7" s="94">
        <f>IFERROR(IF(Tableau13[[#This Row],[Fin1]]=0,0,IF(Tableau13[[#This Row],[Fin1]]&gt;$X$1,Tableau13[[#This Row],[Fin1]]+$U$1,Tableau13[[#This Row],[Fin1]]+$V$1)),0)</f>
        <v>0</v>
      </c>
      <c r="AW197" s="98"/>
      <c r="AX197" s="92"/>
      <c r="AY197" s="93">
        <f>Tableau13[[#This Row],[Fin1]]</f>
        <v>0</v>
      </c>
      <c r="AZ197" s="99">
        <f>Tableau13[[#This Row],[Fin calculé1]]</f>
        <v>0</v>
      </c>
      <c r="BA197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7" s="99">
        <f>AND(Tableau13[[#This Row],[Debut2]]&gt;0,Tableau13[[#This Row],[Fin2]]=0)*Tableau13[[#This Row],[Dernier pointage calculé]]</f>
        <v>0</v>
      </c>
      <c r="BC197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7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7" s="99">
        <f>IF(Tableau13[[#This Row],[Fin2]]=0,0,IF(Tableau13[[#This Row],[Fin2]]&gt;$X$1,Tableau13[[#This Row],[Fin2]]+$U$1,Tableau13[[#This Row],[Fin2]]+$V$1))</f>
        <v>0</v>
      </c>
      <c r="BF197" s="98"/>
      <c r="BG197" s="92"/>
      <c r="BH197" s="93">
        <f>Tableau13[[#This Row],[Debut3]]</f>
        <v>0</v>
      </c>
      <c r="BI197" s="99">
        <f>Tableau13[[#This Row],[Fin calculé2]]</f>
        <v>0</v>
      </c>
      <c r="BJ197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7" s="99">
        <f>AND(Tableau13[[#This Row],[Debut3]]&gt;0,Tableau13[[#This Row],[Fin3]]=0)*Tableau13[[#This Row],[Dernier pointage calculé]]</f>
        <v>0</v>
      </c>
      <c r="BL197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7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7" s="99">
        <f>IF(Tableau13[[#This Row],[Fin3]]=0,0,IF(Tableau13[[#This Row],[Fin3]]&gt;$X$1,Tableau13[[#This Row],[Fin3]]+$U$1,Tableau13[[#This Row],[Fin3]]+$V$1))</f>
        <v>0</v>
      </c>
      <c r="BO197" s="98"/>
      <c r="BP197" s="92"/>
      <c r="BQ197" s="93">
        <f>Tableau13[[#This Row],[Debut4]]</f>
        <v>0</v>
      </c>
      <c r="BR197" s="99">
        <f>Tableau13[[#This Row],[Fin calculé3]]</f>
        <v>0</v>
      </c>
      <c r="BS197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7" s="99">
        <f>AND(Tableau13[[#This Row],[Debut4]]&gt;0,Tableau13[[#This Row],[Fin4]]=0)*Tableau13[[#This Row],[Dernier pointage calculé]]</f>
        <v>0</v>
      </c>
      <c r="BU197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7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7" s="99">
        <f>IF(Tableau13[[#This Row],[Fin4]]=0,0,IF(Tableau13[[#This Row],[Fin4]]&gt;$X$1,Tableau13[[#This Row],[Fin4]]+$U$1,Tableau13[[#This Row],[Fin4]]+$V$1))</f>
        <v>0</v>
      </c>
      <c r="BX197" s="98"/>
      <c r="BY197" s="92"/>
      <c r="BZ197" s="93">
        <f>Tableau13[[#This Row],[Debut5]]</f>
        <v>0</v>
      </c>
      <c r="CA197" s="99">
        <f>Tableau13[[#This Row],[Fin calculé4]]</f>
        <v>0</v>
      </c>
      <c r="CB197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7" s="99">
        <f>AND(Tableau13[[#This Row],[Debut5]]&gt;0,Tableau13[[#This Row],[Fin5]]=0)*Tableau13[[#This Row],[Dernier pointage calculé]]</f>
        <v>0</v>
      </c>
      <c r="CD197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7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7" s="99">
        <f>IF(Tableau13[[#This Row],[Fin5]]=0,0,IF(Tableau13[[#This Row],[Fin5]]&gt;$X$1,Tableau13[[#This Row],[Fin5]]+$U$1,Tableau13[[#This Row],[Fin5]]+$V$1))</f>
        <v>0</v>
      </c>
      <c r="CG197" s="98"/>
      <c r="CH197" s="92"/>
      <c r="CI197" s="93">
        <f>Tableau13[[#This Row],[Debut6]]</f>
        <v>0</v>
      </c>
      <c r="CJ197" s="99">
        <f>Tableau13[[#This Row],[Fin calculé5]]</f>
        <v>0</v>
      </c>
      <c r="CK197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7" s="99">
        <f>AND(Tableau13[[#This Row],[Debut6]]&gt;0,Tableau13[[#This Row],[Fin6]]=0)*Tableau13[[#This Row],[Dernier pointage calculé]]</f>
        <v>0</v>
      </c>
      <c r="CM197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7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7" s="99">
        <f>IF(Tableau13[[#This Row],[Fin6]]=0,0,IF(Tableau13[[#This Row],[Fin6]]&gt;$X$1,Tableau13[[#This Row],[Fin6]]+$U$1,Tableau13[[#This Row],[Fin6]]+$V$1))</f>
        <v>0</v>
      </c>
      <c r="CP197" s="98"/>
      <c r="CQ197" s="161"/>
      <c r="CR197" s="102" t="str">
        <f>IF(Tableau18[[#This Row],[Colonne1]]=0,"",IF(DO197&gt;1,"Nom plusieurs fois dans la liste",IF(DO197=1,"OK","Nom pas dans la liste")))</f>
        <v/>
      </c>
      <c r="CS197" s="103"/>
      <c r="CT197" s="168"/>
      <c r="CU197" s="104"/>
      <c r="CV197" s="103"/>
      <c r="CW197" s="104"/>
      <c r="CX197" s="104"/>
      <c r="CY197" s="169"/>
      <c r="CZ197" s="133"/>
      <c r="DA197" s="133"/>
      <c r="DB197" s="133"/>
      <c r="DC197" s="133"/>
      <c r="DD197" s="133"/>
      <c r="DE197" s="133"/>
      <c r="DF197" s="133"/>
      <c r="DG197" s="105"/>
      <c r="DH197" s="170"/>
      <c r="DI197" s="105"/>
      <c r="DJ197" s="105"/>
      <c r="DK197" s="105"/>
      <c r="DL197" s="105"/>
      <c r="DM197" s="105"/>
      <c r="DN197" s="105"/>
      <c r="DO197" s="119">
        <f>COUNTIF(B:B,Tableau18[[#This Row],[Colonne1]])</f>
        <v>0</v>
      </c>
      <c r="DS197" s="108">
        <f>Tableau13[[#This Row],[Pause 1]]</f>
        <v>0</v>
      </c>
      <c r="DT197" s="108">
        <f>Tableau13[[#This Row],[Pause 2]]</f>
        <v>0</v>
      </c>
      <c r="DU197" s="81">
        <f>Tableau13[[#This Row],[Debut 1 pause calculé]]</f>
        <v>0</v>
      </c>
      <c r="DV197" s="81">
        <f>Tableau13[[#This Row],[Fin 1 pause calculé]]</f>
        <v>0</v>
      </c>
      <c r="DW197" s="81">
        <f>Tableau13[[#This Row],[Debut 2 pause calculé]]</f>
        <v>0</v>
      </c>
      <c r="DX197" s="81" t="str">
        <f>Tableau13[[#This Row],[Fin 2 pause calculé]]</f>
        <v/>
      </c>
      <c r="DY197" s="107">
        <f>Tableau13[[#This Row],[Activité1]]</f>
        <v>0</v>
      </c>
      <c r="DZ197" s="121">
        <f>Tableau13[[#This Row],[Debut1]]</f>
        <v>0</v>
      </c>
      <c r="EA197" s="121">
        <f>Tableau13[[#This Row],[Fin calculé1]]</f>
        <v>0</v>
      </c>
      <c r="EB197" s="121">
        <f>Tableau13[[#This Row],[FP1]]</f>
        <v>0</v>
      </c>
      <c r="EC197" s="122">
        <f>Tableau13[[#This Row],[Temps1]]</f>
        <v>0</v>
      </c>
      <c r="ED197" s="123">
        <f>IF(DZ197=0,0,IF(EA197&gt;0,"F",IF(Tableau13[[#This Row],[X]]="X","FP","EC")))</f>
        <v>0</v>
      </c>
      <c r="EE197" s="124">
        <f>Tableau13[[#This Row],[Pause1]]</f>
        <v>0</v>
      </c>
      <c r="EF197" s="125">
        <f t="shared" ref="EF197:EF222" si="8">IF(DZ197=0,0,(DZ197-(ROUNDDOWN(DZ197*24,0)/24))*24)</f>
        <v>0</v>
      </c>
      <c r="EG197" s="125">
        <f t="shared" si="7"/>
        <v>0</v>
      </c>
    </row>
    <row r="198" spans="1:137" s="107" customFormat="1" ht="13.95" customHeight="1" x14ac:dyDescent="0.3">
      <c r="A198" s="114">
        <f>Tableau13[[#This Row],[Code]]</f>
        <v>0</v>
      </c>
      <c r="B198" s="72"/>
      <c r="C198" s="72"/>
      <c r="D198" s="73"/>
      <c r="E198" s="74">
        <f>Tableau13[[#This Row],[Nom]]</f>
        <v>0</v>
      </c>
      <c r="F198" s="75">
        <f>IFERROR(VLOOKUP(Tableau13[[#This Row],[Nom]],Tableau18[],2,0),0)</f>
        <v>0</v>
      </c>
      <c r="G198" s="76">
        <f>IFERROR(VLOOKUP(Tableau13[[#This Row],[Nom]],Tableau18[],8,0),0)</f>
        <v>0</v>
      </c>
      <c r="H198" s="130">
        <v>0</v>
      </c>
      <c r="I198" s="76" t="str">
        <f>IFERROR(IF(VLOOKUP(Tableau13[[#This Row],[Nom]],Tableau18[],10,0)=0,"",VLOOKUP(Tableau13[[#This Row],[Nom]],Tableau18[],10,0)),"")</f>
        <v/>
      </c>
      <c r="J198" s="76" t="str">
        <f>IFERROR(IF(VLOOKUP(Tableau13[[#This Row],[Nom]],Tableau18[],12,0)=0,"",VLOOKUP(Tableau13[[#This Row],[Nom]],Tableau18[],12,0)),"")</f>
        <v/>
      </c>
      <c r="K198" s="76" t="str">
        <f>""</f>
        <v/>
      </c>
      <c r="L198" s="76" t="str">
        <f>IFERROR(VLOOKUP(Tableau13[[#This Row],[Nom]],Tableau18[],14,0),"")</f>
        <v/>
      </c>
      <c r="M198" s="76" t="str">
        <f>IFERROR(IF(VLOOKUP(Tableau13[[#This Row],[Nom]],Tableau18[],16,0)=0,"",VLOOKUP(Tableau13[[#This Row],[Nom]],Tableau18[],16,0)),"")</f>
        <v/>
      </c>
      <c r="N198" s="76" t="str">
        <f>""</f>
        <v/>
      </c>
      <c r="O198" s="76" t="str">
        <f>IFERROR(IF(VLOOKUP(Tableau13[[#This Row],[Nom]],Tableau18[],19,0)=0,"",VLOOKUP(Tableau13[[#This Row],[Nom]],Tableau18[],19,0)),"")</f>
        <v/>
      </c>
      <c r="P198" s="77">
        <f>Tableau13[[#This Row],[Colonne17]]</f>
        <v>0</v>
      </c>
      <c r="Q198" s="78" t="str">
        <f>IF(Tableau13[[#This Row],[ABS]]="X","ABS",IFERROR(VLOOKUP(Tableau13[[#This Row],[Colonne11]],#REF!,3,0),""))</f>
        <v/>
      </c>
      <c r="R198" s="79" t="e">
        <f>COUNTIF(#REF!,Tableau13[Nom])</f>
        <v>#REF!</v>
      </c>
      <c r="S198" s="80"/>
      <c r="T198" s="80" t="str">
        <f>IF(Tableau13[[#This Row],[CE]]=0,"",IF(Tableau13[[#This Row],[CE]]="Alexandre","Soirée","Nuit"))</f>
        <v/>
      </c>
      <c r="U198" s="81">
        <f>IFERROR(IF(Tableau13[[#This Row],[Début]]=0,0,IF(Tableau13[[#This Row],[Début]]&gt;$X$1,Tableau13[[#This Row],[Début]]+$U$1,Tableau13[[#This Row],[Début]]+$V$1)),0)</f>
        <v>0</v>
      </c>
      <c r="V198" s="81">
        <f>IFERROR(IF(Tableau13[[#This Row],[Debut 1 pause]]=0,0,IF(Tableau13[[#This Row],[Debut 1 pause]]&gt;$X$1,Tableau13[[#This Row],[Debut 1 pause]]+$U$1,Tableau13[[#This Row],[Debut 1 pause]]+$V$1)),0)</f>
        <v>0</v>
      </c>
      <c r="W198" s="81">
        <f>IFERROR(IF(Tableau13[[#This Row],[Fin 1 pause]]=0,0,IF(Tableau13[[#This Row],[Fin 1 pause]]&gt;$X$1,Tableau13[[#This Row],[Fin 1 pause]]+$U$1,Tableau13[[#This Row],[Fin 1 pause]]+$V$1)),0)</f>
        <v>0</v>
      </c>
      <c r="X198" s="81">
        <f>IFERROR(IF(Tableau13[[#This Row],[Debut 2 pause]]=0,0,IF(Tableau13[[#This Row],[Debut 2 pause]]&gt;$X$1,Tableau13[[#This Row],[Debut 2 pause]]+$U$1,Tableau13[[#This Row],[Debut 2 pause]]+$V$1)),0)</f>
        <v>0</v>
      </c>
      <c r="Y198" s="81" t="str">
        <f>IFERROR(IF(Tableau13[[#This Row],[Fin 2 pause]]=0,0,IF(Tableau13[[#This Row],[Fin 2 pause]]&gt;$X$1,Tableau13[[#This Row],[Fin 2 pause]]+$U$1,Tableau13[[#This Row],[Fin 2 pause]]+$V$1)),"")</f>
        <v/>
      </c>
      <c r="Z198" s="81">
        <f>IFERROR(IF(Tableau13[[#This Row],[Fin de poste]]=0,0,IF(Tableau13[[#This Row],[Fin de poste]]&gt;$X$1,Tableau13[[#This Row],[Fin de poste]]+$U$1,Tableau13[[#This Row],[Fin de poste]]+$V$1)),0)</f>
        <v>0</v>
      </c>
      <c r="AA198" s="81">
        <f>IFERROR(IF(Tableau13[[#This Row],[Dernier pointage]]=0,0,IF(Tableau13[[#This Row],[Dernier pointage]]&gt;$X$1,Tableau13[[#This Row],[Dernier pointage]]+$U$1,Tableau13[[#This Row],[Dernier pointage]]+$V$1)),0)</f>
        <v>0</v>
      </c>
      <c r="AB198" s="82">
        <f>IFERROR(IF(Tableau13[[#This Row],[Fin 1 pause]]=0,0,MOD(Tableau13[[#This Row],[Fin 1 pause]]-Tableau13[[#This Row],[Debut 1 pause]],1)),0)</f>
        <v>0</v>
      </c>
      <c r="AC198" s="83">
        <f>IFERROR(IF(M198=0,0,MOD(M198-L198,1)),0)</f>
        <v>0</v>
      </c>
      <c r="AD198" s="83">
        <f>IFERROR(IF(AB198+AC198&lt;0,0,AB198+AC198),0)</f>
        <v>0</v>
      </c>
      <c r="AE198" s="84">
        <f>IFERROR(LOOKUP(9^9,G198:O198),0)</f>
        <v>0</v>
      </c>
      <c r="AF198" s="85">
        <f>IFERROR(VLOOKUP(Tableau13[[#This Row],[Nom]],Tableau18[],3,0),0)</f>
        <v>0</v>
      </c>
      <c r="AG198" s="86">
        <f>IFERROR(AT198+BC198+BL198+BU198+CD198+CM198,0)</f>
        <v>0</v>
      </c>
      <c r="AH198" s="87">
        <f>IFERROR(Tableau13[[#This Row],[Total activité]]-Tableau13[[#This Row],[Total horoquartz2]],0)</f>
        <v>0</v>
      </c>
      <c r="AI198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8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8" s="115">
        <f>IFERROR(IF(Tableau13[[#This Row],[Activité1]]=0,0,IF(Tableau13[[#This Row],[X]]="x",0,LOOKUP("zz",Tableau13[[#This Row],[Activité1]:[Pause6]]))),0)</f>
        <v>0</v>
      </c>
      <c r="AL198" s="166"/>
      <c r="AM198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8" s="117">
        <f>IF(Tableau13[[#This Row],[Nom]]=0,0,IF(COUNTIF(Tableau18[Colonne1],Tableau13[Nom])=1,"OK","Pb horoquartz"))</f>
        <v>0</v>
      </c>
      <c r="AO198" s="92"/>
      <c r="AP198" s="118">
        <f>Tableau13[[#This Row],[Debut1]]</f>
        <v>0</v>
      </c>
      <c r="AQ198" s="94">
        <f>Tableau13[[#This Row],[Début calculé]]</f>
        <v>0</v>
      </c>
      <c r="AR198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8" s="94">
        <f>AND(Tableau13[[#This Row],[Debut1]]&gt;0,Tableau13[[#This Row],[Fin1]]=0)*Tableau13[[#This Row],[Dernier pointage calculé]]</f>
        <v>0</v>
      </c>
      <c r="AT198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8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8" s="94">
        <f>IFERROR(IF(Tableau13[[#This Row],[Fin1]]=0,0,IF(Tableau13[[#This Row],[Fin1]]&gt;$X$1,Tableau13[[#This Row],[Fin1]]+$U$1,Tableau13[[#This Row],[Fin1]]+$V$1)),0)</f>
        <v>0</v>
      </c>
      <c r="AW198" s="98"/>
      <c r="AX198" s="92"/>
      <c r="AY198" s="93">
        <f>Tableau13[[#This Row],[Fin1]]</f>
        <v>0</v>
      </c>
      <c r="AZ198" s="99">
        <f>Tableau13[[#This Row],[Fin calculé1]]</f>
        <v>0</v>
      </c>
      <c r="BA198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8" s="99">
        <f>AND(Tableau13[[#This Row],[Debut2]]&gt;0,Tableau13[[#This Row],[Fin2]]=0)*Tableau13[[#This Row],[Dernier pointage calculé]]</f>
        <v>0</v>
      </c>
      <c r="BC198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8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8" s="99">
        <f>IF(Tableau13[[#This Row],[Fin2]]=0,0,IF(Tableau13[[#This Row],[Fin2]]&gt;$X$1,Tableau13[[#This Row],[Fin2]]+$U$1,Tableau13[[#This Row],[Fin2]]+$V$1))</f>
        <v>0</v>
      </c>
      <c r="BF198" s="98"/>
      <c r="BG198" s="92"/>
      <c r="BH198" s="93">
        <f>Tableau13[[#This Row],[Debut3]]</f>
        <v>0</v>
      </c>
      <c r="BI198" s="99">
        <f>Tableau13[[#This Row],[Fin calculé2]]</f>
        <v>0</v>
      </c>
      <c r="BJ198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8" s="99">
        <f>AND(Tableau13[[#This Row],[Debut3]]&gt;0,Tableau13[[#This Row],[Fin3]]=0)*Tableau13[[#This Row],[Dernier pointage calculé]]</f>
        <v>0</v>
      </c>
      <c r="BL198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8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8" s="99">
        <f>IF(Tableau13[[#This Row],[Fin3]]=0,0,IF(Tableau13[[#This Row],[Fin3]]&gt;$X$1,Tableau13[[#This Row],[Fin3]]+$U$1,Tableau13[[#This Row],[Fin3]]+$V$1))</f>
        <v>0</v>
      </c>
      <c r="BO198" s="98"/>
      <c r="BP198" s="92"/>
      <c r="BQ198" s="93">
        <f>Tableau13[[#This Row],[Debut4]]</f>
        <v>0</v>
      </c>
      <c r="BR198" s="99">
        <f>Tableau13[[#This Row],[Fin calculé3]]</f>
        <v>0</v>
      </c>
      <c r="BS198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8" s="99">
        <f>AND(Tableau13[[#This Row],[Debut4]]&gt;0,Tableau13[[#This Row],[Fin4]]=0)*Tableau13[[#This Row],[Dernier pointage calculé]]</f>
        <v>0</v>
      </c>
      <c r="BU198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8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8" s="99">
        <f>IF(Tableau13[[#This Row],[Fin4]]=0,0,IF(Tableau13[[#This Row],[Fin4]]&gt;$X$1,Tableau13[[#This Row],[Fin4]]+$U$1,Tableau13[[#This Row],[Fin4]]+$V$1))</f>
        <v>0</v>
      </c>
      <c r="BX198" s="98"/>
      <c r="BY198" s="92"/>
      <c r="BZ198" s="93">
        <f>Tableau13[[#This Row],[Debut5]]</f>
        <v>0</v>
      </c>
      <c r="CA198" s="99">
        <f>Tableau13[[#This Row],[Fin calculé4]]</f>
        <v>0</v>
      </c>
      <c r="CB198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8" s="99">
        <f>AND(Tableau13[[#This Row],[Debut5]]&gt;0,Tableau13[[#This Row],[Fin5]]=0)*Tableau13[[#This Row],[Dernier pointage calculé]]</f>
        <v>0</v>
      </c>
      <c r="CD198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8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8" s="99">
        <f>IF(Tableau13[[#This Row],[Fin5]]=0,0,IF(Tableau13[[#This Row],[Fin5]]&gt;$X$1,Tableau13[[#This Row],[Fin5]]+$U$1,Tableau13[[#This Row],[Fin5]]+$V$1))</f>
        <v>0</v>
      </c>
      <c r="CG198" s="98"/>
      <c r="CH198" s="92"/>
      <c r="CI198" s="93">
        <f>Tableau13[[#This Row],[Debut6]]</f>
        <v>0</v>
      </c>
      <c r="CJ198" s="99">
        <f>Tableau13[[#This Row],[Fin calculé5]]</f>
        <v>0</v>
      </c>
      <c r="CK198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8" s="99">
        <f>AND(Tableau13[[#This Row],[Debut6]]&gt;0,Tableau13[[#This Row],[Fin6]]=0)*Tableau13[[#This Row],[Dernier pointage calculé]]</f>
        <v>0</v>
      </c>
      <c r="CM198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8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8" s="99">
        <f>IF(Tableau13[[#This Row],[Fin6]]=0,0,IF(Tableau13[[#This Row],[Fin6]]&gt;$X$1,Tableau13[[#This Row],[Fin6]]+$U$1,Tableau13[[#This Row],[Fin6]]+$V$1))</f>
        <v>0</v>
      </c>
      <c r="CP198" s="98"/>
      <c r="CQ198" s="161"/>
      <c r="CR198" s="102" t="str">
        <f>IF(Tableau18[[#This Row],[Colonne1]]=0,"",IF(DO198&gt;1,"Nom plusieurs fois dans la liste",IF(DO198=1,"OK","Nom pas dans la liste")))</f>
        <v/>
      </c>
      <c r="CS198" s="103"/>
      <c r="CT198" s="168"/>
      <c r="CU198" s="104"/>
      <c r="CV198" s="103"/>
      <c r="CW198" s="104"/>
      <c r="CX198" s="104"/>
      <c r="CY198" s="169"/>
      <c r="CZ198" s="133"/>
      <c r="DA198" s="133"/>
      <c r="DB198" s="133"/>
      <c r="DC198" s="133"/>
      <c r="DD198" s="133"/>
      <c r="DE198" s="133"/>
      <c r="DF198" s="133"/>
      <c r="DG198" s="105"/>
      <c r="DH198" s="170"/>
      <c r="DI198" s="105"/>
      <c r="DJ198" s="105"/>
      <c r="DK198" s="105"/>
      <c r="DL198" s="105"/>
      <c r="DM198" s="105"/>
      <c r="DN198" s="105"/>
      <c r="DO198" s="119">
        <f>COUNTIF(B:B,Tableau18[[#This Row],[Colonne1]])</f>
        <v>0</v>
      </c>
      <c r="DS198" s="108">
        <f>Tableau13[[#This Row],[Pause 1]]</f>
        <v>0</v>
      </c>
      <c r="DT198" s="108">
        <f>Tableau13[[#This Row],[Pause 2]]</f>
        <v>0</v>
      </c>
      <c r="DU198" s="81">
        <f>Tableau13[[#This Row],[Debut 1 pause calculé]]</f>
        <v>0</v>
      </c>
      <c r="DV198" s="81">
        <f>Tableau13[[#This Row],[Fin 1 pause calculé]]</f>
        <v>0</v>
      </c>
      <c r="DW198" s="81">
        <f>Tableau13[[#This Row],[Debut 2 pause calculé]]</f>
        <v>0</v>
      </c>
      <c r="DX198" s="81" t="str">
        <f>Tableau13[[#This Row],[Fin 2 pause calculé]]</f>
        <v/>
      </c>
      <c r="DY198" s="107">
        <f>Tableau13[[#This Row],[Activité1]]</f>
        <v>0</v>
      </c>
      <c r="DZ198" s="109">
        <f>Tableau13[[#This Row],[Debut1]]</f>
        <v>0</v>
      </c>
      <c r="EA198" s="109">
        <f>Tableau13[[#This Row],[Fin calculé1]]</f>
        <v>0</v>
      </c>
      <c r="EB198" s="109">
        <f>Tableau13[[#This Row],[FP1]]</f>
        <v>0</v>
      </c>
      <c r="EC198" s="110">
        <f>Tableau13[[#This Row],[Temps1]]</f>
        <v>0</v>
      </c>
      <c r="ED198" s="111">
        <f>IF(DZ198=0,0,IF(EA198&gt;0,"F",IF(Tableau13[[#This Row],[X]]="X","FP","EC")))</f>
        <v>0</v>
      </c>
      <c r="EE198" s="112">
        <f>Tableau13[[#This Row],[Pause1]]</f>
        <v>0</v>
      </c>
      <c r="EF198" s="113">
        <f t="shared" si="8"/>
        <v>0</v>
      </c>
      <c r="EG198" s="113">
        <f t="shared" si="7"/>
        <v>0</v>
      </c>
    </row>
    <row r="199" spans="1:137" s="107" customFormat="1" ht="13.95" customHeight="1" x14ac:dyDescent="0.3">
      <c r="A199" s="114">
        <f>Tableau13[[#This Row],[Code]]</f>
        <v>0</v>
      </c>
      <c r="B199" s="72"/>
      <c r="C199" s="72"/>
      <c r="D199" s="73"/>
      <c r="E199" s="74">
        <f>Tableau13[[#This Row],[Nom]]</f>
        <v>0</v>
      </c>
      <c r="F199" s="75">
        <f>IFERROR(VLOOKUP(Tableau13[[#This Row],[Nom]],Tableau18[],2,0),0)</f>
        <v>0</v>
      </c>
      <c r="G199" s="76">
        <f>IFERROR(VLOOKUP(Tableau13[[#This Row],[Nom]],Tableau18[],8,0),0)</f>
        <v>0</v>
      </c>
      <c r="H199" s="130">
        <v>0</v>
      </c>
      <c r="I199" s="76" t="str">
        <f>IFERROR(IF(VLOOKUP(Tableau13[[#This Row],[Nom]],Tableau18[],10,0)=0,"",VLOOKUP(Tableau13[[#This Row],[Nom]],Tableau18[],10,0)),"")</f>
        <v/>
      </c>
      <c r="J199" s="76" t="str">
        <f>IFERROR(IF(VLOOKUP(Tableau13[[#This Row],[Nom]],Tableau18[],12,0)=0,"",VLOOKUP(Tableau13[[#This Row],[Nom]],Tableau18[],12,0)),"")</f>
        <v/>
      </c>
      <c r="K199" s="76" t="str">
        <f>""</f>
        <v/>
      </c>
      <c r="L199" s="76" t="str">
        <f>IFERROR(VLOOKUP(Tableau13[[#This Row],[Nom]],Tableau18[],14,0),"")</f>
        <v/>
      </c>
      <c r="M199" s="76" t="str">
        <f>IFERROR(IF(VLOOKUP(Tableau13[[#This Row],[Nom]],Tableau18[],16,0)=0,"",VLOOKUP(Tableau13[[#This Row],[Nom]],Tableau18[],16,0)),"")</f>
        <v/>
      </c>
      <c r="N199" s="76" t="str">
        <f>""</f>
        <v/>
      </c>
      <c r="O199" s="76" t="str">
        <f>IFERROR(IF(VLOOKUP(Tableau13[[#This Row],[Nom]],Tableau18[],19,0)=0,"",VLOOKUP(Tableau13[[#This Row],[Nom]],Tableau18[],19,0)),"")</f>
        <v/>
      </c>
      <c r="P199" s="77">
        <f>Tableau13[[#This Row],[Colonne17]]</f>
        <v>0</v>
      </c>
      <c r="Q199" s="78" t="str">
        <f>IF(Tableau13[[#This Row],[ABS]]="X","ABS",IFERROR(VLOOKUP(Tableau13[[#This Row],[Colonne11]],#REF!,3,0),""))</f>
        <v/>
      </c>
      <c r="R199" s="79" t="e">
        <f>COUNTIF(#REF!,Tableau13[Nom])</f>
        <v>#REF!</v>
      </c>
      <c r="S199" s="80"/>
      <c r="T199" s="80" t="str">
        <f>IF(Tableau13[[#This Row],[CE]]=0,"",IF(Tableau13[[#This Row],[CE]]="Alexandre","Soirée","Nuit"))</f>
        <v/>
      </c>
      <c r="U199" s="81">
        <f>IFERROR(IF(Tableau13[[#This Row],[Début]]=0,0,IF(Tableau13[[#This Row],[Début]]&gt;$X$1,Tableau13[[#This Row],[Début]]+$U$1,Tableau13[[#This Row],[Début]]+$V$1)),0)</f>
        <v>0</v>
      </c>
      <c r="V199" s="81">
        <f>IFERROR(IF(Tableau13[[#This Row],[Debut 1 pause]]=0,0,IF(Tableau13[[#This Row],[Debut 1 pause]]&gt;$X$1,Tableau13[[#This Row],[Debut 1 pause]]+$U$1,Tableau13[[#This Row],[Debut 1 pause]]+$V$1)),0)</f>
        <v>0</v>
      </c>
      <c r="W199" s="81">
        <f>IFERROR(IF(Tableau13[[#This Row],[Fin 1 pause]]=0,0,IF(Tableau13[[#This Row],[Fin 1 pause]]&gt;$X$1,Tableau13[[#This Row],[Fin 1 pause]]+$U$1,Tableau13[[#This Row],[Fin 1 pause]]+$V$1)),0)</f>
        <v>0</v>
      </c>
      <c r="X199" s="81">
        <f>IFERROR(IF(Tableau13[[#This Row],[Debut 2 pause]]=0,0,IF(Tableau13[[#This Row],[Debut 2 pause]]&gt;$X$1,Tableau13[[#This Row],[Debut 2 pause]]+$U$1,Tableau13[[#This Row],[Debut 2 pause]]+$V$1)),0)</f>
        <v>0</v>
      </c>
      <c r="Y199" s="81" t="str">
        <f>IFERROR(IF(Tableau13[[#This Row],[Fin 2 pause]]=0,0,IF(Tableau13[[#This Row],[Fin 2 pause]]&gt;$X$1,Tableau13[[#This Row],[Fin 2 pause]]+$U$1,Tableau13[[#This Row],[Fin 2 pause]]+$V$1)),"")</f>
        <v/>
      </c>
      <c r="Z199" s="81">
        <f>IFERROR(IF(Tableau13[[#This Row],[Fin de poste]]=0,0,IF(Tableau13[[#This Row],[Fin de poste]]&gt;$X$1,Tableau13[[#This Row],[Fin de poste]]+$U$1,Tableau13[[#This Row],[Fin de poste]]+$V$1)),0)</f>
        <v>0</v>
      </c>
      <c r="AA199" s="81">
        <f>IFERROR(IF(Tableau13[[#This Row],[Dernier pointage]]=0,0,IF(Tableau13[[#This Row],[Dernier pointage]]&gt;$X$1,Tableau13[[#This Row],[Dernier pointage]]+$U$1,Tableau13[[#This Row],[Dernier pointage]]+$V$1)),0)</f>
        <v>0</v>
      </c>
      <c r="AB199" s="82">
        <f>IFERROR(IF(Tableau13[[#This Row],[Fin 1 pause]]=0,0,MOD(Tableau13[[#This Row],[Fin 1 pause]]-Tableau13[[#This Row],[Debut 1 pause]],1)),0)</f>
        <v>0</v>
      </c>
      <c r="AC199" s="83">
        <f>IFERROR(IF(M199=0,0,MOD(M199-L199,1)),0)</f>
        <v>0</v>
      </c>
      <c r="AD199" s="83">
        <f>IFERROR(IF(AB199+AC199&lt;0,0,AB199+AC199),0)</f>
        <v>0</v>
      </c>
      <c r="AE199" s="84">
        <f>IFERROR(LOOKUP(9^9,G199:O199),0)</f>
        <v>0</v>
      </c>
      <c r="AF199" s="85">
        <f>IFERROR(VLOOKUP(Tableau13[[#This Row],[Nom]],Tableau18[],3,0),0)</f>
        <v>0</v>
      </c>
      <c r="AG199" s="86">
        <f>IFERROR(AT199+BC199+BL199+BU199+CD199+CM199,0)</f>
        <v>0</v>
      </c>
      <c r="AH199" s="87">
        <f>IFERROR(Tableau13[[#This Row],[Total activité]]-Tableau13[[#This Row],[Total horoquartz2]],0)</f>
        <v>0</v>
      </c>
      <c r="AI199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199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199" s="115">
        <f>IFERROR(IF(Tableau13[[#This Row],[Activité1]]=0,0,IF(Tableau13[[#This Row],[X]]="x",0,LOOKUP("zz",Tableau13[[#This Row],[Activité1]:[Pause6]]))),0)</f>
        <v>0</v>
      </c>
      <c r="AL199" s="166"/>
      <c r="AM199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199" s="117">
        <f>IF(Tableau13[[#This Row],[Nom]]=0,0,IF(COUNTIF(Tableau18[Colonne1],Tableau13[Nom])=1,"OK","Pb horoquartz"))</f>
        <v>0</v>
      </c>
      <c r="AO199" s="92"/>
      <c r="AP199" s="118">
        <f>Tableau13[[#This Row],[Debut1]]</f>
        <v>0</v>
      </c>
      <c r="AQ199" s="94">
        <f>Tableau13[[#This Row],[Début calculé]]</f>
        <v>0</v>
      </c>
      <c r="AR199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199" s="94">
        <f>AND(Tableau13[[#This Row],[Debut1]]&gt;0,Tableau13[[#This Row],[Fin1]]=0)*Tableau13[[#This Row],[Dernier pointage calculé]]</f>
        <v>0</v>
      </c>
      <c r="AT199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199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199" s="94">
        <f>IFERROR(IF(Tableau13[[#This Row],[Fin1]]=0,0,IF(Tableau13[[#This Row],[Fin1]]&gt;$X$1,Tableau13[[#This Row],[Fin1]]+$U$1,Tableau13[[#This Row],[Fin1]]+$V$1)),0)</f>
        <v>0</v>
      </c>
      <c r="AW199" s="98"/>
      <c r="AX199" s="92"/>
      <c r="AY199" s="93">
        <f>Tableau13[[#This Row],[Fin1]]</f>
        <v>0</v>
      </c>
      <c r="AZ199" s="99">
        <f>Tableau13[[#This Row],[Fin calculé1]]</f>
        <v>0</v>
      </c>
      <c r="BA199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199" s="99">
        <f>AND(Tableau13[[#This Row],[Debut2]]&gt;0,Tableau13[[#This Row],[Fin2]]=0)*Tableau13[[#This Row],[Dernier pointage calculé]]</f>
        <v>0</v>
      </c>
      <c r="BC199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199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199" s="99">
        <f>IF(Tableau13[[#This Row],[Fin2]]=0,0,IF(Tableau13[[#This Row],[Fin2]]&gt;$X$1,Tableau13[[#This Row],[Fin2]]+$U$1,Tableau13[[#This Row],[Fin2]]+$V$1))</f>
        <v>0</v>
      </c>
      <c r="BF199" s="98"/>
      <c r="BG199" s="92"/>
      <c r="BH199" s="93">
        <f>Tableau13[[#This Row],[Debut3]]</f>
        <v>0</v>
      </c>
      <c r="BI199" s="99">
        <f>Tableau13[[#This Row],[Fin calculé2]]</f>
        <v>0</v>
      </c>
      <c r="BJ199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199" s="99">
        <f>AND(Tableau13[[#This Row],[Debut3]]&gt;0,Tableau13[[#This Row],[Fin3]]=0)*Tableau13[[#This Row],[Dernier pointage calculé]]</f>
        <v>0</v>
      </c>
      <c r="BL199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199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199" s="99">
        <f>IF(Tableau13[[#This Row],[Fin3]]=0,0,IF(Tableau13[[#This Row],[Fin3]]&gt;$X$1,Tableau13[[#This Row],[Fin3]]+$U$1,Tableau13[[#This Row],[Fin3]]+$V$1))</f>
        <v>0</v>
      </c>
      <c r="BO199" s="98"/>
      <c r="BP199" s="92"/>
      <c r="BQ199" s="93">
        <f>Tableau13[[#This Row],[Debut4]]</f>
        <v>0</v>
      </c>
      <c r="BR199" s="99">
        <f>Tableau13[[#This Row],[Fin calculé3]]</f>
        <v>0</v>
      </c>
      <c r="BS199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199" s="99">
        <f>AND(Tableau13[[#This Row],[Debut4]]&gt;0,Tableau13[[#This Row],[Fin4]]=0)*Tableau13[[#This Row],[Dernier pointage calculé]]</f>
        <v>0</v>
      </c>
      <c r="BU199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199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199" s="99">
        <f>IF(Tableau13[[#This Row],[Fin4]]=0,0,IF(Tableau13[[#This Row],[Fin4]]&gt;$X$1,Tableau13[[#This Row],[Fin4]]+$U$1,Tableau13[[#This Row],[Fin4]]+$V$1))</f>
        <v>0</v>
      </c>
      <c r="BX199" s="98"/>
      <c r="BY199" s="92"/>
      <c r="BZ199" s="93">
        <f>Tableau13[[#This Row],[Debut5]]</f>
        <v>0</v>
      </c>
      <c r="CA199" s="99">
        <f>Tableau13[[#This Row],[Fin calculé4]]</f>
        <v>0</v>
      </c>
      <c r="CB199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199" s="99">
        <f>AND(Tableau13[[#This Row],[Debut5]]&gt;0,Tableau13[[#This Row],[Fin5]]=0)*Tableau13[[#This Row],[Dernier pointage calculé]]</f>
        <v>0</v>
      </c>
      <c r="CD199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199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199" s="99">
        <f>IF(Tableau13[[#This Row],[Fin5]]=0,0,IF(Tableau13[[#This Row],[Fin5]]&gt;$X$1,Tableau13[[#This Row],[Fin5]]+$U$1,Tableau13[[#This Row],[Fin5]]+$V$1))</f>
        <v>0</v>
      </c>
      <c r="CG199" s="98"/>
      <c r="CH199" s="92"/>
      <c r="CI199" s="93">
        <f>Tableau13[[#This Row],[Debut6]]</f>
        <v>0</v>
      </c>
      <c r="CJ199" s="99">
        <f>Tableau13[[#This Row],[Fin calculé5]]</f>
        <v>0</v>
      </c>
      <c r="CK199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199" s="99">
        <f>AND(Tableau13[[#This Row],[Debut6]]&gt;0,Tableau13[[#This Row],[Fin6]]=0)*Tableau13[[#This Row],[Dernier pointage calculé]]</f>
        <v>0</v>
      </c>
      <c r="CM199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199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199" s="99">
        <f>IF(Tableau13[[#This Row],[Fin6]]=0,0,IF(Tableau13[[#This Row],[Fin6]]&gt;$X$1,Tableau13[[#This Row],[Fin6]]+$U$1,Tableau13[[#This Row],[Fin6]]+$V$1))</f>
        <v>0</v>
      </c>
      <c r="CP199" s="98"/>
      <c r="CQ199" s="161"/>
      <c r="CR199" s="102" t="str">
        <f>IF(Tableau18[[#This Row],[Colonne1]]=0,"",IF(DO199&gt;1,"Nom plusieurs fois dans la liste",IF(DO199=1,"OK","Nom pas dans la liste")))</f>
        <v/>
      </c>
      <c r="CS199" s="103"/>
      <c r="CT199" s="168"/>
      <c r="CU199" s="104"/>
      <c r="CV199" s="103"/>
      <c r="CW199" s="104"/>
      <c r="CX199" s="104"/>
      <c r="CY199" s="169"/>
      <c r="CZ199" s="133"/>
      <c r="DA199" s="133"/>
      <c r="DB199" s="133"/>
      <c r="DC199" s="133"/>
      <c r="DD199" s="133"/>
      <c r="DE199" s="133"/>
      <c r="DF199" s="133"/>
      <c r="DG199" s="105"/>
      <c r="DH199" s="170"/>
      <c r="DI199" s="105"/>
      <c r="DJ199" s="105"/>
      <c r="DK199" s="105"/>
      <c r="DL199" s="105"/>
      <c r="DM199" s="105"/>
      <c r="DN199" s="105"/>
      <c r="DO199" s="119">
        <f>COUNTIF(B:B,Tableau18[[#This Row],[Colonne1]])</f>
        <v>0</v>
      </c>
      <c r="DS199" s="108">
        <f>Tableau13[[#This Row],[Pause 1]]</f>
        <v>0</v>
      </c>
      <c r="DT199" s="108">
        <f>Tableau13[[#This Row],[Pause 2]]</f>
        <v>0</v>
      </c>
      <c r="DU199" s="81">
        <f>Tableau13[[#This Row],[Debut 1 pause calculé]]</f>
        <v>0</v>
      </c>
      <c r="DV199" s="81">
        <f>Tableau13[[#This Row],[Fin 1 pause calculé]]</f>
        <v>0</v>
      </c>
      <c r="DW199" s="81">
        <f>Tableau13[[#This Row],[Debut 2 pause calculé]]</f>
        <v>0</v>
      </c>
      <c r="DX199" s="81" t="str">
        <f>Tableau13[[#This Row],[Fin 2 pause calculé]]</f>
        <v/>
      </c>
      <c r="DY199" s="107">
        <f>Tableau13[[#This Row],[Activité1]]</f>
        <v>0</v>
      </c>
      <c r="DZ199" s="121">
        <f>Tableau13[[#This Row],[Debut1]]</f>
        <v>0</v>
      </c>
      <c r="EA199" s="121">
        <f>Tableau13[[#This Row],[Fin calculé1]]</f>
        <v>0</v>
      </c>
      <c r="EB199" s="121">
        <f>Tableau13[[#This Row],[FP1]]</f>
        <v>0</v>
      </c>
      <c r="EC199" s="122">
        <f>Tableau13[[#This Row],[Temps1]]</f>
        <v>0</v>
      </c>
      <c r="ED199" s="123">
        <f>IF(DZ199=0,0,IF(EA199&gt;0,"F",IF(Tableau13[[#This Row],[X]]="X","FP","EC")))</f>
        <v>0</v>
      </c>
      <c r="EE199" s="124">
        <f>Tableau13[[#This Row],[Pause1]]</f>
        <v>0</v>
      </c>
      <c r="EF199" s="125">
        <f t="shared" si="8"/>
        <v>0</v>
      </c>
      <c r="EG199" s="125">
        <f t="shared" si="7"/>
        <v>0</v>
      </c>
    </row>
    <row r="200" spans="1:137" s="107" customFormat="1" ht="13.95" customHeight="1" thickBot="1" x14ac:dyDescent="0.35">
      <c r="A200" s="114">
        <f>Tableau13[[#This Row],[Code]]</f>
        <v>0</v>
      </c>
      <c r="B200" s="72"/>
      <c r="C200" s="72"/>
      <c r="D200" s="73"/>
      <c r="E200" s="74">
        <f>Tableau13[[#This Row],[Nom]]</f>
        <v>0</v>
      </c>
      <c r="F200" s="75">
        <f>IFERROR(VLOOKUP(Tableau13[[#This Row],[Nom]],Tableau18[],2,0),0)</f>
        <v>0</v>
      </c>
      <c r="G200" s="76">
        <f>IFERROR(VLOOKUP(Tableau13[[#This Row],[Nom]],Tableau18[],8,0),0)</f>
        <v>0</v>
      </c>
      <c r="H200" s="130">
        <v>0</v>
      </c>
      <c r="I200" s="76" t="str">
        <f>IFERROR(IF(VLOOKUP(Tableau13[[#This Row],[Nom]],Tableau18[],10,0)=0,"",VLOOKUP(Tableau13[[#This Row],[Nom]],Tableau18[],10,0)),"")</f>
        <v/>
      </c>
      <c r="J200" s="76" t="str">
        <f>IFERROR(IF(VLOOKUP(Tableau13[[#This Row],[Nom]],Tableau18[],12,0)=0,"",VLOOKUP(Tableau13[[#This Row],[Nom]],Tableau18[],12,0)),"")</f>
        <v/>
      </c>
      <c r="K200" s="76" t="str">
        <f>""</f>
        <v/>
      </c>
      <c r="L200" s="76" t="str">
        <f>IFERROR(VLOOKUP(Tableau13[[#This Row],[Nom]],Tableau18[],14,0),"")</f>
        <v/>
      </c>
      <c r="M200" s="76" t="str">
        <f>IFERROR(IF(VLOOKUP(Tableau13[[#This Row],[Nom]],Tableau18[],16,0)=0,"",VLOOKUP(Tableau13[[#This Row],[Nom]],Tableau18[],16,0)),"")</f>
        <v/>
      </c>
      <c r="N200" s="76" t="str">
        <f>""</f>
        <v/>
      </c>
      <c r="O200" s="76" t="str">
        <f>IFERROR(IF(VLOOKUP(Tableau13[[#This Row],[Nom]],Tableau18[],19,0)=0,"",VLOOKUP(Tableau13[[#This Row],[Nom]],Tableau18[],19,0)),"")</f>
        <v/>
      </c>
      <c r="P200" s="77">
        <f>Tableau13[[#This Row],[Colonne17]]</f>
        <v>0</v>
      </c>
      <c r="Q200" s="78" t="str">
        <f>IF(Tableau13[[#This Row],[ABS]]="X","ABS",IFERROR(VLOOKUP(Tableau13[[#This Row],[Colonne11]],#REF!,3,0),""))</f>
        <v/>
      </c>
      <c r="R200" s="79" t="e">
        <f>COUNTIF(#REF!,Tableau13[Nom])</f>
        <v>#REF!</v>
      </c>
      <c r="S200" s="80"/>
      <c r="T200" s="80" t="str">
        <f>IF(Tableau13[[#This Row],[CE]]=0,"",IF(Tableau13[[#This Row],[CE]]="Alexandre","Soirée","Nuit"))</f>
        <v/>
      </c>
      <c r="U200" s="81">
        <f>IFERROR(IF(Tableau13[[#This Row],[Début]]=0,0,IF(Tableau13[[#This Row],[Début]]&gt;$X$1,Tableau13[[#This Row],[Début]]+$U$1,Tableau13[[#This Row],[Début]]+$V$1)),0)</f>
        <v>0</v>
      </c>
      <c r="V200" s="81">
        <f>IFERROR(IF(Tableau13[[#This Row],[Debut 1 pause]]=0,0,IF(Tableau13[[#This Row],[Debut 1 pause]]&gt;$X$1,Tableau13[[#This Row],[Debut 1 pause]]+$U$1,Tableau13[[#This Row],[Debut 1 pause]]+$V$1)),0)</f>
        <v>0</v>
      </c>
      <c r="W200" s="81">
        <f>IFERROR(IF(Tableau13[[#This Row],[Fin 1 pause]]=0,0,IF(Tableau13[[#This Row],[Fin 1 pause]]&gt;$X$1,Tableau13[[#This Row],[Fin 1 pause]]+$U$1,Tableau13[[#This Row],[Fin 1 pause]]+$V$1)),0)</f>
        <v>0</v>
      </c>
      <c r="X200" s="81">
        <f>IFERROR(IF(Tableau13[[#This Row],[Debut 2 pause]]=0,0,IF(Tableau13[[#This Row],[Debut 2 pause]]&gt;$X$1,Tableau13[[#This Row],[Debut 2 pause]]+$U$1,Tableau13[[#This Row],[Debut 2 pause]]+$V$1)),0)</f>
        <v>0</v>
      </c>
      <c r="Y200" s="81" t="str">
        <f>IFERROR(IF(Tableau13[[#This Row],[Fin 2 pause]]=0,0,IF(Tableau13[[#This Row],[Fin 2 pause]]&gt;$X$1,Tableau13[[#This Row],[Fin 2 pause]]+$U$1,Tableau13[[#This Row],[Fin 2 pause]]+$V$1)),"")</f>
        <v/>
      </c>
      <c r="Z200" s="81">
        <f>IFERROR(IF(Tableau13[[#This Row],[Fin de poste]]=0,0,IF(Tableau13[[#This Row],[Fin de poste]]&gt;$X$1,Tableau13[[#This Row],[Fin de poste]]+$U$1,Tableau13[[#This Row],[Fin de poste]]+$V$1)),0)</f>
        <v>0</v>
      </c>
      <c r="AA200" s="81">
        <f>IFERROR(IF(Tableau13[[#This Row],[Dernier pointage]]=0,0,IF(Tableau13[[#This Row],[Dernier pointage]]&gt;$X$1,Tableau13[[#This Row],[Dernier pointage]]+$U$1,Tableau13[[#This Row],[Dernier pointage]]+$V$1)),0)</f>
        <v>0</v>
      </c>
      <c r="AB200" s="82">
        <f>IFERROR(IF(Tableau13[[#This Row],[Fin 1 pause]]=0,0,MOD(Tableau13[[#This Row],[Fin 1 pause]]-Tableau13[[#This Row],[Debut 1 pause]],1)),0)</f>
        <v>0</v>
      </c>
      <c r="AC200" s="83">
        <f>IFERROR(IF(M200=0,0,MOD(M200-L200,1)),0)</f>
        <v>0</v>
      </c>
      <c r="AD200" s="83">
        <f>IFERROR(IF(AB200+AC200&lt;0,0,AB200+AC200),0)</f>
        <v>0</v>
      </c>
      <c r="AE200" s="84">
        <f>IFERROR(LOOKUP(9^9,G200:O200),0)</f>
        <v>0</v>
      </c>
      <c r="AF200" s="85">
        <f>IFERROR(VLOOKUP(Tableau13[[#This Row],[Nom]],Tableau18[],3,0),0)</f>
        <v>0</v>
      </c>
      <c r="AG200" s="86">
        <f>IFERROR(AT200+BC200+BL200+BU200+CD200+CM200,0)</f>
        <v>0</v>
      </c>
      <c r="AH200" s="87">
        <f>IFERROR(Tableau13[[#This Row],[Total activité]]-Tableau13[[#This Row],[Total horoquartz2]],0)</f>
        <v>0</v>
      </c>
      <c r="AI200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200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200" s="115">
        <f>IFERROR(IF(Tableau13[[#This Row],[Activité1]]=0,0,IF(Tableau13[[#This Row],[X]]="x",0,LOOKUP("zz",Tableau13[[#This Row],[Activité1]:[Pause6]]))),0)</f>
        <v>0</v>
      </c>
      <c r="AL200" s="166"/>
      <c r="AM200" s="116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200" s="117">
        <f>IF(Tableau13[[#This Row],[Nom]]=0,0,IF(COUNTIF(Tableau18[Colonne1],Tableau13[Nom])=1,"OK","Pb horoquartz"))</f>
        <v>0</v>
      </c>
      <c r="AO200" s="92"/>
      <c r="AP200" s="118">
        <f>Tableau13[[#This Row],[Debut1]]</f>
        <v>0</v>
      </c>
      <c r="AQ200" s="94">
        <f>Tableau13[[#This Row],[Début calculé]]</f>
        <v>0</v>
      </c>
      <c r="AR200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200" s="94">
        <f>AND(Tableau13[[#This Row],[Debut1]]&gt;0,Tableau13[[#This Row],[Fin1]]=0)*Tableau13[[#This Row],[Dernier pointage calculé]]</f>
        <v>0</v>
      </c>
      <c r="AT200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200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200" s="94">
        <f>IFERROR(IF(Tableau13[[#This Row],[Fin1]]=0,0,IF(Tableau13[[#This Row],[Fin1]]&gt;$X$1,Tableau13[[#This Row],[Fin1]]+$U$1,Tableau13[[#This Row],[Fin1]]+$V$1)),0)</f>
        <v>0</v>
      </c>
      <c r="AW200" s="98"/>
      <c r="AX200" s="92"/>
      <c r="AY200" s="93">
        <f>Tableau13[[#This Row],[Fin1]]</f>
        <v>0</v>
      </c>
      <c r="AZ200" s="99">
        <f>Tableau13[[#This Row],[Fin calculé1]]</f>
        <v>0</v>
      </c>
      <c r="BA200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200" s="99">
        <f>AND(Tableau13[[#This Row],[Debut2]]&gt;0,Tableau13[[#This Row],[Fin2]]=0)*Tableau13[[#This Row],[Dernier pointage calculé]]</f>
        <v>0</v>
      </c>
      <c r="BC200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200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200" s="99">
        <f>IF(Tableau13[[#This Row],[Fin2]]=0,0,IF(Tableau13[[#This Row],[Fin2]]&gt;$X$1,Tableau13[[#This Row],[Fin2]]+$U$1,Tableau13[[#This Row],[Fin2]]+$V$1))</f>
        <v>0</v>
      </c>
      <c r="BF200" s="98"/>
      <c r="BG200" s="92"/>
      <c r="BH200" s="93">
        <f>Tableau13[[#This Row],[Debut3]]</f>
        <v>0</v>
      </c>
      <c r="BI200" s="99">
        <f>Tableau13[[#This Row],[Fin calculé2]]</f>
        <v>0</v>
      </c>
      <c r="BJ200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200" s="99">
        <f>AND(Tableau13[[#This Row],[Debut3]]&gt;0,Tableau13[[#This Row],[Fin3]]=0)*Tableau13[[#This Row],[Dernier pointage calculé]]</f>
        <v>0</v>
      </c>
      <c r="BL200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200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200" s="99">
        <f>IF(Tableau13[[#This Row],[Fin3]]=0,0,IF(Tableau13[[#This Row],[Fin3]]&gt;$X$1,Tableau13[[#This Row],[Fin3]]+$U$1,Tableau13[[#This Row],[Fin3]]+$V$1))</f>
        <v>0</v>
      </c>
      <c r="BO200" s="98"/>
      <c r="BP200" s="92"/>
      <c r="BQ200" s="93">
        <f>Tableau13[[#This Row],[Debut4]]</f>
        <v>0</v>
      </c>
      <c r="BR200" s="99">
        <f>Tableau13[[#This Row],[Fin calculé3]]</f>
        <v>0</v>
      </c>
      <c r="BS200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200" s="99">
        <f>AND(Tableau13[[#This Row],[Debut4]]&gt;0,Tableau13[[#This Row],[Fin4]]=0)*Tableau13[[#This Row],[Dernier pointage calculé]]</f>
        <v>0</v>
      </c>
      <c r="BU200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200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200" s="99">
        <f>IF(Tableau13[[#This Row],[Fin4]]=0,0,IF(Tableau13[[#This Row],[Fin4]]&gt;$X$1,Tableau13[[#This Row],[Fin4]]+$U$1,Tableau13[[#This Row],[Fin4]]+$V$1))</f>
        <v>0</v>
      </c>
      <c r="BX200" s="98"/>
      <c r="BY200" s="92"/>
      <c r="BZ200" s="93">
        <f>Tableau13[[#This Row],[Debut5]]</f>
        <v>0</v>
      </c>
      <c r="CA200" s="99">
        <f>Tableau13[[#This Row],[Fin calculé4]]</f>
        <v>0</v>
      </c>
      <c r="CB200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200" s="99">
        <f>AND(Tableau13[[#This Row],[Debut5]]&gt;0,Tableau13[[#This Row],[Fin5]]=0)*Tableau13[[#This Row],[Dernier pointage calculé]]</f>
        <v>0</v>
      </c>
      <c r="CD200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200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200" s="99">
        <f>IF(Tableau13[[#This Row],[Fin5]]=0,0,IF(Tableau13[[#This Row],[Fin5]]&gt;$X$1,Tableau13[[#This Row],[Fin5]]+$U$1,Tableau13[[#This Row],[Fin5]]+$V$1))</f>
        <v>0</v>
      </c>
      <c r="CG200" s="98"/>
      <c r="CH200" s="92"/>
      <c r="CI200" s="93">
        <f>Tableau13[[#This Row],[Debut6]]</f>
        <v>0</v>
      </c>
      <c r="CJ200" s="99">
        <f>Tableau13[[#This Row],[Fin calculé5]]</f>
        <v>0</v>
      </c>
      <c r="CK200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200" s="99">
        <f>AND(Tableau13[[#This Row],[Debut6]]&gt;0,Tableau13[[#This Row],[Fin6]]=0)*Tableau13[[#This Row],[Dernier pointage calculé]]</f>
        <v>0</v>
      </c>
      <c r="CM200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200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200" s="99">
        <f>IF(Tableau13[[#This Row],[Fin6]]=0,0,IF(Tableau13[[#This Row],[Fin6]]&gt;$X$1,Tableau13[[#This Row],[Fin6]]+$U$1,Tableau13[[#This Row],[Fin6]]+$V$1))</f>
        <v>0</v>
      </c>
      <c r="CP200" s="98"/>
      <c r="CQ200" s="161"/>
      <c r="CR200" s="102" t="str">
        <f>IF(Tableau18[[#This Row],[Colonne1]]=0,"",IF(DO200&gt;1,"Nom plusieurs fois dans la liste",IF(DO200=1,"OK","Nom pas dans la liste")))</f>
        <v/>
      </c>
      <c r="CS200" s="103"/>
      <c r="CT200" s="168"/>
      <c r="CU200" s="104"/>
      <c r="CV200" s="103"/>
      <c r="CW200" s="104"/>
      <c r="CX200" s="104"/>
      <c r="CY200" s="169"/>
      <c r="CZ200" s="133"/>
      <c r="DA200" s="133"/>
      <c r="DB200" s="133"/>
      <c r="DC200" s="133"/>
      <c r="DD200" s="133"/>
      <c r="DE200" s="133"/>
      <c r="DF200" s="133"/>
      <c r="DG200" s="105"/>
      <c r="DH200" s="170"/>
      <c r="DI200" s="105"/>
      <c r="DJ200" s="105"/>
      <c r="DK200" s="105"/>
      <c r="DL200" s="105"/>
      <c r="DM200" s="105"/>
      <c r="DN200" s="105"/>
      <c r="DO200" s="171">
        <f>COUNTIF(B:B,Tableau18[[#This Row],[Colonne1]])</f>
        <v>0</v>
      </c>
      <c r="DS200" s="108">
        <f>Tableau13[[#This Row],[Pause 1]]</f>
        <v>0</v>
      </c>
      <c r="DT200" s="108">
        <f>Tableau13[[#This Row],[Pause 2]]</f>
        <v>0</v>
      </c>
      <c r="DU200" s="81">
        <f>Tableau13[[#This Row],[Debut 1 pause calculé]]</f>
        <v>0</v>
      </c>
      <c r="DV200" s="81">
        <f>Tableau13[[#This Row],[Fin 1 pause calculé]]</f>
        <v>0</v>
      </c>
      <c r="DW200" s="81">
        <f>Tableau13[[#This Row],[Debut 2 pause calculé]]</f>
        <v>0</v>
      </c>
      <c r="DX200" s="81" t="str">
        <f>Tableau13[[#This Row],[Fin 2 pause calculé]]</f>
        <v/>
      </c>
      <c r="DY200" s="107">
        <f>Tableau13[[#This Row],[Activité1]]</f>
        <v>0</v>
      </c>
      <c r="DZ200" s="121">
        <f>Tableau13[[#This Row],[Debut1]]</f>
        <v>0</v>
      </c>
      <c r="EA200" s="121">
        <f>Tableau13[[#This Row],[Fin calculé1]]</f>
        <v>0</v>
      </c>
      <c r="EB200" s="121">
        <f>Tableau13[[#This Row],[FP1]]</f>
        <v>0</v>
      </c>
      <c r="EC200" s="122">
        <f>Tableau13[[#This Row],[Temps1]]</f>
        <v>0</v>
      </c>
      <c r="ED200" s="123">
        <f>IF(DZ200=0,0,IF(EA200&gt;0,"F",IF(Tableau13[[#This Row],[X]]="X","FP","EC")))</f>
        <v>0</v>
      </c>
      <c r="EE200" s="124">
        <f>Tableau13[[#This Row],[Pause1]]</f>
        <v>0</v>
      </c>
      <c r="EF200" s="125">
        <f t="shared" si="8"/>
        <v>0</v>
      </c>
      <c r="EG200" s="125">
        <f t="shared" si="7"/>
        <v>0</v>
      </c>
    </row>
    <row r="201" spans="1:137" s="107" customFormat="1" ht="13.95" customHeight="1" thickBot="1" x14ac:dyDescent="0.35">
      <c r="A201" s="172">
        <f>Tableau13[[#This Row],[Code]]</f>
        <v>0</v>
      </c>
      <c r="B201" s="72"/>
      <c r="C201" s="72"/>
      <c r="D201" s="73"/>
      <c r="E201" s="74">
        <f>Tableau13[[#This Row],[Nom]]</f>
        <v>0</v>
      </c>
      <c r="F201" s="75">
        <f>IFERROR(VLOOKUP(Tableau13[[#This Row],[Nom]],Tableau18[],2,0),0)</f>
        <v>0</v>
      </c>
      <c r="G201" s="76">
        <f>IFERROR(VLOOKUP(Tableau13[[#This Row],[Nom]],Tableau18[],8,0),0)</f>
        <v>0</v>
      </c>
      <c r="H201" s="130">
        <v>0</v>
      </c>
      <c r="I201" s="76" t="str">
        <f>IFERROR(IF(VLOOKUP(Tableau13[[#This Row],[Nom]],Tableau18[],10,0)=0,"",VLOOKUP(Tableau13[[#This Row],[Nom]],Tableau18[],10,0)),"")</f>
        <v/>
      </c>
      <c r="J201" s="76" t="str">
        <f>IFERROR(IF(VLOOKUP(Tableau13[[#This Row],[Nom]],Tableau18[],12,0)=0,"",VLOOKUP(Tableau13[[#This Row],[Nom]],Tableau18[],12,0)),"")</f>
        <v/>
      </c>
      <c r="K201" s="76" t="str">
        <f>""</f>
        <v/>
      </c>
      <c r="L201" s="76" t="str">
        <f>IFERROR(VLOOKUP(Tableau13[[#This Row],[Nom]],Tableau18[],14,0),"")</f>
        <v/>
      </c>
      <c r="M201" s="76" t="str">
        <f>IFERROR(IF(VLOOKUP(Tableau13[[#This Row],[Nom]],Tableau18[],16,0)=0,"",VLOOKUP(Tableau13[[#This Row],[Nom]],Tableau18[],16,0)),"")</f>
        <v/>
      </c>
      <c r="N201" s="76" t="str">
        <f>""</f>
        <v/>
      </c>
      <c r="O201" s="76" t="str">
        <f>IFERROR(IF(VLOOKUP(Tableau13[[#This Row],[Nom]],Tableau18[],19,0)=0,"",VLOOKUP(Tableau13[[#This Row],[Nom]],Tableau18[],19,0)),"")</f>
        <v/>
      </c>
      <c r="P201" s="77">
        <f>Tableau13[[#This Row],[Colonne17]]</f>
        <v>0</v>
      </c>
      <c r="Q201" s="78" t="str">
        <f>IF(Tableau13[[#This Row],[ABS]]="X","ABS",IFERROR(VLOOKUP(Tableau13[[#This Row],[Colonne11]],#REF!,3,0),""))</f>
        <v/>
      </c>
      <c r="R201" s="79" t="e">
        <f>COUNTIF(#REF!,Tableau13[Nom])</f>
        <v>#REF!</v>
      </c>
      <c r="S201" s="80"/>
      <c r="T201" s="80" t="str">
        <f>IF(Tableau13[[#This Row],[CE]]=0,"",IF(Tableau13[[#This Row],[CE]]="Alexandre","Soirée","Nuit"))</f>
        <v/>
      </c>
      <c r="U201" s="81">
        <f>IFERROR(IF(Tableau13[[#This Row],[Début]]=0,0,IF(Tableau13[[#This Row],[Début]]&gt;$X$1,Tableau13[[#This Row],[Début]]+$U$1,Tableau13[[#This Row],[Début]]+$V$1)),0)</f>
        <v>0</v>
      </c>
      <c r="V201" s="81">
        <f>IFERROR(IF(Tableau13[[#This Row],[Debut 1 pause]]=0,0,IF(Tableau13[[#This Row],[Debut 1 pause]]&gt;$X$1,Tableau13[[#This Row],[Debut 1 pause]]+$U$1,Tableau13[[#This Row],[Debut 1 pause]]+$V$1)),0)</f>
        <v>0</v>
      </c>
      <c r="W201" s="81">
        <f>IFERROR(IF(Tableau13[[#This Row],[Fin 1 pause]]=0,0,IF(Tableau13[[#This Row],[Fin 1 pause]]&gt;$X$1,Tableau13[[#This Row],[Fin 1 pause]]+$U$1,Tableau13[[#This Row],[Fin 1 pause]]+$V$1)),0)</f>
        <v>0</v>
      </c>
      <c r="X201" s="81">
        <f>IFERROR(IF(Tableau13[[#This Row],[Debut 2 pause]]=0,0,IF(Tableau13[[#This Row],[Debut 2 pause]]&gt;$X$1,Tableau13[[#This Row],[Debut 2 pause]]+$U$1,Tableau13[[#This Row],[Debut 2 pause]]+$V$1)),0)</f>
        <v>0</v>
      </c>
      <c r="Y201" s="81" t="str">
        <f>IFERROR(IF(Tableau13[[#This Row],[Fin 2 pause]]=0,0,IF(Tableau13[[#This Row],[Fin 2 pause]]&gt;$X$1,Tableau13[[#This Row],[Fin 2 pause]]+$U$1,Tableau13[[#This Row],[Fin 2 pause]]+$V$1)),"")</f>
        <v/>
      </c>
      <c r="Z201" s="81">
        <f>IFERROR(IF(Tableau13[[#This Row],[Fin de poste]]=0,0,IF(Tableau13[[#This Row],[Fin de poste]]&gt;$X$1,Tableau13[[#This Row],[Fin de poste]]+$U$1,Tableau13[[#This Row],[Fin de poste]]+$V$1)),0)</f>
        <v>0</v>
      </c>
      <c r="AA201" s="81">
        <f>IFERROR(IF(Tableau13[[#This Row],[Dernier pointage]]=0,0,IF(Tableau13[[#This Row],[Dernier pointage]]&gt;$X$1,Tableau13[[#This Row],[Dernier pointage]]+$U$1,Tableau13[[#This Row],[Dernier pointage]]+$V$1)),0)</f>
        <v>0</v>
      </c>
      <c r="AB201" s="82">
        <f>IFERROR(IF(Tableau13[[#This Row],[Fin 1 pause]]=0,0,MOD(Tableau13[[#This Row],[Fin 1 pause]]-Tableau13[[#This Row],[Debut 1 pause]],1)),0)</f>
        <v>0</v>
      </c>
      <c r="AC201" s="83">
        <f>IFERROR(IF(M201=0,0,MOD(M201-L201,1)),0)</f>
        <v>0</v>
      </c>
      <c r="AD201" s="83">
        <f>IFERROR(IF(AB201+AC201&lt;0,0,AB201+AC201),0)</f>
        <v>0</v>
      </c>
      <c r="AE201" s="84">
        <f>IFERROR(LOOKUP(9^9,G201:O201),0)</f>
        <v>0</v>
      </c>
      <c r="AF201" s="85">
        <f>IFERROR(VLOOKUP(Tableau13[[#This Row],[Nom]],Tableau18[],3,0),0)</f>
        <v>0</v>
      </c>
      <c r="AG201" s="86">
        <f>IFERROR(AT201+BC201+BL201+BU201+CD201+CM201,0)</f>
        <v>0</v>
      </c>
      <c r="AH201" s="87">
        <f>IFERROR(Tableau13[[#This Row],[Total activité]]-Tableau13[[#This Row],[Total horoquartz2]],0)</f>
        <v>0</v>
      </c>
      <c r="AI201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201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201" s="173">
        <f>IFERROR(IF(Tableau13[[#This Row],[Activité1]]=0,0,IF(Tableau13[[#This Row],[X]]="x",0,LOOKUP("zz",Tableau13[[#This Row],[Activité1]:[Pause6]]))),0)</f>
        <v>0</v>
      </c>
      <c r="AL201" s="174"/>
      <c r="AM201" s="175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201" s="176">
        <f>IF(Tableau13[[#This Row],[Nom]]=0,0,IF(COUNTIF(Tableau18[Colonne1],Tableau13[Nom])=1,"OK","Pb horoquartz"))</f>
        <v>0</v>
      </c>
      <c r="AO201" s="92"/>
      <c r="AP201" s="118">
        <f>Tableau13[[#This Row],[Debut1]]</f>
        <v>0</v>
      </c>
      <c r="AQ201" s="94">
        <f>Tableau13[[#This Row],[Début calculé]]</f>
        <v>0</v>
      </c>
      <c r="AR201" s="97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201" s="94">
        <f>AND(Tableau13[[#This Row],[Debut1]]&gt;0,Tableau13[[#This Row],[Fin1]]=0)*Tableau13[[#This Row],[Dernier pointage calculé]]</f>
        <v>0</v>
      </c>
      <c r="AT201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201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201" s="94">
        <f>IFERROR(IF(Tableau13[[#This Row],[Fin1]]=0,0,IF(Tableau13[[#This Row],[Fin1]]&gt;$X$1,Tableau13[[#This Row],[Fin1]]+$U$1,Tableau13[[#This Row],[Fin1]]+$V$1)),0)</f>
        <v>0</v>
      </c>
      <c r="AW201" s="98"/>
      <c r="AX201" s="92"/>
      <c r="AY201" s="93">
        <f>Tableau13[[#This Row],[Fin1]]</f>
        <v>0</v>
      </c>
      <c r="AZ201" s="99">
        <f>Tableau13[[#This Row],[Fin calculé1]]</f>
        <v>0</v>
      </c>
      <c r="BA201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201" s="99">
        <f>AND(Tableau13[[#This Row],[Debut2]]&gt;0,Tableau13[[#This Row],[Fin2]]=0)*Tableau13[[#This Row],[Dernier pointage calculé]]</f>
        <v>0</v>
      </c>
      <c r="BC201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201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201" s="99">
        <f>IF(Tableau13[[#This Row],[Fin2]]=0,0,IF(Tableau13[[#This Row],[Fin2]]&gt;$X$1,Tableau13[[#This Row],[Fin2]]+$U$1,Tableau13[[#This Row],[Fin2]]+$V$1))</f>
        <v>0</v>
      </c>
      <c r="BF201" s="98"/>
      <c r="BG201" s="92"/>
      <c r="BH201" s="93">
        <f>Tableau13[[#This Row],[Debut3]]</f>
        <v>0</v>
      </c>
      <c r="BI201" s="99">
        <f>Tableau13[[#This Row],[Fin calculé2]]</f>
        <v>0</v>
      </c>
      <c r="BJ201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201" s="99">
        <f>AND(Tableau13[[#This Row],[Debut3]]&gt;0,Tableau13[[#This Row],[Fin3]]=0)*Tableau13[[#This Row],[Dernier pointage calculé]]</f>
        <v>0</v>
      </c>
      <c r="BL201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201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201" s="99">
        <f>IF(Tableau13[[#This Row],[Fin3]]=0,0,IF(Tableau13[[#This Row],[Fin3]]&gt;$X$1,Tableau13[[#This Row],[Fin3]]+$U$1,Tableau13[[#This Row],[Fin3]]+$V$1))</f>
        <v>0</v>
      </c>
      <c r="BO201" s="98"/>
      <c r="BP201" s="92"/>
      <c r="BQ201" s="93">
        <f>Tableau13[[#This Row],[Debut4]]</f>
        <v>0</v>
      </c>
      <c r="BR201" s="99">
        <f>Tableau13[[#This Row],[Fin calculé3]]</f>
        <v>0</v>
      </c>
      <c r="BS201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201" s="99">
        <f>AND(Tableau13[[#This Row],[Debut4]]&gt;0,Tableau13[[#This Row],[Fin4]]=0)*Tableau13[[#This Row],[Dernier pointage calculé]]</f>
        <v>0</v>
      </c>
      <c r="BU201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201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201" s="99">
        <f>IF(Tableau13[[#This Row],[Fin4]]=0,0,IF(Tableau13[[#This Row],[Fin4]]&gt;$X$1,Tableau13[[#This Row],[Fin4]]+$U$1,Tableau13[[#This Row],[Fin4]]+$V$1))</f>
        <v>0</v>
      </c>
      <c r="BX201" s="98"/>
      <c r="BY201" s="92"/>
      <c r="BZ201" s="93">
        <f>Tableau13[[#This Row],[Debut5]]</f>
        <v>0</v>
      </c>
      <c r="CA201" s="99">
        <f>Tableau13[[#This Row],[Fin calculé4]]</f>
        <v>0</v>
      </c>
      <c r="CB201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201" s="99">
        <f>AND(Tableau13[[#This Row],[Debut5]]&gt;0,Tableau13[[#This Row],[Fin5]]=0)*Tableau13[[#This Row],[Dernier pointage calculé]]</f>
        <v>0</v>
      </c>
      <c r="CD201" s="100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201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201" s="99">
        <f>IF(Tableau13[[#This Row],[Fin5]]=0,0,IF(Tableau13[[#This Row],[Fin5]]&gt;$X$1,Tableau13[[#This Row],[Fin5]]+$U$1,Tableau13[[#This Row],[Fin5]]+$V$1))</f>
        <v>0</v>
      </c>
      <c r="CG201" s="98"/>
      <c r="CH201" s="92"/>
      <c r="CI201" s="93">
        <f>Tableau13[[#This Row],[Debut6]]</f>
        <v>0</v>
      </c>
      <c r="CJ201" s="99">
        <f>Tableau13[[#This Row],[Fin calculé5]]</f>
        <v>0</v>
      </c>
      <c r="CK201" s="100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201" s="99">
        <f>AND(Tableau13[[#This Row],[Debut6]]&gt;0,Tableau13[[#This Row],[Fin6]]=0)*Tableau13[[#This Row],[Dernier pointage calculé]]</f>
        <v>0</v>
      </c>
      <c r="CM201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201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201" s="99">
        <f>IF(Tableau13[[#This Row],[Fin6]]=0,0,IF(Tableau13[[#This Row],[Fin6]]&gt;$X$1,Tableau13[[#This Row],[Fin6]]+$U$1,Tableau13[[#This Row],[Fin6]]+$V$1))</f>
        <v>0</v>
      </c>
      <c r="CP201" s="98"/>
      <c r="CQ201" s="161"/>
      <c r="CS201" s="101"/>
      <c r="CT201" s="101"/>
      <c r="CU201" s="101"/>
      <c r="CV201" s="177"/>
      <c r="CW201" s="101"/>
      <c r="CX201" s="101"/>
      <c r="CY201" s="178"/>
      <c r="CZ201" s="178"/>
      <c r="DA201" s="178"/>
      <c r="DB201" s="178"/>
      <c r="DC201" s="178"/>
      <c r="DD201" s="178"/>
      <c r="DE201" s="178"/>
      <c r="DF201" s="178"/>
      <c r="DG201" s="178"/>
      <c r="DH201" s="178"/>
      <c r="DI201" s="178"/>
      <c r="DJ201" s="178"/>
      <c r="DK201" s="178"/>
      <c r="DL201" s="167"/>
      <c r="DS201" s="108">
        <f>Tableau13[[#This Row],[Pause 1]]</f>
        <v>0</v>
      </c>
      <c r="DT201" s="108">
        <f>Tableau13[[#This Row],[Pause 2]]</f>
        <v>0</v>
      </c>
      <c r="DU201" s="81">
        <f>Tableau13[[#This Row],[Debut 1 pause calculé]]</f>
        <v>0</v>
      </c>
      <c r="DV201" s="81">
        <f>Tableau13[[#This Row],[Fin 1 pause calculé]]</f>
        <v>0</v>
      </c>
      <c r="DW201" s="81">
        <f>Tableau13[[#This Row],[Debut 2 pause calculé]]</f>
        <v>0</v>
      </c>
      <c r="DX201" s="81" t="str">
        <f>Tableau13[[#This Row],[Fin 2 pause calculé]]</f>
        <v/>
      </c>
      <c r="DY201" s="107">
        <f>Tableau13[[#This Row],[Activité1]]</f>
        <v>0</v>
      </c>
      <c r="DZ201" s="121">
        <f>Tableau13[[#This Row],[Debut1]]</f>
        <v>0</v>
      </c>
      <c r="EA201" s="121">
        <f>Tableau13[[#This Row],[Fin calculé1]]</f>
        <v>0</v>
      </c>
      <c r="EB201" s="121">
        <f>Tableau13[[#This Row],[FP1]]</f>
        <v>0</v>
      </c>
      <c r="EC201" s="122">
        <f>Tableau13[[#This Row],[Temps1]]</f>
        <v>0</v>
      </c>
      <c r="ED201" s="123">
        <f>IF(DZ201=0,0,IF(EA201&gt;0,"F",IF(Tableau13[[#This Row],[X]]="X","FP","EC")))</f>
        <v>0</v>
      </c>
      <c r="EE201" s="124">
        <f>Tableau13[[#This Row],[Pause1]]</f>
        <v>0</v>
      </c>
      <c r="EF201" s="125">
        <f t="shared" si="8"/>
        <v>0</v>
      </c>
      <c r="EG201" s="125">
        <f t="shared" si="7"/>
        <v>0</v>
      </c>
    </row>
    <row r="202" spans="1:137" s="107" customFormat="1" ht="13.95" customHeight="1" x14ac:dyDescent="0.3">
      <c r="A202" s="172">
        <f>Tableau13[[#This Row],[Code]]</f>
        <v>0</v>
      </c>
      <c r="B202" s="72"/>
      <c r="C202" s="72"/>
      <c r="D202" s="73"/>
      <c r="E202" s="74">
        <f>Tableau13[[#This Row],[Nom]]</f>
        <v>0</v>
      </c>
      <c r="F202" s="75">
        <f>IFERROR(VLOOKUP(Tableau13[[#This Row],[Nom]],Tableau18[],2,0),0)</f>
        <v>0</v>
      </c>
      <c r="G202" s="93">
        <f>IFERROR(VLOOKUP(Tableau13[[#This Row],[Nom]],Tableau18[],8,0),0)</f>
        <v>0</v>
      </c>
      <c r="H202" s="179"/>
      <c r="I202" s="80" t="str">
        <f>IFERROR(IF(VLOOKUP(Tableau13[[#This Row],[Nom]],Tableau18[],10,0)=0,"",VLOOKUP(Tableau13[[#This Row],[Nom]],Tableau18[],10,0)),"")</f>
        <v/>
      </c>
      <c r="J202" s="80" t="str">
        <f>IFERROR(IF(VLOOKUP(Tableau13[[#This Row],[Nom]],Tableau18[],12,0)=0,"",VLOOKUP(Tableau13[[#This Row],[Nom]],Tableau18[],12,0)),"")</f>
        <v/>
      </c>
      <c r="K202" s="80" t="str">
        <f>""</f>
        <v/>
      </c>
      <c r="L202" s="147" t="str">
        <f>IFERROR(VLOOKUP(Tableau13[[#This Row],[Nom]],Tableau18[],14,0),"")</f>
        <v/>
      </c>
      <c r="M202" s="147" t="str">
        <f>IFERROR(IF(VLOOKUP(Tableau13[[#This Row],[Nom]],Tableau18[],16,0)=0,"",VLOOKUP(Tableau13[[#This Row],[Nom]],Tableau18[],16,0)),"")</f>
        <v/>
      </c>
      <c r="N202" s="148" t="str">
        <f>""</f>
        <v/>
      </c>
      <c r="O202" s="147" t="str">
        <f>IFERROR(IF(VLOOKUP(Tableau13[[#This Row],[Nom]],Tableau18[],19,0)=0,"",VLOOKUP(Tableau13[[#This Row],[Nom]],Tableau18[],19,0)),"")</f>
        <v/>
      </c>
      <c r="P202" s="77">
        <f>Tableau13[[#This Row],[Colonne17]]</f>
        <v>0</v>
      </c>
      <c r="Q202" s="180" t="str">
        <f>IF(Tableau13[[#This Row],[ABS]]="X","ABS",IFERROR(VLOOKUP(Tableau13[[#This Row],[Colonne11]],#REF!,3,0),""))</f>
        <v/>
      </c>
      <c r="R202" s="79" t="e">
        <f>COUNTIF(#REF!,Tableau13[Nom])</f>
        <v>#REF!</v>
      </c>
      <c r="S202" s="80"/>
      <c r="T202" s="80" t="str">
        <f>IF(Tableau13[[#This Row],[CE]]=0,"",IF(Tableau13[[#This Row],[CE]]="Alexandre","Soirée","Nuit"))</f>
        <v/>
      </c>
      <c r="U202" s="81">
        <f>IFERROR(IF(Tableau13[[#This Row],[Début]]=0,0,IF(Tableau13[[#This Row],[Début]]&gt;$X$1,Tableau13[[#This Row],[Début]]+$U$1,Tableau13[[#This Row],[Début]]+$V$1)),0)</f>
        <v>0</v>
      </c>
      <c r="V202" s="81">
        <f>IFERROR(IF(Tableau13[[#This Row],[Debut 1 pause]]=0,0,IF(Tableau13[[#This Row],[Debut 1 pause]]&gt;$X$1,Tableau13[[#This Row],[Debut 1 pause]]+$U$1,Tableau13[[#This Row],[Debut 1 pause]]+$V$1)),0)</f>
        <v>0</v>
      </c>
      <c r="W202" s="81">
        <f>IFERROR(IF(Tableau13[[#This Row],[Fin 1 pause]]=0,0,IF(Tableau13[[#This Row],[Fin 1 pause]]&gt;$X$1,Tableau13[[#This Row],[Fin 1 pause]]+$U$1,Tableau13[[#This Row],[Fin 1 pause]]+$V$1)),0)</f>
        <v>0</v>
      </c>
      <c r="X202" s="81">
        <f>IFERROR(IF(Tableau13[[#This Row],[Debut 2 pause]]=0,0,IF(Tableau13[[#This Row],[Debut 2 pause]]&gt;$X$1,Tableau13[[#This Row],[Debut 2 pause]]+$U$1,Tableau13[[#This Row],[Debut 2 pause]]+$V$1)),0)</f>
        <v>0</v>
      </c>
      <c r="Y202" s="81" t="str">
        <f>IFERROR(IF(Tableau13[[#This Row],[Fin 2 pause]]=0,0,IF(Tableau13[[#This Row],[Fin 2 pause]]&gt;$X$1,Tableau13[[#This Row],[Fin 2 pause]]+$U$1,Tableau13[[#This Row],[Fin 2 pause]]+$V$1)),"")</f>
        <v/>
      </c>
      <c r="Z202" s="81">
        <f>IFERROR(IF(Tableau13[[#This Row],[Fin de poste]]=0,0,IF(Tableau13[[#This Row],[Fin de poste]]&gt;$X$1,Tableau13[[#This Row],[Fin de poste]]+$U$1,Tableau13[[#This Row],[Fin de poste]]+$V$1)),0)</f>
        <v>0</v>
      </c>
      <c r="AA202" s="81">
        <f>IFERROR(IF(Tableau13[[#This Row],[Dernier pointage]]=0,0,IF(Tableau13[[#This Row],[Dernier pointage]]&gt;$X$1,Tableau13[[#This Row],[Dernier pointage]]+$U$1,Tableau13[[#This Row],[Dernier pointage]]+$V$1)),0)</f>
        <v>0</v>
      </c>
      <c r="AB202" s="181">
        <f>IFERROR(IF(Tableau13[[#This Row],[Fin 1 pause]]=0,0,MOD(Tableau13[[#This Row],[Fin 1 pause]]-Tableau13[[#This Row],[Debut 1 pause]],1)),0)</f>
        <v>0</v>
      </c>
      <c r="AC202" s="83">
        <f>IFERROR(IF(M202=0,0,MOD(M202-L202,1)),0)</f>
        <v>0</v>
      </c>
      <c r="AD202" s="83">
        <f>IFERROR(IF(AB202+AC202&lt;0,0,AB202+AC202),0)</f>
        <v>0</v>
      </c>
      <c r="AE202" s="84">
        <f>IFERROR(LOOKUP(9^9,G202:O202),0)</f>
        <v>0</v>
      </c>
      <c r="AF202" s="85">
        <f>IFERROR(VLOOKUP(Tableau13[[#This Row],[Nom]],Tableau18[],3,0),0)</f>
        <v>0</v>
      </c>
      <c r="AG202" s="86">
        <f>IFERROR(AT202+BC202+BL202+BU202+CD202+CM202,0)</f>
        <v>0</v>
      </c>
      <c r="AH202" s="87">
        <f>IFERROR(Tableau13[[#This Row],[Total activité]]-Tableau13[[#This Row],[Total horoquartz2]],0)</f>
        <v>0</v>
      </c>
      <c r="AI202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202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202" s="115">
        <f>IFERROR(IF(Tableau13[[#This Row],[Activité1]]=0,0,IF(Tableau13[[#This Row],[X]]="x",0,LOOKUP("zz",Tableau13[[#This Row],[Activité1]:[Pause6]]))),0)</f>
        <v>0</v>
      </c>
      <c r="AL202" s="182"/>
      <c r="AM202" s="183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202" s="184">
        <f>IF(Tableau13[[#This Row],[Nom]]=0,0,IF(COUNTIF(Tableau18[Colonne1],Tableau13[Nom])=1,"OK","Pb horoquartz"))</f>
        <v>0</v>
      </c>
      <c r="AO202" s="153"/>
      <c r="AP202" s="118">
        <f>Tableau13[[#This Row],[Debut1]]</f>
        <v>0</v>
      </c>
      <c r="AQ202" s="94">
        <f>Tableau13[[#This Row],[Début calculé]]</f>
        <v>0</v>
      </c>
      <c r="AR202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202" s="96">
        <f>AND(Tableau13[[#This Row],[Debut1]]&gt;0,Tableau13[[#This Row],[Fin1]]=0)*Tableau13[[#This Row],[Dernier pointage calculé]]</f>
        <v>0</v>
      </c>
      <c r="AT202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202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202" s="96">
        <f>IFERROR(IF(Tableau13[[#This Row],[Fin1]]=0,0,IF(Tableau13[[#This Row],[Fin1]]&gt;$X$1,Tableau13[[#This Row],[Fin1]]+$U$1,Tableau13[[#This Row],[Fin1]]+$V$1)),0)</f>
        <v>0</v>
      </c>
      <c r="AW202" s="98"/>
      <c r="AX202" s="185"/>
      <c r="AY202" s="186">
        <f>Tableau13[[#This Row],[Fin1]]</f>
        <v>0</v>
      </c>
      <c r="AZ202" s="99">
        <f>Tableau13[[#This Row],[Fin calculé1]]</f>
        <v>0</v>
      </c>
      <c r="BA202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202" s="139">
        <f>AND(Tableau13[[#This Row],[Debut2]]&gt;0,Tableau13[[#This Row],[Fin2]]=0)*Tableau13[[#This Row],[Dernier pointage calculé]]</f>
        <v>0</v>
      </c>
      <c r="BC202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202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202" s="99">
        <f>IF(Tableau13[[#This Row],[Fin2]]=0,0,IF(Tableau13[[#This Row],[Fin2]]&gt;$X$1,Tableau13[[#This Row],[Fin2]]+$U$1,Tableau13[[#This Row],[Fin2]]+$V$1))</f>
        <v>0</v>
      </c>
      <c r="BF202" s="98"/>
      <c r="BG202" s="92"/>
      <c r="BH202" s="93">
        <f>Tableau13[[#This Row],[Debut3]]</f>
        <v>0</v>
      </c>
      <c r="BI202" s="140">
        <f>Tableau13[[#This Row],[Fin calculé2]]</f>
        <v>0</v>
      </c>
      <c r="BJ202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202" s="99">
        <f>AND(Tableau13[[#This Row],[Debut3]]&gt;0,Tableau13[[#This Row],[Fin3]]=0)*Tableau13[[#This Row],[Dernier pointage calculé]]</f>
        <v>0</v>
      </c>
      <c r="BL202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202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202" s="99">
        <f>IF(Tableau13[[#This Row],[Fin3]]=0,0,IF(Tableau13[[#This Row],[Fin3]]&gt;$X$1,Tableau13[[#This Row],[Fin3]]+$U$1,Tableau13[[#This Row],[Fin3]]+$V$1))</f>
        <v>0</v>
      </c>
      <c r="BO202" s="98"/>
      <c r="BP202" s="92"/>
      <c r="BQ202" s="93">
        <f>Tableau13[[#This Row],[Debut4]]</f>
        <v>0</v>
      </c>
      <c r="BR202" s="140">
        <f>Tableau13[[#This Row],[Fin calculé3]]</f>
        <v>0</v>
      </c>
      <c r="BS202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202" s="99">
        <f>AND(Tableau13[[#This Row],[Debut4]]&gt;0,Tableau13[[#This Row],[Fin4]]=0)*Tableau13[[#This Row],[Dernier pointage calculé]]</f>
        <v>0</v>
      </c>
      <c r="BU202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202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202" s="99">
        <f>IF(Tableau13[[#This Row],[Fin4]]=0,0,IF(Tableau13[[#This Row],[Fin4]]&gt;$X$1,Tableau13[[#This Row],[Fin4]]+$U$1,Tableau13[[#This Row],[Fin4]]+$V$1))</f>
        <v>0</v>
      </c>
      <c r="BX202" s="98"/>
      <c r="BY202" s="92"/>
      <c r="BZ202" s="93">
        <f>Tableau13[[#This Row],[Debut5]]</f>
        <v>0</v>
      </c>
      <c r="CA202" s="140">
        <f>Tableau13[[#This Row],[Fin calculé4]]</f>
        <v>0</v>
      </c>
      <c r="CB202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202" s="99">
        <f>AND(Tableau13[[#This Row],[Debut5]]&gt;0,Tableau13[[#This Row],[Fin5]]=0)*Tableau13[[#This Row],[Dernier pointage calculé]]</f>
        <v>0</v>
      </c>
      <c r="CD202" s="141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202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202" s="99">
        <f>IF(Tableau13[[#This Row],[Fin5]]=0,0,IF(Tableau13[[#This Row],[Fin5]]&gt;$X$1,Tableau13[[#This Row],[Fin5]]+$U$1,Tableau13[[#This Row],[Fin5]]+$V$1))</f>
        <v>0</v>
      </c>
      <c r="CG202" s="98"/>
      <c r="CH202" s="92"/>
      <c r="CI202" s="93">
        <f>Tableau13[[#This Row],[Debut6]]</f>
        <v>0</v>
      </c>
      <c r="CJ202" s="140">
        <f>Tableau13[[#This Row],[Fin calculé5]]</f>
        <v>0</v>
      </c>
      <c r="CK202" s="142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202" s="99">
        <f>AND(Tableau13[[#This Row],[Debut6]]&gt;0,Tableau13[[#This Row],[Fin6]]=0)*Tableau13[[#This Row],[Dernier pointage calculé]]</f>
        <v>0</v>
      </c>
      <c r="CM202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202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202" s="99">
        <f>IF(Tableau13[[#This Row],[Fin6]]=0,0,IF(Tableau13[[#This Row],[Fin6]]&gt;$X$1,Tableau13[[#This Row],[Fin6]]+$U$1,Tableau13[[#This Row],[Fin6]]+$V$1))</f>
        <v>0</v>
      </c>
      <c r="CP202" s="98"/>
      <c r="CQ202" s="161"/>
      <c r="CS202" s="101"/>
      <c r="CT202" s="101"/>
      <c r="CU202" s="101"/>
      <c r="CV202" s="177"/>
      <c r="CW202" s="101"/>
      <c r="CX202" s="101"/>
      <c r="CY202" s="178"/>
      <c r="CZ202" s="178"/>
      <c r="DA202" s="178"/>
      <c r="DB202" s="178"/>
      <c r="DC202" s="178"/>
      <c r="DD202" s="178"/>
      <c r="DE202" s="178"/>
      <c r="DF202" s="178"/>
      <c r="DG202" s="178"/>
      <c r="DH202" s="178"/>
      <c r="DI202" s="178"/>
      <c r="DJ202" s="178"/>
      <c r="DK202" s="178"/>
      <c r="DL202" s="167"/>
      <c r="DS202" s="108">
        <f>Tableau13[[#This Row],[Pause 1]]</f>
        <v>0</v>
      </c>
      <c r="DT202" s="108">
        <f>Tableau13[[#This Row],[Pause 2]]</f>
        <v>0</v>
      </c>
      <c r="DU202" s="81">
        <f>Tableau13[[#This Row],[Debut 1 pause calculé]]</f>
        <v>0</v>
      </c>
      <c r="DV202" s="81">
        <f>Tableau13[[#This Row],[Fin 1 pause calculé]]</f>
        <v>0</v>
      </c>
      <c r="DW202" s="81">
        <f>Tableau13[[#This Row],[Debut 2 pause calculé]]</f>
        <v>0</v>
      </c>
      <c r="DX202" s="81" t="str">
        <f>Tableau13[[#This Row],[Fin 2 pause calculé]]</f>
        <v/>
      </c>
      <c r="DY202" s="107">
        <f>Tableau13[[#This Row],[Activité1]]</f>
        <v>0</v>
      </c>
      <c r="DZ202" s="121">
        <f>Tableau13[[#This Row],[Debut1]]</f>
        <v>0</v>
      </c>
      <c r="EA202" s="121">
        <f>Tableau13[[#This Row],[Fin calculé1]]</f>
        <v>0</v>
      </c>
      <c r="EB202" s="121">
        <f>Tableau13[[#This Row],[FP1]]</f>
        <v>0</v>
      </c>
      <c r="EC202" s="122">
        <f>Tableau13[[#This Row],[Temps1]]</f>
        <v>0</v>
      </c>
      <c r="ED202" s="123">
        <f>IF(DZ202=0,0,IF(EA202&gt;0,"F",IF(Tableau13[[#This Row],[X]]="X","FP","EC")))</f>
        <v>0</v>
      </c>
      <c r="EE202" s="124">
        <f>Tableau13[[#This Row],[Pause1]]</f>
        <v>0</v>
      </c>
      <c r="EF202" s="125">
        <f t="shared" si="8"/>
        <v>0</v>
      </c>
      <c r="EG202" s="125">
        <f t="shared" si="7"/>
        <v>0</v>
      </c>
    </row>
    <row r="203" spans="1:137" s="107" customFormat="1" ht="13.95" customHeight="1" x14ac:dyDescent="0.3">
      <c r="A203" s="172">
        <f>Tableau13[[#This Row],[Code]]</f>
        <v>0</v>
      </c>
      <c r="B203" s="72"/>
      <c r="C203" s="72"/>
      <c r="D203" s="73"/>
      <c r="E203" s="74">
        <f>Tableau13[[#This Row],[Nom]]</f>
        <v>0</v>
      </c>
      <c r="F203" s="75">
        <f>IFERROR(VLOOKUP(Tableau13[[#This Row],[Nom]],Tableau18[],2,0),0)</f>
        <v>0</v>
      </c>
      <c r="G203" s="93">
        <f>IFERROR(VLOOKUP(Tableau13[[#This Row],[Nom]],Tableau18[],8,0),0)</f>
        <v>0</v>
      </c>
      <c r="H203" s="179"/>
      <c r="I203" s="80" t="str">
        <f>IFERROR(IF(VLOOKUP(Tableau13[[#This Row],[Nom]],Tableau18[],10,0)=0,"",VLOOKUP(Tableau13[[#This Row],[Nom]],Tableau18[],10,0)),"")</f>
        <v/>
      </c>
      <c r="J203" s="80" t="str">
        <f>IFERROR(IF(VLOOKUP(Tableau13[[#This Row],[Nom]],Tableau18[],12,0)=0,"",VLOOKUP(Tableau13[[#This Row],[Nom]],Tableau18[],12,0)),"")</f>
        <v/>
      </c>
      <c r="K203" s="80" t="str">
        <f>""</f>
        <v/>
      </c>
      <c r="L203" s="147" t="str">
        <f>IFERROR(VLOOKUP(Tableau13[[#This Row],[Nom]],Tableau18[],14,0),"")</f>
        <v/>
      </c>
      <c r="M203" s="147" t="str">
        <f>IFERROR(IF(VLOOKUP(Tableau13[[#This Row],[Nom]],Tableau18[],16,0)=0,"",VLOOKUP(Tableau13[[#This Row],[Nom]],Tableau18[],16,0)),"")</f>
        <v/>
      </c>
      <c r="N203" s="148" t="str">
        <f>""</f>
        <v/>
      </c>
      <c r="O203" s="147" t="str">
        <f>IFERROR(IF(VLOOKUP(Tableau13[[#This Row],[Nom]],Tableau18[],19,0)=0,"",VLOOKUP(Tableau13[[#This Row],[Nom]],Tableau18[],19,0)),"")</f>
        <v/>
      </c>
      <c r="P203" s="77">
        <f>Tableau13[[#This Row],[Colonne17]]</f>
        <v>0</v>
      </c>
      <c r="Q203" s="180" t="str">
        <f>IF(Tableau13[[#This Row],[ABS]]="X","ABS",IFERROR(VLOOKUP(Tableau13[[#This Row],[Colonne11]],#REF!,3,0),""))</f>
        <v/>
      </c>
      <c r="R203" s="79" t="e">
        <f>COUNTIF(#REF!,Tableau13[Nom])</f>
        <v>#REF!</v>
      </c>
      <c r="S203" s="80"/>
      <c r="T203" s="80" t="str">
        <f>IF(Tableau13[[#This Row],[CE]]=0,"",IF(Tableau13[[#This Row],[CE]]="Alexandre","Soirée","Nuit"))</f>
        <v/>
      </c>
      <c r="U203" s="81">
        <f>IFERROR(IF(Tableau13[[#This Row],[Début]]=0,0,IF(Tableau13[[#This Row],[Début]]&gt;$X$1,Tableau13[[#This Row],[Début]]+$U$1,Tableau13[[#This Row],[Début]]+$V$1)),0)</f>
        <v>0</v>
      </c>
      <c r="V203" s="81">
        <f>IFERROR(IF(Tableau13[[#This Row],[Debut 1 pause]]=0,0,IF(Tableau13[[#This Row],[Debut 1 pause]]&gt;$X$1,Tableau13[[#This Row],[Debut 1 pause]]+$U$1,Tableau13[[#This Row],[Debut 1 pause]]+$V$1)),0)</f>
        <v>0</v>
      </c>
      <c r="W203" s="81">
        <f>IFERROR(IF(Tableau13[[#This Row],[Fin 1 pause]]=0,0,IF(Tableau13[[#This Row],[Fin 1 pause]]&gt;$X$1,Tableau13[[#This Row],[Fin 1 pause]]+$U$1,Tableau13[[#This Row],[Fin 1 pause]]+$V$1)),0)</f>
        <v>0</v>
      </c>
      <c r="X203" s="81">
        <f>IFERROR(IF(Tableau13[[#This Row],[Debut 2 pause]]=0,0,IF(Tableau13[[#This Row],[Debut 2 pause]]&gt;$X$1,Tableau13[[#This Row],[Debut 2 pause]]+$U$1,Tableau13[[#This Row],[Debut 2 pause]]+$V$1)),0)</f>
        <v>0</v>
      </c>
      <c r="Y203" s="81" t="str">
        <f>IFERROR(IF(Tableau13[[#This Row],[Fin 2 pause]]=0,0,IF(Tableau13[[#This Row],[Fin 2 pause]]&gt;$X$1,Tableau13[[#This Row],[Fin 2 pause]]+$U$1,Tableau13[[#This Row],[Fin 2 pause]]+$V$1)),"")</f>
        <v/>
      </c>
      <c r="Z203" s="81">
        <f>IFERROR(IF(Tableau13[[#This Row],[Fin de poste]]=0,0,IF(Tableau13[[#This Row],[Fin de poste]]&gt;$X$1,Tableau13[[#This Row],[Fin de poste]]+$U$1,Tableau13[[#This Row],[Fin de poste]]+$V$1)),0)</f>
        <v>0</v>
      </c>
      <c r="AA203" s="81">
        <f>IFERROR(IF(Tableau13[[#This Row],[Dernier pointage]]=0,0,IF(Tableau13[[#This Row],[Dernier pointage]]&gt;$X$1,Tableau13[[#This Row],[Dernier pointage]]+$U$1,Tableau13[[#This Row],[Dernier pointage]]+$V$1)),0)</f>
        <v>0</v>
      </c>
      <c r="AB203" s="181">
        <f>IFERROR(IF(Tableau13[[#This Row],[Fin 1 pause]]=0,0,MOD(Tableau13[[#This Row],[Fin 1 pause]]-Tableau13[[#This Row],[Debut 1 pause]],1)),0)</f>
        <v>0</v>
      </c>
      <c r="AC203" s="83">
        <f>IFERROR(IF(M203=0,0,MOD(M203-L203,1)),0)</f>
        <v>0</v>
      </c>
      <c r="AD203" s="83">
        <f>IFERROR(IF(AB203+AC203&lt;0,0,AB203+AC203),0)</f>
        <v>0</v>
      </c>
      <c r="AE203" s="84">
        <f>IFERROR(LOOKUP(9^9,G203:O203),0)</f>
        <v>0</v>
      </c>
      <c r="AF203" s="85">
        <f>IFERROR(VLOOKUP(Tableau13[[#This Row],[Nom]],Tableau18[],3,0),0)</f>
        <v>0</v>
      </c>
      <c r="AG203" s="86">
        <f>IFERROR(AT203+BC203+BL203+BU203+CD203+CM203,0)</f>
        <v>0</v>
      </c>
      <c r="AH203" s="87">
        <f>IFERROR(Tableau13[[#This Row],[Total activité]]-Tableau13[[#This Row],[Total horoquartz2]],0)</f>
        <v>0</v>
      </c>
      <c r="AI203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203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203" s="115">
        <f>IFERROR(IF(Tableau13[[#This Row],[Activité1]]=0,0,IF(Tableau13[[#This Row],[X]]="x",0,LOOKUP("zz",Tableau13[[#This Row],[Activité1]:[Pause6]]))),0)</f>
        <v>0</v>
      </c>
      <c r="AL203" s="182"/>
      <c r="AM203" s="183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203" s="184">
        <f>IF(Tableau13[[#This Row],[Nom]]=0,0,IF(COUNTIF(Tableau18[Colonne1],Tableau13[Nom])=1,"OK","Pb horoquartz"))</f>
        <v>0</v>
      </c>
      <c r="AO203" s="153"/>
      <c r="AP203" s="118">
        <f>Tableau13[[#This Row],[Debut1]]</f>
        <v>0</v>
      </c>
      <c r="AQ203" s="94">
        <f>Tableau13[[#This Row],[Début calculé]]</f>
        <v>0</v>
      </c>
      <c r="AR203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203" s="96">
        <f>AND(Tableau13[[#This Row],[Debut1]]&gt;0,Tableau13[[#This Row],[Fin1]]=0)*Tableau13[[#This Row],[Dernier pointage calculé]]</f>
        <v>0</v>
      </c>
      <c r="AT203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203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203" s="96">
        <f>IFERROR(IF(Tableau13[[#This Row],[Fin1]]=0,0,IF(Tableau13[[#This Row],[Fin1]]&gt;$X$1,Tableau13[[#This Row],[Fin1]]+$U$1,Tableau13[[#This Row],[Fin1]]+$V$1)),0)</f>
        <v>0</v>
      </c>
      <c r="AW203" s="98"/>
      <c r="AX203" s="185"/>
      <c r="AY203" s="186">
        <f>Tableau13[[#This Row],[Fin1]]</f>
        <v>0</v>
      </c>
      <c r="AZ203" s="99">
        <f>Tableau13[[#This Row],[Fin calculé1]]</f>
        <v>0</v>
      </c>
      <c r="BA203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203" s="139">
        <f>AND(Tableau13[[#This Row],[Debut2]]&gt;0,Tableau13[[#This Row],[Fin2]]=0)*Tableau13[[#This Row],[Dernier pointage calculé]]</f>
        <v>0</v>
      </c>
      <c r="BC203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203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203" s="99">
        <f>IF(Tableau13[[#This Row],[Fin2]]=0,0,IF(Tableau13[[#This Row],[Fin2]]&gt;$X$1,Tableau13[[#This Row],[Fin2]]+$U$1,Tableau13[[#This Row],[Fin2]]+$V$1))</f>
        <v>0</v>
      </c>
      <c r="BF203" s="98"/>
      <c r="BG203" s="92"/>
      <c r="BH203" s="93">
        <f>Tableau13[[#This Row],[Debut3]]</f>
        <v>0</v>
      </c>
      <c r="BI203" s="140">
        <f>Tableau13[[#This Row],[Fin calculé2]]</f>
        <v>0</v>
      </c>
      <c r="BJ203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203" s="99">
        <f>AND(Tableau13[[#This Row],[Debut3]]&gt;0,Tableau13[[#This Row],[Fin3]]=0)*Tableau13[[#This Row],[Dernier pointage calculé]]</f>
        <v>0</v>
      </c>
      <c r="BL203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203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203" s="99">
        <f>IF(Tableau13[[#This Row],[Fin3]]=0,0,IF(Tableau13[[#This Row],[Fin3]]&gt;$X$1,Tableau13[[#This Row],[Fin3]]+$U$1,Tableau13[[#This Row],[Fin3]]+$V$1))</f>
        <v>0</v>
      </c>
      <c r="BO203" s="98"/>
      <c r="BP203" s="92"/>
      <c r="BQ203" s="93">
        <f>Tableau13[[#This Row],[Debut4]]</f>
        <v>0</v>
      </c>
      <c r="BR203" s="140">
        <f>Tableau13[[#This Row],[Fin calculé3]]</f>
        <v>0</v>
      </c>
      <c r="BS203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203" s="99">
        <f>AND(Tableau13[[#This Row],[Debut4]]&gt;0,Tableau13[[#This Row],[Fin4]]=0)*Tableau13[[#This Row],[Dernier pointage calculé]]</f>
        <v>0</v>
      </c>
      <c r="BU203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203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203" s="99">
        <f>IF(Tableau13[[#This Row],[Fin4]]=0,0,IF(Tableau13[[#This Row],[Fin4]]&gt;$X$1,Tableau13[[#This Row],[Fin4]]+$U$1,Tableau13[[#This Row],[Fin4]]+$V$1))</f>
        <v>0</v>
      </c>
      <c r="BX203" s="98"/>
      <c r="BY203" s="92"/>
      <c r="BZ203" s="93">
        <f>Tableau13[[#This Row],[Debut5]]</f>
        <v>0</v>
      </c>
      <c r="CA203" s="140">
        <f>Tableau13[[#This Row],[Fin calculé4]]</f>
        <v>0</v>
      </c>
      <c r="CB203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203" s="99">
        <f>AND(Tableau13[[#This Row],[Debut5]]&gt;0,Tableau13[[#This Row],[Fin5]]=0)*Tableau13[[#This Row],[Dernier pointage calculé]]</f>
        <v>0</v>
      </c>
      <c r="CD203" s="141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203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203" s="99">
        <f>IF(Tableau13[[#This Row],[Fin5]]=0,0,IF(Tableau13[[#This Row],[Fin5]]&gt;$X$1,Tableau13[[#This Row],[Fin5]]+$U$1,Tableau13[[#This Row],[Fin5]]+$V$1))</f>
        <v>0</v>
      </c>
      <c r="CG203" s="98"/>
      <c r="CH203" s="92"/>
      <c r="CI203" s="93">
        <f>Tableau13[[#This Row],[Debut6]]</f>
        <v>0</v>
      </c>
      <c r="CJ203" s="140">
        <f>Tableau13[[#This Row],[Fin calculé5]]</f>
        <v>0</v>
      </c>
      <c r="CK203" s="142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203" s="99">
        <f>AND(Tableau13[[#This Row],[Debut6]]&gt;0,Tableau13[[#This Row],[Fin6]]=0)*Tableau13[[#This Row],[Dernier pointage calculé]]</f>
        <v>0</v>
      </c>
      <c r="CM203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203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203" s="99">
        <f>IF(Tableau13[[#This Row],[Fin6]]=0,0,IF(Tableau13[[#This Row],[Fin6]]&gt;$X$1,Tableau13[[#This Row],[Fin6]]+$U$1,Tableau13[[#This Row],[Fin6]]+$V$1))</f>
        <v>0</v>
      </c>
      <c r="CP203" s="98"/>
      <c r="CQ203" s="161"/>
      <c r="CS203" s="101"/>
      <c r="CT203" s="101"/>
      <c r="CU203" s="101"/>
      <c r="CV203" s="177"/>
      <c r="CW203" s="101"/>
      <c r="CX203" s="101"/>
      <c r="CY203" s="178"/>
      <c r="CZ203" s="178"/>
      <c r="DA203" s="178"/>
      <c r="DB203" s="178"/>
      <c r="DC203" s="178"/>
      <c r="DD203" s="178"/>
      <c r="DE203" s="178"/>
      <c r="DF203" s="178"/>
      <c r="DG203" s="178"/>
      <c r="DH203" s="178"/>
      <c r="DI203" s="178"/>
      <c r="DJ203" s="178"/>
      <c r="DK203" s="178"/>
      <c r="DL203" s="167"/>
      <c r="DS203" s="108">
        <f>Tableau13[[#This Row],[Pause 1]]</f>
        <v>0</v>
      </c>
      <c r="DT203" s="108">
        <f>Tableau13[[#This Row],[Pause 2]]</f>
        <v>0</v>
      </c>
      <c r="DU203" s="81">
        <f>Tableau13[[#This Row],[Debut 1 pause calculé]]</f>
        <v>0</v>
      </c>
      <c r="DV203" s="81">
        <f>Tableau13[[#This Row],[Fin 1 pause calculé]]</f>
        <v>0</v>
      </c>
      <c r="DW203" s="81">
        <f>Tableau13[[#This Row],[Debut 2 pause calculé]]</f>
        <v>0</v>
      </c>
      <c r="DX203" s="81" t="str">
        <f>Tableau13[[#This Row],[Fin 2 pause calculé]]</f>
        <v/>
      </c>
      <c r="DY203" s="107">
        <f>Tableau13[[#This Row],[Activité1]]</f>
        <v>0</v>
      </c>
      <c r="DZ203" s="121">
        <f>Tableau13[[#This Row],[Debut1]]</f>
        <v>0</v>
      </c>
      <c r="EA203" s="121">
        <f>Tableau13[[#This Row],[Fin calculé1]]</f>
        <v>0</v>
      </c>
      <c r="EB203" s="121">
        <f>Tableau13[[#This Row],[FP1]]</f>
        <v>0</v>
      </c>
      <c r="EC203" s="122">
        <f>Tableau13[[#This Row],[Temps1]]</f>
        <v>0</v>
      </c>
      <c r="ED203" s="123">
        <f>IF(DZ203=0,0,IF(EA203&gt;0,"F",IF(Tableau13[[#This Row],[X]]="X","FP","EC")))</f>
        <v>0</v>
      </c>
      <c r="EE203" s="124">
        <f>Tableau13[[#This Row],[Pause1]]</f>
        <v>0</v>
      </c>
      <c r="EF203" s="125">
        <f t="shared" si="8"/>
        <v>0</v>
      </c>
      <c r="EG203" s="125">
        <f t="shared" si="7"/>
        <v>0</v>
      </c>
    </row>
    <row r="204" spans="1:137" s="107" customFormat="1" ht="13.95" customHeight="1" x14ac:dyDescent="0.3">
      <c r="A204" s="172">
        <f>Tableau13[[#This Row],[Code]]</f>
        <v>0</v>
      </c>
      <c r="B204" s="72"/>
      <c r="C204" s="72"/>
      <c r="D204" s="73"/>
      <c r="E204" s="74">
        <f>Tableau13[[#This Row],[Nom]]</f>
        <v>0</v>
      </c>
      <c r="F204" s="75">
        <f>IFERROR(VLOOKUP(Tableau13[[#This Row],[Nom]],Tableau18[],2,0),0)</f>
        <v>0</v>
      </c>
      <c r="G204" s="93">
        <f>IFERROR(VLOOKUP(Tableau13[[#This Row],[Nom]],Tableau18[],8,0),0)</f>
        <v>0</v>
      </c>
      <c r="H204" s="179"/>
      <c r="I204" s="80" t="str">
        <f>IFERROR(IF(VLOOKUP(Tableau13[[#This Row],[Nom]],Tableau18[],10,0)=0,"",VLOOKUP(Tableau13[[#This Row],[Nom]],Tableau18[],10,0)),"")</f>
        <v/>
      </c>
      <c r="J204" s="80" t="str">
        <f>IFERROR(IF(VLOOKUP(Tableau13[[#This Row],[Nom]],Tableau18[],12,0)=0,"",VLOOKUP(Tableau13[[#This Row],[Nom]],Tableau18[],12,0)),"")</f>
        <v/>
      </c>
      <c r="K204" s="80" t="str">
        <f>""</f>
        <v/>
      </c>
      <c r="L204" s="147" t="str">
        <f>IFERROR(VLOOKUP(Tableau13[[#This Row],[Nom]],Tableau18[],14,0),"")</f>
        <v/>
      </c>
      <c r="M204" s="147" t="str">
        <f>IFERROR(IF(VLOOKUP(Tableau13[[#This Row],[Nom]],Tableau18[],16,0)=0,"",VLOOKUP(Tableau13[[#This Row],[Nom]],Tableau18[],16,0)),"")</f>
        <v/>
      </c>
      <c r="N204" s="148" t="str">
        <f>""</f>
        <v/>
      </c>
      <c r="O204" s="147" t="str">
        <f>IFERROR(IF(VLOOKUP(Tableau13[[#This Row],[Nom]],Tableau18[],19,0)=0,"",VLOOKUP(Tableau13[[#This Row],[Nom]],Tableau18[],19,0)),"")</f>
        <v/>
      </c>
      <c r="P204" s="77">
        <f>Tableau13[[#This Row],[Colonne17]]</f>
        <v>0</v>
      </c>
      <c r="Q204" s="180" t="str">
        <f>IF(Tableau13[[#This Row],[ABS]]="X","ABS",IFERROR(VLOOKUP(Tableau13[[#This Row],[Colonne11]],#REF!,3,0),""))</f>
        <v/>
      </c>
      <c r="R204" s="79" t="e">
        <f>COUNTIF(#REF!,Tableau13[Nom])</f>
        <v>#REF!</v>
      </c>
      <c r="S204" s="80"/>
      <c r="T204" s="80" t="str">
        <f>IF(Tableau13[[#This Row],[CE]]=0,"",IF(Tableau13[[#This Row],[CE]]="Alexandre","Soirée","Nuit"))</f>
        <v/>
      </c>
      <c r="U204" s="81">
        <f>IFERROR(IF(Tableau13[[#This Row],[Début]]=0,0,IF(Tableau13[[#This Row],[Début]]&gt;$X$1,Tableau13[[#This Row],[Début]]+$U$1,Tableau13[[#This Row],[Début]]+$V$1)),0)</f>
        <v>0</v>
      </c>
      <c r="V204" s="81">
        <f>IFERROR(IF(Tableau13[[#This Row],[Debut 1 pause]]=0,0,IF(Tableau13[[#This Row],[Debut 1 pause]]&gt;$X$1,Tableau13[[#This Row],[Debut 1 pause]]+$U$1,Tableau13[[#This Row],[Debut 1 pause]]+$V$1)),0)</f>
        <v>0</v>
      </c>
      <c r="W204" s="81">
        <f>IFERROR(IF(Tableau13[[#This Row],[Fin 1 pause]]=0,0,IF(Tableau13[[#This Row],[Fin 1 pause]]&gt;$X$1,Tableau13[[#This Row],[Fin 1 pause]]+$U$1,Tableau13[[#This Row],[Fin 1 pause]]+$V$1)),0)</f>
        <v>0</v>
      </c>
      <c r="X204" s="81">
        <f>IFERROR(IF(Tableau13[[#This Row],[Debut 2 pause]]=0,0,IF(Tableau13[[#This Row],[Debut 2 pause]]&gt;$X$1,Tableau13[[#This Row],[Debut 2 pause]]+$U$1,Tableau13[[#This Row],[Debut 2 pause]]+$V$1)),0)</f>
        <v>0</v>
      </c>
      <c r="Y204" s="81" t="str">
        <f>IFERROR(IF(Tableau13[[#This Row],[Fin 2 pause]]=0,0,IF(Tableau13[[#This Row],[Fin 2 pause]]&gt;$X$1,Tableau13[[#This Row],[Fin 2 pause]]+$U$1,Tableau13[[#This Row],[Fin 2 pause]]+$V$1)),"")</f>
        <v/>
      </c>
      <c r="Z204" s="81">
        <f>IFERROR(IF(Tableau13[[#This Row],[Fin de poste]]=0,0,IF(Tableau13[[#This Row],[Fin de poste]]&gt;$X$1,Tableau13[[#This Row],[Fin de poste]]+$U$1,Tableau13[[#This Row],[Fin de poste]]+$V$1)),0)</f>
        <v>0</v>
      </c>
      <c r="AA204" s="81">
        <f>IFERROR(IF(Tableau13[[#This Row],[Dernier pointage]]=0,0,IF(Tableau13[[#This Row],[Dernier pointage]]&gt;$X$1,Tableau13[[#This Row],[Dernier pointage]]+$U$1,Tableau13[[#This Row],[Dernier pointage]]+$V$1)),0)</f>
        <v>0</v>
      </c>
      <c r="AB204" s="181">
        <f>IFERROR(IF(Tableau13[[#This Row],[Fin 1 pause]]=0,0,MOD(Tableau13[[#This Row],[Fin 1 pause]]-Tableau13[[#This Row],[Debut 1 pause]],1)),0)</f>
        <v>0</v>
      </c>
      <c r="AC204" s="83">
        <f>IFERROR(IF(M204=0,0,MOD(M204-L204,1)),0)</f>
        <v>0</v>
      </c>
      <c r="AD204" s="83">
        <f>IFERROR(IF(AB204+AC204&lt;0,0,AB204+AC204),0)</f>
        <v>0</v>
      </c>
      <c r="AE204" s="84">
        <f>IFERROR(LOOKUP(9^9,G204:O204),0)</f>
        <v>0</v>
      </c>
      <c r="AF204" s="85">
        <f>IFERROR(VLOOKUP(Tableau13[[#This Row],[Nom]],Tableau18[],3,0),0)</f>
        <v>0</v>
      </c>
      <c r="AG204" s="86">
        <f>IFERROR(AT204+BC204+BL204+BU204+CD204+CM204,0)</f>
        <v>0</v>
      </c>
      <c r="AH204" s="87">
        <f>IFERROR(Tableau13[[#This Row],[Total activité]]-Tableau13[[#This Row],[Total horoquartz2]],0)</f>
        <v>0</v>
      </c>
      <c r="AI204" s="87" t="str">
        <f>IF(Tableau13[[#This Row],[Pause 1]]=0,"",IF(AND(Tableau13[[#This Row],[Verif Pause inférieure]]&gt;0.00002,(Tableau13[[#This Row],[Pause 1]]-Tableau13[[#This Row],[Verif Pause inférieure]])&lt;0.0002),"Manque pause 1",IF(AND(Tableau13[[#This Row],[Verif Pause inférieure]]&lt;-0.09,Tableau13[[#This Row],[Pause 1]]-Tableau13[[#This Row],[Verif Pause inférieure]]&lt;0.00002),"Manque pause 1",IF(Tableau13[[#This Row],[Pause 2]]=0,"Ok",IF(AND(Tableau13[[#This Row],[Verif Pause inférieure]]&gt;0.0002,Tableau13[[#This Row],[Pause 2]]-Tableau13[[#This Row],[Verif Pause inférieure]]&lt;0.0002),"Manque pause 2",IF(AND(Tableau13[[#This Row],[Verif Pause inférieure]]&lt;-0.0002,Tableau13[[#This Row],[Pause 2]]-Tableau13[[#This Row],[Verif Pause inférieure]]&lt;0.09),"Manque pause 2","OK"))))))</f>
        <v/>
      </c>
      <c r="AJ204" s="88" t="str">
        <f>IF(AND(Tableau13[[#This Row],[Total horoquartz2]]=0,Tableau13[[#This Row],[Total activité]]&gt;0),"Pas de total horoquartz",IF(Tableau13[[#This Row],[X]]=0,"",IF((Tableau13[[#This Row],[Temps recalculé1]]+Tableau13[[#This Row],[Temps recalculé2]]+Tableau13[[#This Row],[Temps recalculé3]]+Tableau13[[#This Row],[Temps recalculé4]]+Tableau13[[#This Row],[Temps recalculé5]]+Tableau13[[#This Row],[Temps recalculé6]])-Tableau13[[#This Row],[Total horoquartz2]]&lt;0.009,"OK","Erreur tps calculés")))</f>
        <v/>
      </c>
      <c r="AK204" s="115">
        <f>IFERROR(IF(Tableau13[[#This Row],[Activité1]]=0,0,IF(Tableau13[[#This Row],[X]]="x",0,LOOKUP("zz",Tableau13[[#This Row],[Activité1]:[Pause6]]))),0)</f>
        <v>0</v>
      </c>
      <c r="AL204" s="182"/>
      <c r="AM204" s="183">
        <f>IF(Tableau13[[#This Row],[Nom]]=0,0,IF(AND(Tableau13[[#This Row],[Debut11]]&gt;0,ISTEXT(Tableau13[[#This Row],[Activité1]])),"Présent",IF(AND(Tableau13[[#This Row],[Debut11]]&gt;0,ISNONTEXT(Tableau13[[#This Row],[Activité1]])),"PB activité",IF(AND(Tableau13[[#This Row],[Debut11]]=0,ISNONTEXT(Tableau13[[#This Row],[Activité1]])),"Absent",IF(AND(ISTEXT(Tableau13[[#This Row],[Activité1]]),Tableau13[[#This Row],[Debut11]]=0),"Pb pointage")))))</f>
        <v>0</v>
      </c>
      <c r="AN204" s="184">
        <f>IF(Tableau13[[#This Row],[Nom]]=0,0,IF(COUNTIF(Tableau18[Colonne1],Tableau13[Nom])=1,"OK","Pb horoquartz"))</f>
        <v>0</v>
      </c>
      <c r="AO204" s="153"/>
      <c r="AP204" s="118">
        <f>Tableau13[[#This Row],[Debut1]]</f>
        <v>0</v>
      </c>
      <c r="AQ204" s="94">
        <f>Tableau13[[#This Row],[Début calculé]]</f>
        <v>0</v>
      </c>
      <c r="AR204" s="95">
        <f>IF(Tableau13[[#This Row],[Debut11]]=0,0,IF(Tableau13[[#This Row],[Fin calculé1]]&lt;=0,AND(Tableau13[[#This Row],[Debut11]]&lt;=Tableau13[[#This Row],[Debut 1 pause calculé]],Tableau13[[#This Row],[FP1]]&gt;=Tableau13[[#This Row],[Fin 1 pause calculé]])*Tableau13[[#This Row],[Pause 1]]+AND(Tableau13[[#This Row],[Debut11]]&lt;=Tableau13[[#This Row],[Debut 2 pause calculé]],Tableau13[[#This Row],[FP1]]&gt;=Tableau13[[#This Row],[Fin 2 pause calculé]])*Tableau13[[#This Row],[Pause 2]],AND(Tableau13[[#This Row],[Debut11]]&lt;=Tableau13[[#This Row],[Debut 1 pause calculé]],Tableau13[[#This Row],[Fin calculé1]]&gt;=Tableau13[[#This Row],[Fin 1 pause calculé]])*Tableau13[[#This Row],[Pause 1]]+AND(Tableau13[[#This Row],[Debut11]]&lt;=Tableau13[[#This Row],[Debut 2 pause calculé]],Tableau13[[#This Row],[Fin calculé1]]&gt;=Tableau13[[#This Row],[Fin 2 pause calculé]])*Tableau13[[#This Row],[Pause 2]]))</f>
        <v>0</v>
      </c>
      <c r="AS204" s="96">
        <f>AND(Tableau13[[#This Row],[Debut1]]&gt;0,Tableau13[[#This Row],[Fin1]]=0)*Tableau13[[#This Row],[Dernier pointage calculé]]</f>
        <v>0</v>
      </c>
      <c r="AT204" s="97">
        <f>IFERROR(IF(Tableau13[[#This Row],[Fin1]]&gt;0,MOD(Tableau13[[#This Row],[Fin1]]-Tableau13[[#This Row],[Pause1]]-Tableau13[[#This Row],[Debut1]],1),IF(AND(Tableau13[[#This Row],[FP1]]&gt;0,Tableau13[[#This Row],[X]]="x")*MOD(Tableau13[[#This Row],[FP1]]-Tableau13[[#This Row],[Pause1]]-Tableau13[[#This Row],[Debut1]],1),AND(Tableau13[[#This Row],[FP1]]&gt;0,Tableau13[[#This Row],[X]]="x")*MOD(Tableau13[[#This Row],[FP1]]-Tableau13[[#This Row],[Pause1]]-Tableau13[[#This Row],[Debut1]],1),0)),0)</f>
        <v>0</v>
      </c>
      <c r="AU204" s="97">
        <f>IF(Tableau13[[#This Row],[Debut11]]=0,0,IF(Tableau13[[#This Row],[Debut22]]&gt;0,Tableau13[[#This Row],[Temps1]],IF(AND(Tableau13[[#This Row],[X]]="x",Tableau13[[#This Row],[Verif Pause inférieure]]&gt;0),MOD(Tableau13[[#This Row],[Temps1]]-Tableau13[[#This Row],[Verif Pause inférieure]],1),Tableau13[[#This Row],[Temps1]])))</f>
        <v>0</v>
      </c>
      <c r="AV204" s="96">
        <f>IFERROR(IF(Tableau13[[#This Row],[Fin1]]=0,0,IF(Tableau13[[#This Row],[Fin1]]&gt;$X$1,Tableau13[[#This Row],[Fin1]]+$U$1,Tableau13[[#This Row],[Fin1]]+$V$1)),0)</f>
        <v>0</v>
      </c>
      <c r="AW204" s="98"/>
      <c r="AX204" s="185"/>
      <c r="AY204" s="186">
        <f>Tableau13[[#This Row],[Fin1]]</f>
        <v>0</v>
      </c>
      <c r="AZ204" s="99">
        <f>Tableau13[[#This Row],[Fin calculé1]]</f>
        <v>0</v>
      </c>
      <c r="BA204" s="100">
        <f>IF(Tableau13[[#This Row],[Debut2]]=0,0,IF(Tableau13[[#This Row],[Fin calculé2]]&lt;=0,AND(Tableau13[[#This Row],[Debut2]]&lt;=Tableau13[[#This Row],[Debut 1 pause calculé]],Tableau13[[#This Row],[FP2]]&gt;=Tableau13[[#This Row],[Fin 1 pause calculé]])*Tableau13[[#This Row],[Pause 1]]+AND(Tableau13[[#This Row],[Debut2]]&lt;=Tableau13[[#This Row],[Debut 2 pause calculé]],Tableau13[[#This Row],[FP2]]&gt;=Tableau13[[#This Row],[Fin 2 pause calculé]])*Tableau13[[#This Row],[Pause 2]],AND(Tableau13[[#This Row],[Debut2]]&lt;=Tableau13[[#This Row],[Debut 1 pause calculé]],Tableau13[[#This Row],[Fin calculé2]]&gt;=Tableau13[[#This Row],[Fin 1 pause calculé]])*Tableau13[[#This Row],[Pause 1]]+AND(Tableau13[[#This Row],[Debut2]]&lt;=Tableau13[[#This Row],[Debut 2 pause calculé]],Tableau13[[#This Row],[Fin calculé2]]&gt;=Tableau13[[#This Row],[Fin 2 pause calculé]])*Tableau13[[#This Row],[Pause 2]]))</f>
        <v>0</v>
      </c>
      <c r="BB204" s="139">
        <f>AND(Tableau13[[#This Row],[Debut2]]&gt;0,Tableau13[[#This Row],[Fin2]]=0)*Tableau13[[#This Row],[Dernier pointage calculé]]</f>
        <v>0</v>
      </c>
      <c r="BC204" s="100">
        <f>IF(Tableau13[[#This Row],[Fin2]]=0,AND(Tableau13[[#This Row],[Fin2]]=0,Tableau13[[#This Row],[X]]="x")*MOD(Tableau13[[#This Row],[FP2]]-Tableau13[[#This Row],[Pause2]]-Tableau13[[#This Row],[Debut2]],1),MOD(Tableau13[[#This Row],[Fin2]]-Tableau13[[#This Row],[Pause2]]-Tableau13[[#This Row],[Debut2]],1))</f>
        <v>0</v>
      </c>
      <c r="BD204" s="100">
        <f>IF(Tableau13[[#This Row],[Debut22]]=0,0,IF(Tableau13[[#This Row],[Debut33]]&gt;0,Tableau13[[#This Row],[Temps2]],IF(AND(Tableau13[[#This Row],[X]]="x",Tableau13[[#This Row],[Verif Pause inférieure]]&gt;0),MOD(Tableau13[[#This Row],[Temps2]]-Tableau13[[#This Row],[Verif Pause inférieure]],1),Tableau13[[#This Row],[Temps2]])))</f>
        <v>0</v>
      </c>
      <c r="BE204" s="99">
        <f>IF(Tableau13[[#This Row],[Fin2]]=0,0,IF(Tableau13[[#This Row],[Fin2]]&gt;$X$1,Tableau13[[#This Row],[Fin2]]+$U$1,Tableau13[[#This Row],[Fin2]]+$V$1))</f>
        <v>0</v>
      </c>
      <c r="BF204" s="98"/>
      <c r="BG204" s="92"/>
      <c r="BH204" s="93">
        <f>Tableau13[[#This Row],[Debut3]]</f>
        <v>0</v>
      </c>
      <c r="BI204" s="140">
        <f>Tableau13[[#This Row],[Fin calculé2]]</f>
        <v>0</v>
      </c>
      <c r="BJ204" s="100">
        <f>IF(Tableau13[[#This Row],[Debut3]]=0,0,IF(Tableau13[[#This Row],[Fin calculé3]]&lt;=0,AND(Tableau13[[#This Row],[Debut3]]&lt;=Tableau13[[#This Row],[Debut 1 pause calculé]],Tableau13[[#This Row],[FP3]]&gt;=Tableau13[[#This Row],[Fin 1 pause calculé]])*Tableau13[[#This Row],[Pause 1]]+AND(Tableau13[[#This Row],[Debut3]]&lt;=Tableau13[[#This Row],[Debut 2 pause calculé]],Tableau13[[#This Row],[FP3]]&gt;=Tableau13[[#This Row],[Fin 2 pause calculé]])*Tableau13[[#This Row],[Pause 2]],AND(Tableau13[[#This Row],[Debut3]]&lt;=Tableau13[[#This Row],[Debut 1 pause calculé]],Tableau13[[#This Row],[Fin calculé3]]&gt;=Tableau13[[#This Row],[Fin 1 pause calculé]])*Tableau13[[#This Row],[Pause 1]]+AND(Tableau13[[#This Row],[Debut3]]&lt;=Tableau13[[#This Row],[Debut 2 pause calculé]],Tableau13[[#This Row],[Fin calculé3]]&gt;=Tableau13[[#This Row],[Fin 2 pause calculé]])*Tableau13[[#This Row],[Pause 2]]))</f>
        <v>0</v>
      </c>
      <c r="BK204" s="99">
        <f>AND(Tableau13[[#This Row],[Debut3]]&gt;0,Tableau13[[#This Row],[Fin3]]=0)*Tableau13[[#This Row],[Dernier pointage calculé]]</f>
        <v>0</v>
      </c>
      <c r="BL204" s="100">
        <f>IF(Tableau13[[#This Row],[Fin3]]=0,AND(Tableau13[[#This Row],[Fin3]]=0,Tableau13[[#This Row],[X]]="x")*MOD(Tableau13[[#This Row],[FP3]]-Tableau13[[#This Row],[Pause3]]-Tableau13[[#This Row],[Debut3]],1),MOD(Tableau13[[#This Row],[Fin3]]-Tableau13[[#This Row],[Pause3]]-Tableau13[[#This Row],[Debut3]],1))</f>
        <v>0</v>
      </c>
      <c r="BM204" s="100">
        <f>IF(Tableau13[[#This Row],[Debut33]]=0,0,IF(Tableau13[[#This Row],[Debut44]]&gt;0,Tableau13[[#This Row],[Temps3]],IF(AND(Tableau13[[#This Row],[X]]="x",Tableau13[[#This Row],[Verif Pause inférieure]]&gt;0),MOD(Tableau13[[#This Row],[Temps3]]-Tableau13[[#This Row],[Verif Pause inférieure]],1),Tableau13[[#This Row],[Temps3]])))</f>
        <v>0</v>
      </c>
      <c r="BN204" s="99">
        <f>IF(Tableau13[[#This Row],[Fin3]]=0,0,IF(Tableau13[[#This Row],[Fin3]]&gt;$X$1,Tableau13[[#This Row],[Fin3]]+$U$1,Tableau13[[#This Row],[Fin3]]+$V$1))</f>
        <v>0</v>
      </c>
      <c r="BO204" s="98"/>
      <c r="BP204" s="92"/>
      <c r="BQ204" s="93">
        <f>Tableau13[[#This Row],[Debut4]]</f>
        <v>0</v>
      </c>
      <c r="BR204" s="140">
        <f>Tableau13[[#This Row],[Fin calculé3]]</f>
        <v>0</v>
      </c>
      <c r="BS204" s="100">
        <f>IF(Tableau13[[#This Row],[Debut4]]=0,0,IF(Tableau13[[#This Row],[Fin calculé4]]&lt;=0,AND(Tableau13[[#This Row],[Debut4]]&lt;=Tableau13[[#This Row],[Debut 1 pause calculé]],Tableau13[[#This Row],[FP4]]&gt;=Tableau13[[#This Row],[Fin 1 pause calculé]])*Tableau13[[#This Row],[Pause 1]]+AND(Tableau13[[#This Row],[Debut4]]&lt;=Tableau13[[#This Row],[Debut 2 pause calculé]],Tableau13[[#This Row],[FP4]]&gt;=Tableau13[[#This Row],[Fin 2 pause calculé]])*Tableau13[[#This Row],[Pause 2]],AND(Tableau13[[#This Row],[Debut4]]&lt;=Tableau13[[#This Row],[Debut 1 pause calculé]],Tableau13[[#This Row],[Fin calculé4]]&gt;=Tableau13[[#This Row],[Fin 1 pause calculé]])*Tableau13[[#This Row],[Pause 1]]+AND(Tableau13[[#This Row],[Debut4]]&lt;=Tableau13[[#This Row],[Debut 2 pause calculé]],Tableau13[[#This Row],[Fin calculé4]]&gt;=Tableau13[[#This Row],[Fin 2 pause calculé]])*Tableau13[[#This Row],[Pause 2]]))</f>
        <v>0</v>
      </c>
      <c r="BT204" s="99">
        <f>AND(Tableau13[[#This Row],[Debut4]]&gt;0,Tableau13[[#This Row],[Fin4]]=0)*Tableau13[[#This Row],[Dernier pointage calculé]]</f>
        <v>0</v>
      </c>
      <c r="BU204" s="100">
        <f>IF(Tableau13[[#This Row],[Fin4]]=0,AND(Tableau13[[#This Row],[Fin4]]=0,Tableau13[[#This Row],[X]]="x")*MOD(Tableau13[[#This Row],[FP4]]-Tableau13[[#This Row],[Pause4]]-Tableau13[[#This Row],[Debut4]],1),MOD(Tableau13[[#This Row],[Fin4]]-Tableau13[[#This Row],[Pause4]]-Tableau13[[#This Row],[Debut4]],1))</f>
        <v>0</v>
      </c>
      <c r="BV204" s="100">
        <f>IF(Tableau13[[#This Row],[Debut44]]=0,0,IF(Tableau13[[#This Row],[Debut55]]&gt;0,Tableau13[[#This Row],[Temps4]],IF(AND(Tableau13[[#This Row],[X]]="x",Tableau13[[#This Row],[Verif Pause inférieure]]&gt;0),MOD(Tableau13[[#This Row],[Temps4]]-Tableau13[[#This Row],[Verif Pause inférieure]],1),Tableau13[[#This Row],[Temps4]])))</f>
        <v>0</v>
      </c>
      <c r="BW204" s="99">
        <f>IF(Tableau13[[#This Row],[Fin4]]=0,0,IF(Tableau13[[#This Row],[Fin4]]&gt;$X$1,Tableau13[[#This Row],[Fin4]]+$U$1,Tableau13[[#This Row],[Fin4]]+$V$1))</f>
        <v>0</v>
      </c>
      <c r="BX204" s="98"/>
      <c r="BY204" s="92"/>
      <c r="BZ204" s="93">
        <f>Tableau13[[#This Row],[Debut5]]</f>
        <v>0</v>
      </c>
      <c r="CA204" s="140">
        <f>Tableau13[[#This Row],[Fin calculé4]]</f>
        <v>0</v>
      </c>
      <c r="CB204" s="100">
        <f>IF(Tableau13[[#This Row],[Debut5]]=0,0,IF(Tableau13[[#This Row],[Fin calculé5]]&lt;=0,AND(Tableau13[[#This Row],[Debut5]]&lt;=Tableau13[[#This Row],[Debut 1 pause calculé]],Tableau13[[#This Row],[FP5]]&gt;=Tableau13[[#This Row],[Fin 1 pause calculé]])*Tableau13[[#This Row],[Pause 1]]+AND(Tableau13[[#This Row],[Debut5]]&lt;=Tableau13[[#This Row],[Debut 2 pause calculé]],Tableau13[[#This Row],[FP5]]&gt;=Tableau13[[#This Row],[Fin 2 pause calculé]])*Tableau13[[#This Row],[Pause 2]],AND(Tableau13[[#This Row],[Debut5]]&lt;=Tableau13[[#This Row],[Debut 1 pause calculé]],Tableau13[[#This Row],[Fin calculé5]]&gt;=Tableau13[[#This Row],[Fin 1 pause calculé]])*Tableau13[[#This Row],[Pause 1]]+AND(Tableau13[[#This Row],[Debut5]]&lt;=Tableau13[[#This Row],[Debut 2 pause calculé]],Tableau13[[#This Row],[Fin calculé5]]&gt;=Tableau13[[#This Row],[Fin 2 pause calculé]])*Tableau13[[#This Row],[Pause 2]]))</f>
        <v>0</v>
      </c>
      <c r="CC204" s="99">
        <f>AND(Tableau13[[#This Row],[Debut5]]&gt;0,Tableau13[[#This Row],[Fin5]]=0)*Tableau13[[#This Row],[Dernier pointage calculé]]</f>
        <v>0</v>
      </c>
      <c r="CD204" s="141">
        <f>IF(Tableau13[[#This Row],[Fin5]]=0,AND(Tableau13[[#This Row],[Fin5]]=0,Tableau13[[#This Row],[X]]="x")*MOD(Tableau13[[#This Row],[FP5]]-Tableau13[[#This Row],[Pause5]]-Tableau13[[#This Row],[Debut5]],1),MOD(Tableau13[[#This Row],[Fin5]]-Tableau13[[#This Row],[Pause5]]-Tableau13[[#This Row],[Debut5]],1))</f>
        <v>0</v>
      </c>
      <c r="CE204" s="100">
        <f>IF(Tableau13[[#This Row],[Debut55]]=0,0,IF(Tableau13[[#This Row],[Debut66]]&gt;0,Tableau13[[#This Row],[Temps5]],IF(AND(Tableau13[[#This Row],[X]]="x",Tableau13[[#This Row],[Verif Pause inférieure]]&gt;0),MOD(Tableau13[[#This Row],[Temps5]]-Tableau13[[#This Row],[Verif Pause inférieure]],1),Tableau13[[#This Row],[Temps5]])))</f>
        <v>0</v>
      </c>
      <c r="CF204" s="99">
        <f>IF(Tableau13[[#This Row],[Fin5]]=0,0,IF(Tableau13[[#This Row],[Fin5]]&gt;$X$1,Tableau13[[#This Row],[Fin5]]+$U$1,Tableau13[[#This Row],[Fin5]]+$V$1))</f>
        <v>0</v>
      </c>
      <c r="CG204" s="98"/>
      <c r="CH204" s="92"/>
      <c r="CI204" s="93">
        <f>Tableau13[[#This Row],[Debut6]]</f>
        <v>0</v>
      </c>
      <c r="CJ204" s="140">
        <f>Tableau13[[#This Row],[Fin calculé5]]</f>
        <v>0</v>
      </c>
      <c r="CK204" s="142">
        <f>IF(Tableau13[[#This Row],[Debut6]]=0,0,IF(Tableau13[[#This Row],[Fin calculé6]]&lt;=0,AND(Tableau13[[#This Row],[Debut6]]&lt;=Tableau13[[#This Row],[Debut 1 pause calculé]],Tableau13[[#This Row],[FP6]]&gt;=Tableau13[[#This Row],[Fin 1 pause calculé]])*Tableau13[[#This Row],[Pause 1]]+AND(Tableau13[[#This Row],[Debut6]]&lt;=Tableau13[[#This Row],[Debut 2 pause calculé]],Tableau13[[#This Row],[FP6]]&gt;=Tableau13[[#This Row],[Fin 2 pause calculé]])*Tableau13[[#This Row],[Pause 2]],AND(Tableau13[[#This Row],[Debut6]]&lt;=Tableau13[[#This Row],[Debut 1 pause calculé]],Tableau13[[#This Row],[Fin calculé6]]&gt;=Tableau13[[#This Row],[Fin 1 pause calculé]])*Tableau13[[#This Row],[Pause 1]]+AND(Tableau13[[#This Row],[Debut6]]&lt;=Tableau13[[#This Row],[Debut 2 pause calculé]],Tableau13[[#This Row],[Fin calculé6]]&gt;=Tableau13[[#This Row],[Fin 2 pause calculé]])*Tableau13[[#This Row],[Pause 2]]))</f>
        <v>0</v>
      </c>
      <c r="CL204" s="99">
        <f>AND(Tableau13[[#This Row],[Debut6]]&gt;0,Tableau13[[#This Row],[Fin6]]=0)*Tableau13[[#This Row],[Dernier pointage calculé]]</f>
        <v>0</v>
      </c>
      <c r="CM204" s="100">
        <f>IF(Tableau13[[#This Row],[Fin6]]=0,AND(Tableau13[[#This Row],[Fin6]]=0,Tableau13[[#This Row],[X]]="x")*MOD(Tableau13[[#This Row],[FP6]]-Tableau13[[#This Row],[Pause6]]-Tableau13[[#This Row],[Debut6]],1),MOD(Tableau13[[#This Row],[Fin6]]-Tableau13[[#This Row],[Pause6]]-Tableau13[[#This Row],[Debut6]],1))</f>
        <v>0</v>
      </c>
      <c r="CN204" s="100">
        <f>IF(Tableau13[[#This Row],[Debut66]]=0,0,IF(AND(Tableau13[[#This Row],[X]]="x",Tableau13[[#This Row],[Verif Pause inférieure]]&gt;0),MOD(Tableau13[[#This Row],[Temps6]]-Tableau13[[#This Row],[Verif Pause inférieure]],1),Tableau13[[#This Row],[Temps6]]))</f>
        <v>0</v>
      </c>
      <c r="CO204" s="99">
        <f>IF(Tableau13[[#This Row],[Fin6]]=0,0,IF(Tableau13[[#This Row],[Fin6]]&gt;$X$1,Tableau13[[#This Row],[Fin6]]+$U$1,Tableau13[[#This Row],[Fin6]]+$V$1))</f>
        <v>0</v>
      </c>
      <c r="CP204" s="98"/>
      <c r="CQ204" s="161"/>
      <c r="CS204" s="101"/>
      <c r="CT204" s="101"/>
      <c r="CU204" s="101"/>
      <c r="CV204" s="177"/>
      <c r="CW204" s="101"/>
      <c r="CX204" s="101"/>
      <c r="CY204" s="178"/>
      <c r="CZ204" s="178"/>
      <c r="DA204" s="178"/>
      <c r="DB204" s="178"/>
      <c r="DC204" s="178"/>
      <c r="DD204" s="178"/>
      <c r="DE204" s="178"/>
      <c r="DF204" s="178"/>
      <c r="DG204" s="178"/>
      <c r="DH204" s="178"/>
      <c r="DI204" s="178"/>
      <c r="DJ204" s="178"/>
      <c r="DK204" s="178"/>
      <c r="DL204" s="167"/>
      <c r="DS204" s="108">
        <f>Tableau13[[#This Row],[Pause 1]]</f>
        <v>0</v>
      </c>
      <c r="DT204" s="108">
        <f>Tableau13[[#This Row],[Pause 2]]</f>
        <v>0</v>
      </c>
      <c r="DU204" s="81">
        <f>Tableau13[[#This Row],[Debut 1 pause calculé]]</f>
        <v>0</v>
      </c>
      <c r="DV204" s="81">
        <f>Tableau13[[#This Row],[Fin 1 pause calculé]]</f>
        <v>0</v>
      </c>
      <c r="DW204" s="81">
        <f>Tableau13[[#This Row],[Debut 2 pause calculé]]</f>
        <v>0</v>
      </c>
      <c r="DX204" s="81" t="str">
        <f>Tableau13[[#This Row],[Fin 2 pause calculé]]</f>
        <v/>
      </c>
      <c r="DY204" s="107">
        <f>Tableau13[[#This Row],[Activité1]]</f>
        <v>0</v>
      </c>
      <c r="DZ204" s="121">
        <f>Tableau13[[#This Row],[Debut1]]</f>
        <v>0</v>
      </c>
      <c r="EA204" s="121">
        <f>Tableau13[[#This Row],[Fin calculé1]]</f>
        <v>0</v>
      </c>
      <c r="EB204" s="121">
        <f>Tableau13[[#This Row],[FP1]]</f>
        <v>0</v>
      </c>
      <c r="EC204" s="122">
        <f>Tableau13[[#This Row],[Temps1]]</f>
        <v>0</v>
      </c>
      <c r="ED204" s="123">
        <f>IF(DZ204=0,0,IF(EA204&gt;0,"F",IF(Tableau13[[#This Row],[X]]="X","FP","EC")))</f>
        <v>0</v>
      </c>
      <c r="EE204" s="124">
        <f>Tableau13[[#This Row],[Pause1]]</f>
        <v>0</v>
      </c>
      <c r="EF204" s="125">
        <f t="shared" si="8"/>
        <v>0</v>
      </c>
      <c r="EG204" s="125">
        <f t="shared" si="7"/>
        <v>0</v>
      </c>
    </row>
    <row r="205" spans="1:137" s="107" customFormat="1" ht="13.95" customHeight="1" x14ac:dyDescent="0.3">
      <c r="A205" s="187"/>
      <c r="B205" s="187"/>
      <c r="C205" s="187"/>
      <c r="D205" s="188"/>
      <c r="E205" s="187"/>
      <c r="F205" s="101"/>
      <c r="G205" s="178"/>
      <c r="H205" s="189"/>
      <c r="I205" s="178"/>
      <c r="J205" s="178"/>
      <c r="K205" s="190"/>
      <c r="L205" s="191"/>
      <c r="M205" s="191"/>
      <c r="N205" s="178"/>
      <c r="O205" s="178"/>
      <c r="P205" s="178"/>
      <c r="Q205" s="189"/>
      <c r="R205" s="192"/>
      <c r="S205" s="192"/>
      <c r="T205" s="192"/>
      <c r="U205" s="192"/>
      <c r="V205" s="192"/>
      <c r="W205" s="192"/>
      <c r="X205" s="192"/>
      <c r="Z205" s="105"/>
      <c r="AA205" s="105"/>
      <c r="AB205" s="105"/>
      <c r="AC205" s="178"/>
      <c r="AD205" s="105"/>
      <c r="AE205" s="193"/>
      <c r="AF205" s="194"/>
      <c r="AG205" s="195"/>
      <c r="AH205" s="196"/>
      <c r="AI205" s="196"/>
      <c r="AJ205" s="196"/>
      <c r="AK205" s="80"/>
      <c r="AL205" s="197"/>
      <c r="AM205" s="198"/>
      <c r="AN205" s="198"/>
      <c r="AO205" s="197"/>
      <c r="AP205" s="197"/>
      <c r="AQ205" s="197"/>
      <c r="AR205" s="197"/>
      <c r="AS205" s="197"/>
      <c r="AT205" s="197"/>
      <c r="AU205" s="197"/>
      <c r="AV205" s="199"/>
      <c r="AW205" s="200"/>
      <c r="AX205" s="201"/>
      <c r="AY205" s="200"/>
      <c r="AZ205" s="201"/>
      <c r="BA205" s="200"/>
      <c r="BB205" s="202"/>
      <c r="BC205" s="197"/>
      <c r="BD205" s="197"/>
      <c r="BE205" s="197"/>
      <c r="BF205" s="197"/>
      <c r="BG205" s="203"/>
      <c r="BH205" s="197"/>
      <c r="BI205" s="197"/>
      <c r="BJ205" s="197"/>
      <c r="BK205" s="197"/>
      <c r="BL205" s="197"/>
      <c r="BM205" s="197"/>
      <c r="BN205" s="197"/>
      <c r="BO205" s="197"/>
      <c r="BP205" s="197"/>
      <c r="BQ205" s="203"/>
      <c r="BR205" s="203"/>
      <c r="BS205" s="197"/>
      <c r="BT205" s="197"/>
      <c r="BU205" s="197"/>
      <c r="BV205" s="197"/>
      <c r="BW205" s="148"/>
      <c r="BX205" s="197"/>
      <c r="BY205" s="197"/>
      <c r="BZ205" s="197"/>
      <c r="CA205" s="197"/>
      <c r="CB205" s="197"/>
      <c r="CC205" s="190"/>
      <c r="CD205" s="203"/>
      <c r="CE205" s="203"/>
      <c r="CF205" s="148"/>
      <c r="CG205" s="197"/>
      <c r="CH205" s="190"/>
      <c r="CI205" s="190"/>
      <c r="CJ205" s="190"/>
      <c r="CK205" s="204"/>
      <c r="CM205" s="152"/>
      <c r="CN205" s="152"/>
      <c r="CO205" s="152"/>
      <c r="CP205" s="204"/>
      <c r="CQ205" s="161"/>
      <c r="CS205" s="101"/>
      <c r="CT205" s="101"/>
      <c r="CU205" s="101"/>
      <c r="CV205" s="177"/>
      <c r="CW205" s="101"/>
      <c r="CX205" s="101"/>
      <c r="CY205" s="178"/>
      <c r="CZ205" s="178"/>
      <c r="DA205" s="178"/>
      <c r="DB205" s="178"/>
      <c r="DC205" s="178"/>
      <c r="DD205" s="178"/>
      <c r="DE205" s="178"/>
      <c r="DF205" s="178"/>
      <c r="DG205" s="178"/>
      <c r="DH205" s="178"/>
      <c r="DI205" s="178"/>
      <c r="DJ205" s="178"/>
      <c r="DK205" s="178"/>
      <c r="DL205" s="167"/>
    </row>
    <row r="206" spans="1:137" s="107" customFormat="1" ht="13.95" customHeight="1" x14ac:dyDescent="0.3">
      <c r="A206" s="187"/>
      <c r="B206" s="187"/>
      <c r="C206" s="187"/>
      <c r="D206" s="188"/>
      <c r="E206" s="187"/>
      <c r="F206" s="101"/>
      <c r="G206" s="178"/>
      <c r="H206" s="189"/>
      <c r="I206" s="178"/>
      <c r="J206" s="178"/>
      <c r="K206" s="190"/>
      <c r="L206" s="191"/>
      <c r="M206" s="191"/>
      <c r="N206" s="178"/>
      <c r="O206" s="178"/>
      <c r="P206" s="178"/>
      <c r="Q206" s="189"/>
      <c r="R206" s="192"/>
      <c r="S206" s="192"/>
      <c r="T206" s="192"/>
      <c r="U206" s="192"/>
      <c r="V206" s="192"/>
      <c r="W206" s="192"/>
      <c r="X206" s="192"/>
      <c r="Z206" s="105"/>
      <c r="AA206" s="105"/>
      <c r="AB206" s="105"/>
      <c r="AC206" s="178"/>
      <c r="AD206" s="105"/>
      <c r="AE206" s="193"/>
      <c r="AF206" s="194"/>
      <c r="AG206" s="195"/>
      <c r="AH206" s="196"/>
      <c r="AI206" s="196"/>
      <c r="AJ206" s="196"/>
      <c r="AK206" s="80"/>
      <c r="AL206" s="197"/>
      <c r="AM206" s="198"/>
      <c r="AN206" s="198"/>
      <c r="AO206" s="197"/>
      <c r="AP206" s="197"/>
      <c r="AQ206" s="197"/>
      <c r="AR206" s="197"/>
      <c r="AS206" s="197"/>
      <c r="AT206" s="197"/>
      <c r="AU206" s="197"/>
      <c r="AV206" s="199"/>
      <c r="AW206" s="200"/>
      <c r="AX206" s="201"/>
      <c r="AY206" s="200"/>
      <c r="AZ206" s="201"/>
      <c r="BA206" s="200"/>
      <c r="BB206" s="202"/>
      <c r="BC206" s="197"/>
      <c r="BD206" s="197"/>
      <c r="BE206" s="197"/>
      <c r="BF206" s="197"/>
      <c r="BG206" s="203"/>
      <c r="BH206" s="197"/>
      <c r="BI206" s="197"/>
      <c r="BJ206" s="197"/>
      <c r="BK206" s="197"/>
      <c r="BL206" s="197"/>
      <c r="BM206" s="197"/>
      <c r="BN206" s="197"/>
      <c r="BO206" s="197"/>
      <c r="BP206" s="197"/>
      <c r="BQ206" s="203"/>
      <c r="BR206" s="203"/>
      <c r="BS206" s="197"/>
      <c r="BT206" s="197"/>
      <c r="BU206" s="197"/>
      <c r="BV206" s="197"/>
      <c r="BW206" s="148"/>
      <c r="BX206" s="197"/>
      <c r="BY206" s="197"/>
      <c r="BZ206" s="197"/>
      <c r="CA206" s="197"/>
      <c r="CB206" s="197"/>
      <c r="CC206" s="190"/>
      <c r="CD206" s="203"/>
      <c r="CE206" s="203"/>
      <c r="CF206" s="148"/>
      <c r="CG206" s="197"/>
      <c r="CH206" s="190"/>
      <c r="CI206" s="190"/>
      <c r="CJ206" s="190"/>
      <c r="CK206" s="204"/>
      <c r="CM206" s="152"/>
      <c r="CN206" s="152"/>
      <c r="CO206" s="152"/>
      <c r="CP206" s="204"/>
      <c r="CQ206" s="161"/>
      <c r="CS206" s="101"/>
      <c r="CT206" s="101"/>
      <c r="CU206" s="101"/>
      <c r="CV206" s="177"/>
      <c r="CW206" s="101"/>
      <c r="CX206" s="101"/>
      <c r="CY206" s="178"/>
      <c r="CZ206" s="178"/>
      <c r="DA206" s="178"/>
      <c r="DB206" s="178"/>
      <c r="DC206" s="178"/>
      <c r="DD206" s="178"/>
      <c r="DE206" s="178"/>
      <c r="DF206" s="178"/>
      <c r="DG206" s="178"/>
      <c r="DH206" s="178"/>
      <c r="DI206" s="178"/>
      <c r="DJ206" s="178"/>
      <c r="DK206" s="178"/>
      <c r="DL206" s="167"/>
    </row>
    <row r="207" spans="1:137" s="107" customFormat="1" ht="13.95" customHeight="1" x14ac:dyDescent="0.3">
      <c r="A207" s="187"/>
      <c r="B207" s="187"/>
      <c r="C207" s="187"/>
      <c r="D207" s="188"/>
      <c r="E207" s="187"/>
      <c r="F207" s="101"/>
      <c r="G207" s="178"/>
      <c r="H207" s="189"/>
      <c r="I207" s="178"/>
      <c r="J207" s="178"/>
      <c r="K207" s="190"/>
      <c r="L207" s="191"/>
      <c r="M207" s="191"/>
      <c r="N207" s="178"/>
      <c r="O207" s="178"/>
      <c r="P207" s="178"/>
      <c r="Q207" s="189"/>
      <c r="R207" s="192"/>
      <c r="S207" s="192"/>
      <c r="T207" s="192"/>
      <c r="U207" s="192"/>
      <c r="V207" s="192"/>
      <c r="W207" s="192"/>
      <c r="X207" s="192"/>
      <c r="Z207" s="105"/>
      <c r="AA207" s="105"/>
      <c r="AB207" s="105"/>
      <c r="AC207" s="178"/>
      <c r="AD207" s="105"/>
      <c r="AE207" s="193"/>
      <c r="AF207" s="194"/>
      <c r="AG207" s="195"/>
      <c r="AH207" s="196"/>
      <c r="AI207" s="196"/>
      <c r="AJ207" s="196"/>
      <c r="AK207" s="80"/>
      <c r="AL207" s="197"/>
      <c r="AM207" s="198"/>
      <c r="AN207" s="198"/>
      <c r="AO207" s="197"/>
      <c r="AP207" s="197"/>
      <c r="AQ207" s="197"/>
      <c r="AR207" s="197"/>
      <c r="AS207" s="197"/>
      <c r="AT207" s="197"/>
      <c r="AU207" s="197"/>
      <c r="AV207" s="199"/>
      <c r="AW207" s="200"/>
      <c r="AX207" s="201"/>
      <c r="AY207" s="200"/>
      <c r="AZ207" s="201"/>
      <c r="BA207" s="200"/>
      <c r="BB207" s="202"/>
      <c r="BC207" s="197"/>
      <c r="BD207" s="197"/>
      <c r="BE207" s="197"/>
      <c r="BF207" s="197"/>
      <c r="BG207" s="203"/>
      <c r="BH207" s="197"/>
      <c r="BI207" s="197"/>
      <c r="BJ207" s="197"/>
      <c r="BK207" s="197"/>
      <c r="BL207" s="197"/>
      <c r="BM207" s="197"/>
      <c r="BN207" s="197"/>
      <c r="BO207" s="197"/>
      <c r="BP207" s="197"/>
      <c r="BQ207" s="203"/>
      <c r="BR207" s="203"/>
      <c r="BS207" s="197"/>
      <c r="BT207" s="197"/>
      <c r="BU207" s="197"/>
      <c r="BV207" s="197"/>
      <c r="BW207" s="148"/>
      <c r="BX207" s="197"/>
      <c r="BY207" s="197"/>
      <c r="BZ207" s="197"/>
      <c r="CA207" s="197"/>
      <c r="CB207" s="197"/>
      <c r="CC207" s="190"/>
      <c r="CD207" s="203"/>
      <c r="CE207" s="203"/>
      <c r="CF207" s="148"/>
      <c r="CG207" s="197"/>
      <c r="CH207" s="190"/>
      <c r="CI207" s="190"/>
      <c r="CJ207" s="190"/>
      <c r="CK207" s="204"/>
      <c r="CM207" s="152"/>
      <c r="CN207" s="152"/>
      <c r="CO207" s="152"/>
      <c r="CP207" s="204"/>
      <c r="CQ207" s="161"/>
      <c r="CS207" s="101"/>
      <c r="CT207" s="101"/>
      <c r="CU207" s="101"/>
      <c r="CV207" s="177"/>
      <c r="CW207" s="101"/>
      <c r="CX207" s="101"/>
      <c r="CY207" s="178"/>
      <c r="CZ207" s="178"/>
      <c r="DA207" s="178"/>
      <c r="DB207" s="178"/>
      <c r="DC207" s="178"/>
      <c r="DD207" s="178"/>
      <c r="DE207" s="178"/>
      <c r="DF207" s="178"/>
      <c r="DG207" s="178"/>
      <c r="DH207" s="178"/>
      <c r="DI207" s="178"/>
      <c r="DJ207" s="178"/>
      <c r="DK207" s="178"/>
      <c r="DL207" s="167"/>
    </row>
    <row r="208" spans="1:137" s="107" customFormat="1" ht="13.95" customHeight="1" x14ac:dyDescent="0.3">
      <c r="A208" s="187"/>
      <c r="B208" s="187"/>
      <c r="C208" s="187"/>
      <c r="D208" s="188"/>
      <c r="E208" s="187"/>
      <c r="F208" s="101"/>
      <c r="G208" s="178"/>
      <c r="H208" s="189"/>
      <c r="I208" s="178"/>
      <c r="J208" s="178"/>
      <c r="K208" s="190"/>
      <c r="L208" s="191"/>
      <c r="M208" s="191"/>
      <c r="N208" s="178"/>
      <c r="O208" s="178"/>
      <c r="P208" s="178"/>
      <c r="Q208" s="189"/>
      <c r="R208" s="192"/>
      <c r="S208" s="192"/>
      <c r="T208" s="192"/>
      <c r="U208" s="192"/>
      <c r="V208" s="192"/>
      <c r="W208" s="192"/>
      <c r="X208" s="192"/>
      <c r="Z208" s="105"/>
      <c r="AA208" s="105"/>
      <c r="AB208" s="105"/>
      <c r="AC208" s="178"/>
      <c r="AD208" s="105"/>
      <c r="AE208" s="193"/>
      <c r="AF208" s="194"/>
      <c r="AG208" s="195"/>
      <c r="AH208" s="196"/>
      <c r="AI208" s="196"/>
      <c r="AJ208" s="196"/>
      <c r="AK208" s="80"/>
      <c r="AL208" s="197"/>
      <c r="AM208" s="198"/>
      <c r="AN208" s="198"/>
      <c r="AO208" s="197"/>
      <c r="AP208" s="197"/>
      <c r="AQ208" s="197"/>
      <c r="AR208" s="197"/>
      <c r="AS208" s="197"/>
      <c r="AT208" s="197"/>
      <c r="AU208" s="197"/>
      <c r="AV208" s="199"/>
      <c r="AW208" s="200"/>
      <c r="AX208" s="201"/>
      <c r="AY208" s="200"/>
      <c r="AZ208" s="201"/>
      <c r="BA208" s="200"/>
      <c r="BB208" s="202"/>
      <c r="BC208" s="197"/>
      <c r="BD208" s="197"/>
      <c r="BE208" s="197"/>
      <c r="BF208" s="197"/>
      <c r="BG208" s="203"/>
      <c r="BH208" s="197"/>
      <c r="BI208" s="197"/>
      <c r="BJ208" s="197"/>
      <c r="BK208" s="197"/>
      <c r="BL208" s="197"/>
      <c r="BM208" s="197"/>
      <c r="BN208" s="197"/>
      <c r="BO208" s="197"/>
      <c r="BP208" s="197"/>
      <c r="BQ208" s="203"/>
      <c r="BR208" s="203"/>
      <c r="BS208" s="197"/>
      <c r="BT208" s="197"/>
      <c r="BU208" s="197"/>
      <c r="BV208" s="197"/>
      <c r="BW208" s="148"/>
      <c r="BX208" s="197"/>
      <c r="BY208" s="197"/>
      <c r="BZ208" s="197"/>
      <c r="CA208" s="197"/>
      <c r="CB208" s="197"/>
      <c r="CC208" s="190"/>
      <c r="CD208" s="203"/>
      <c r="CE208" s="203"/>
      <c r="CF208" s="148"/>
      <c r="CG208" s="197"/>
      <c r="CH208" s="190"/>
      <c r="CI208" s="190"/>
      <c r="CJ208" s="190"/>
      <c r="CK208" s="204"/>
      <c r="CM208" s="152"/>
      <c r="CN208" s="152"/>
      <c r="CO208" s="152"/>
      <c r="CP208" s="204"/>
      <c r="CQ208" s="161"/>
      <c r="CS208" s="101"/>
      <c r="CT208" s="101"/>
      <c r="CU208" s="101"/>
      <c r="CV208" s="177"/>
      <c r="CW208" s="101"/>
      <c r="CX208" s="101"/>
      <c r="CY208" s="178"/>
      <c r="CZ208" s="178"/>
      <c r="DA208" s="178"/>
      <c r="DB208" s="178"/>
      <c r="DC208" s="178"/>
      <c r="DD208" s="178"/>
      <c r="DE208" s="178"/>
      <c r="DF208" s="178"/>
      <c r="DG208" s="178"/>
      <c r="DH208" s="178"/>
      <c r="DI208" s="178"/>
      <c r="DJ208" s="178"/>
      <c r="DK208" s="178"/>
      <c r="DL208" s="167"/>
      <c r="DS208" s="205">
        <v>42217.291666666664</v>
      </c>
      <c r="DT208" s="126"/>
    </row>
    <row r="209" spans="1:116" s="107" customFormat="1" ht="13.95" customHeight="1" x14ac:dyDescent="0.3">
      <c r="A209" s="187"/>
      <c r="B209" s="187"/>
      <c r="C209" s="187"/>
      <c r="D209" s="188"/>
      <c r="E209" s="187"/>
      <c r="F209" s="101"/>
      <c r="G209" s="178"/>
      <c r="H209" s="189"/>
      <c r="I209" s="178"/>
      <c r="J209" s="178"/>
      <c r="K209" s="190"/>
      <c r="L209" s="191"/>
      <c r="M209" s="191"/>
      <c r="N209" s="178"/>
      <c r="O209" s="178"/>
      <c r="P209" s="178"/>
      <c r="Q209" s="189"/>
      <c r="R209" s="192"/>
      <c r="S209" s="192"/>
      <c r="T209" s="192"/>
      <c r="U209" s="192"/>
      <c r="V209" s="192"/>
      <c r="W209" s="192"/>
      <c r="X209" s="192"/>
      <c r="Z209" s="105"/>
      <c r="AA209" s="105"/>
      <c r="AB209" s="105"/>
      <c r="AC209" s="178"/>
      <c r="AD209" s="105"/>
      <c r="AE209" s="193"/>
      <c r="AF209" s="194"/>
      <c r="AG209" s="195"/>
      <c r="AH209" s="196"/>
      <c r="AI209" s="196"/>
      <c r="AJ209" s="196"/>
      <c r="AK209" s="80"/>
      <c r="AL209" s="197"/>
      <c r="AM209" s="198"/>
      <c r="AN209" s="198"/>
      <c r="AO209" s="197"/>
      <c r="AP209" s="197"/>
      <c r="AQ209" s="197"/>
      <c r="AR209" s="197"/>
      <c r="AS209" s="197"/>
      <c r="AT209" s="197"/>
      <c r="AU209" s="197"/>
      <c r="AV209" s="199"/>
      <c r="AW209" s="200"/>
      <c r="AX209" s="201"/>
      <c r="AY209" s="200"/>
      <c r="AZ209" s="201"/>
      <c r="BA209" s="200"/>
      <c r="BB209" s="202"/>
      <c r="BC209" s="197"/>
      <c r="BD209" s="197"/>
      <c r="BE209" s="197"/>
      <c r="BF209" s="197"/>
      <c r="BG209" s="203"/>
      <c r="BH209" s="197"/>
      <c r="BI209" s="197"/>
      <c r="BJ209" s="197"/>
      <c r="BK209" s="197"/>
      <c r="BL209" s="197"/>
      <c r="BM209" s="197"/>
      <c r="BN209" s="197"/>
      <c r="BO209" s="197"/>
      <c r="BP209" s="197"/>
      <c r="BQ209" s="203"/>
      <c r="BR209" s="203"/>
      <c r="BS209" s="197"/>
      <c r="BT209" s="197"/>
      <c r="BU209" s="197"/>
      <c r="BV209" s="197"/>
      <c r="BW209" s="148"/>
      <c r="BX209" s="197"/>
      <c r="BY209" s="197"/>
      <c r="BZ209" s="197"/>
      <c r="CA209" s="197"/>
      <c r="CB209" s="197"/>
      <c r="CC209" s="190"/>
      <c r="CD209" s="203"/>
      <c r="CE209" s="203"/>
      <c r="CF209" s="148"/>
      <c r="CG209" s="197"/>
      <c r="CH209" s="190"/>
      <c r="CI209" s="190"/>
      <c r="CJ209" s="190"/>
      <c r="CK209" s="204"/>
      <c r="CM209" s="152"/>
      <c r="CN209" s="152"/>
      <c r="CO209" s="152"/>
      <c r="CP209" s="204"/>
      <c r="CQ209" s="161"/>
      <c r="CS209" s="101"/>
      <c r="CT209" s="101"/>
      <c r="CU209" s="101"/>
      <c r="CV209" s="177"/>
      <c r="CW209" s="101"/>
      <c r="CX209" s="101"/>
      <c r="CY209" s="178"/>
      <c r="CZ209" s="178"/>
      <c r="DA209" s="178"/>
      <c r="DB209" s="178"/>
      <c r="DC209" s="178"/>
      <c r="DD209" s="178"/>
      <c r="DE209" s="178"/>
      <c r="DF209" s="178"/>
      <c r="DG209" s="178"/>
      <c r="DH209" s="178"/>
      <c r="DI209" s="178"/>
      <c r="DJ209" s="178"/>
      <c r="DK209" s="178"/>
      <c r="DL209" s="167"/>
    </row>
    <row r="210" spans="1:116" s="107" customFormat="1" ht="13.95" customHeight="1" x14ac:dyDescent="0.3">
      <c r="A210" s="187"/>
      <c r="B210" s="187"/>
      <c r="C210" s="187"/>
      <c r="D210" s="188"/>
      <c r="E210" s="187"/>
      <c r="F210" s="101"/>
      <c r="G210" s="178"/>
      <c r="H210" s="189"/>
      <c r="I210" s="178"/>
      <c r="J210" s="178"/>
      <c r="K210" s="190"/>
      <c r="L210" s="191"/>
      <c r="M210" s="191"/>
      <c r="N210" s="178"/>
      <c r="O210" s="178"/>
      <c r="P210" s="178"/>
      <c r="Q210" s="189"/>
      <c r="R210" s="192"/>
      <c r="S210" s="192"/>
      <c r="T210" s="192"/>
      <c r="U210" s="192"/>
      <c r="V210" s="192"/>
      <c r="W210" s="192"/>
      <c r="X210" s="192"/>
      <c r="Z210" s="105"/>
      <c r="AA210" s="105"/>
      <c r="AB210" s="105"/>
      <c r="AC210" s="178"/>
      <c r="AD210" s="105"/>
      <c r="AE210" s="193"/>
      <c r="AF210" s="194"/>
      <c r="AG210" s="195"/>
      <c r="AH210" s="196"/>
      <c r="AI210" s="196"/>
      <c r="AJ210" s="196"/>
      <c r="AK210" s="80"/>
      <c r="AL210" s="197"/>
      <c r="AM210" s="198"/>
      <c r="AN210" s="198"/>
      <c r="AO210" s="197"/>
      <c r="AP210" s="197"/>
      <c r="AQ210" s="197"/>
      <c r="AR210" s="197"/>
      <c r="AS210" s="197"/>
      <c r="AT210" s="197"/>
      <c r="AU210" s="197"/>
      <c r="AV210" s="199"/>
      <c r="AW210" s="200"/>
      <c r="AX210" s="201"/>
      <c r="AY210" s="200"/>
      <c r="AZ210" s="201"/>
      <c r="BA210" s="200"/>
      <c r="BB210" s="202"/>
      <c r="BC210" s="197"/>
      <c r="BD210" s="197"/>
      <c r="BE210" s="197"/>
      <c r="BF210" s="197"/>
      <c r="BG210" s="203"/>
      <c r="BH210" s="197"/>
      <c r="BI210" s="197"/>
      <c r="BJ210" s="197"/>
      <c r="BK210" s="197"/>
      <c r="BL210" s="197"/>
      <c r="BM210" s="197"/>
      <c r="BN210" s="197"/>
      <c r="BO210" s="197"/>
      <c r="BP210" s="197"/>
      <c r="BQ210" s="203"/>
      <c r="BR210" s="203"/>
      <c r="BS210" s="197"/>
      <c r="BT210" s="197"/>
      <c r="BU210" s="197"/>
      <c r="BV210" s="197"/>
      <c r="BW210" s="148"/>
      <c r="BX210" s="197"/>
      <c r="BY210" s="197"/>
      <c r="BZ210" s="197"/>
      <c r="CA210" s="197"/>
      <c r="CB210" s="197"/>
      <c r="CC210" s="190"/>
      <c r="CD210" s="203"/>
      <c r="CE210" s="203"/>
      <c r="CF210" s="148"/>
      <c r="CG210" s="197"/>
      <c r="CH210" s="190"/>
      <c r="CI210" s="190"/>
      <c r="CJ210" s="190"/>
      <c r="CK210" s="204"/>
      <c r="CM210" s="152"/>
      <c r="CN210" s="152"/>
      <c r="CO210" s="152"/>
      <c r="CP210" s="204"/>
      <c r="CQ210" s="161"/>
      <c r="CS210" s="101"/>
      <c r="CT210" s="101"/>
      <c r="CU210" s="101"/>
      <c r="CV210" s="177"/>
      <c r="CW210" s="101"/>
      <c r="CX210" s="101"/>
      <c r="CY210" s="178"/>
      <c r="CZ210" s="178"/>
      <c r="DA210" s="178"/>
      <c r="DB210" s="178"/>
      <c r="DC210" s="178"/>
      <c r="DD210" s="178"/>
      <c r="DE210" s="178"/>
      <c r="DF210" s="178"/>
      <c r="DG210" s="178"/>
      <c r="DH210" s="178"/>
      <c r="DI210" s="178"/>
      <c r="DJ210" s="178"/>
      <c r="DK210" s="178"/>
      <c r="DL210" s="167"/>
    </row>
    <row r="211" spans="1:116" s="107" customFormat="1" ht="13.95" customHeight="1" x14ac:dyDescent="0.3">
      <c r="A211" s="187"/>
      <c r="B211" s="187"/>
      <c r="C211" s="187"/>
      <c r="D211" s="188"/>
      <c r="E211" s="187"/>
      <c r="F211" s="101"/>
      <c r="G211" s="178"/>
      <c r="H211" s="189"/>
      <c r="I211" s="178"/>
      <c r="J211" s="178"/>
      <c r="K211" s="190"/>
      <c r="L211" s="191"/>
      <c r="M211" s="191"/>
      <c r="N211" s="178"/>
      <c r="O211" s="178"/>
      <c r="P211" s="178"/>
      <c r="Q211" s="189"/>
      <c r="R211" s="192"/>
      <c r="S211" s="192"/>
      <c r="T211" s="192"/>
      <c r="U211" s="192"/>
      <c r="V211" s="192"/>
      <c r="W211" s="192"/>
      <c r="X211" s="192"/>
      <c r="Z211" s="105"/>
      <c r="AA211" s="105"/>
      <c r="AB211" s="105"/>
      <c r="AC211" s="178"/>
      <c r="AD211" s="105"/>
      <c r="AE211" s="193"/>
      <c r="AF211" s="194"/>
      <c r="AG211" s="195"/>
      <c r="AH211" s="196"/>
      <c r="AI211" s="196"/>
      <c r="AJ211" s="196"/>
      <c r="AK211" s="80"/>
      <c r="AL211" s="197"/>
      <c r="AM211" s="198"/>
      <c r="AN211" s="198"/>
      <c r="AO211" s="197"/>
      <c r="AP211" s="197"/>
      <c r="AQ211" s="197"/>
      <c r="AR211" s="197"/>
      <c r="AS211" s="197"/>
      <c r="AT211" s="197"/>
      <c r="AU211" s="197"/>
      <c r="AV211" s="199"/>
      <c r="AW211" s="200"/>
      <c r="AX211" s="201"/>
      <c r="AY211" s="200"/>
      <c r="AZ211" s="201"/>
      <c r="BA211" s="200"/>
      <c r="BB211" s="202"/>
      <c r="BC211" s="197"/>
      <c r="BD211" s="197"/>
      <c r="BE211" s="197"/>
      <c r="BF211" s="197"/>
      <c r="BG211" s="203"/>
      <c r="BH211" s="197"/>
      <c r="BI211" s="197"/>
      <c r="BJ211" s="197"/>
      <c r="BK211" s="197"/>
      <c r="BL211" s="197"/>
      <c r="BM211" s="197"/>
      <c r="BN211" s="197"/>
      <c r="BO211" s="197"/>
      <c r="BP211" s="197"/>
      <c r="BQ211" s="203"/>
      <c r="BR211" s="203"/>
      <c r="BS211" s="197"/>
      <c r="BT211" s="197"/>
      <c r="BU211" s="197"/>
      <c r="BV211" s="197"/>
      <c r="BW211" s="148"/>
      <c r="BX211" s="197"/>
      <c r="BY211" s="197"/>
      <c r="BZ211" s="197"/>
      <c r="CA211" s="197"/>
      <c r="CB211" s="197"/>
      <c r="CC211" s="190"/>
      <c r="CD211" s="203"/>
      <c r="CE211" s="203"/>
      <c r="CF211" s="148"/>
      <c r="CG211" s="197"/>
      <c r="CH211" s="190"/>
      <c r="CI211" s="190"/>
      <c r="CJ211" s="190"/>
      <c r="CK211" s="204"/>
      <c r="CM211" s="152"/>
      <c r="CN211" s="152"/>
      <c r="CO211" s="152"/>
      <c r="CP211" s="204"/>
      <c r="CQ211" s="161"/>
      <c r="CS211" s="101"/>
      <c r="CT211" s="101"/>
      <c r="CU211" s="101"/>
      <c r="CV211" s="177"/>
      <c r="CW211" s="101"/>
      <c r="CX211" s="101"/>
      <c r="CY211" s="178"/>
      <c r="CZ211" s="178"/>
      <c r="DA211" s="178"/>
      <c r="DB211" s="178"/>
      <c r="DC211" s="178"/>
      <c r="DD211" s="178"/>
      <c r="DE211" s="178"/>
      <c r="DF211" s="178"/>
      <c r="DG211" s="178"/>
      <c r="DH211" s="178"/>
      <c r="DI211" s="178"/>
      <c r="DJ211" s="178"/>
      <c r="DK211" s="178"/>
      <c r="DL211" s="167"/>
    </row>
    <row r="212" spans="1:116" s="107" customFormat="1" ht="13.95" customHeight="1" x14ac:dyDescent="0.3">
      <c r="A212" s="187"/>
      <c r="B212" s="187"/>
      <c r="C212" s="187"/>
      <c r="D212" s="188"/>
      <c r="E212" s="187"/>
      <c r="F212" s="101"/>
      <c r="G212" s="178"/>
      <c r="H212" s="189"/>
      <c r="I212" s="178"/>
      <c r="J212" s="178"/>
      <c r="K212" s="190"/>
      <c r="L212" s="191"/>
      <c r="M212" s="191"/>
      <c r="N212" s="178"/>
      <c r="O212" s="178"/>
      <c r="P212" s="178"/>
      <c r="Q212" s="189"/>
      <c r="R212" s="192"/>
      <c r="S212" s="192"/>
      <c r="T212" s="192"/>
      <c r="U212" s="192"/>
      <c r="V212" s="192"/>
      <c r="W212" s="192"/>
      <c r="X212" s="192"/>
      <c r="Z212" s="105"/>
      <c r="AA212" s="105"/>
      <c r="AB212" s="105"/>
      <c r="AC212" s="178"/>
      <c r="AD212" s="105"/>
      <c r="AE212" s="193"/>
      <c r="AF212" s="194"/>
      <c r="AG212" s="195"/>
      <c r="AH212" s="196"/>
      <c r="AI212" s="196"/>
      <c r="AJ212" s="196"/>
      <c r="AK212" s="80"/>
      <c r="AL212" s="197"/>
      <c r="AM212" s="198"/>
      <c r="AN212" s="198"/>
      <c r="AO212" s="197"/>
      <c r="AP212" s="197"/>
      <c r="AQ212" s="197"/>
      <c r="AR212" s="197"/>
      <c r="AS212" s="197"/>
      <c r="AT212" s="197"/>
      <c r="AU212" s="197"/>
      <c r="AV212" s="199"/>
      <c r="AW212" s="200"/>
      <c r="AX212" s="201"/>
      <c r="AY212" s="200"/>
      <c r="AZ212" s="201"/>
      <c r="BA212" s="200"/>
      <c r="BB212" s="202"/>
      <c r="BC212" s="197"/>
      <c r="BD212" s="197"/>
      <c r="BE212" s="197"/>
      <c r="BF212" s="197"/>
      <c r="BG212" s="203"/>
      <c r="BH212" s="197"/>
      <c r="BI212" s="197"/>
      <c r="BJ212" s="197"/>
      <c r="BK212" s="197"/>
      <c r="BL212" s="197"/>
      <c r="BM212" s="197"/>
      <c r="BN212" s="197"/>
      <c r="BO212" s="197"/>
      <c r="BP212" s="197"/>
      <c r="BQ212" s="203"/>
      <c r="BR212" s="203"/>
      <c r="BS212" s="197"/>
      <c r="BT212" s="197"/>
      <c r="BU212" s="197"/>
      <c r="BV212" s="197"/>
      <c r="BW212" s="148"/>
      <c r="BX212" s="197"/>
      <c r="BY212" s="197"/>
      <c r="BZ212" s="197"/>
      <c r="CA212" s="197"/>
      <c r="CB212" s="197"/>
      <c r="CC212" s="190"/>
      <c r="CD212" s="203"/>
      <c r="CE212" s="203"/>
      <c r="CF212" s="148"/>
      <c r="CG212" s="197"/>
      <c r="CH212" s="190"/>
      <c r="CI212" s="190"/>
      <c r="CJ212" s="190"/>
      <c r="CK212" s="204"/>
      <c r="CM212" s="152"/>
      <c r="CN212" s="152"/>
      <c r="CO212" s="152"/>
      <c r="CP212" s="204"/>
      <c r="CQ212" s="161"/>
      <c r="CS212" s="101"/>
      <c r="CT212" s="101"/>
      <c r="CU212" s="101"/>
      <c r="CV212" s="177"/>
      <c r="CW212" s="101"/>
      <c r="CX212" s="101"/>
      <c r="CY212" s="178"/>
      <c r="CZ212" s="178"/>
      <c r="DA212" s="178"/>
      <c r="DB212" s="178"/>
      <c r="DC212" s="178"/>
      <c r="DD212" s="178"/>
      <c r="DE212" s="178"/>
      <c r="DF212" s="178"/>
      <c r="DG212" s="178"/>
      <c r="DH212" s="178"/>
      <c r="DI212" s="178"/>
      <c r="DJ212" s="178"/>
      <c r="DK212" s="178"/>
      <c r="DL212" s="167"/>
    </row>
    <row r="213" spans="1:116" s="107" customFormat="1" ht="13.95" customHeight="1" x14ac:dyDescent="0.3">
      <c r="A213" s="187"/>
      <c r="B213" s="187"/>
      <c r="C213" s="187"/>
      <c r="D213" s="188"/>
      <c r="E213" s="187"/>
      <c r="F213" s="101"/>
      <c r="G213" s="178"/>
      <c r="H213" s="189"/>
      <c r="I213" s="178"/>
      <c r="J213" s="178"/>
      <c r="K213" s="190"/>
      <c r="L213" s="191"/>
      <c r="M213" s="191"/>
      <c r="N213" s="178"/>
      <c r="O213" s="178"/>
      <c r="P213" s="178"/>
      <c r="Q213" s="189"/>
      <c r="R213" s="192"/>
      <c r="S213" s="192"/>
      <c r="T213" s="192"/>
      <c r="U213" s="192"/>
      <c r="V213" s="192"/>
      <c r="W213" s="192"/>
      <c r="X213" s="192"/>
      <c r="Z213" s="105"/>
      <c r="AA213" s="105"/>
      <c r="AB213" s="105"/>
      <c r="AC213" s="178"/>
      <c r="AD213" s="105"/>
      <c r="AE213" s="193"/>
      <c r="AF213" s="194"/>
      <c r="AG213" s="195"/>
      <c r="AH213" s="196"/>
      <c r="AI213" s="196"/>
      <c r="AJ213" s="196"/>
      <c r="AK213" s="80"/>
      <c r="AL213" s="197"/>
      <c r="AM213" s="198"/>
      <c r="AN213" s="198"/>
      <c r="AO213" s="197"/>
      <c r="AP213" s="197"/>
      <c r="AQ213" s="197"/>
      <c r="AR213" s="197"/>
      <c r="AS213" s="197"/>
      <c r="AT213" s="197"/>
      <c r="AU213" s="197"/>
      <c r="AV213" s="199"/>
      <c r="AW213" s="200"/>
      <c r="AX213" s="201"/>
      <c r="AY213" s="200"/>
      <c r="AZ213" s="201"/>
      <c r="BA213" s="200"/>
      <c r="BB213" s="202"/>
      <c r="BC213" s="197"/>
      <c r="BD213" s="197"/>
      <c r="BE213" s="197"/>
      <c r="BF213" s="197"/>
      <c r="BG213" s="203"/>
      <c r="BH213" s="197"/>
      <c r="BI213" s="197"/>
      <c r="BJ213" s="197"/>
      <c r="BK213" s="197"/>
      <c r="BL213" s="197"/>
      <c r="BM213" s="197"/>
      <c r="BN213" s="197"/>
      <c r="BO213" s="197"/>
      <c r="BP213" s="197"/>
      <c r="BQ213" s="203"/>
      <c r="BR213" s="203"/>
      <c r="BS213" s="197"/>
      <c r="BT213" s="197"/>
      <c r="BU213" s="197"/>
      <c r="BV213" s="197"/>
      <c r="BW213" s="148"/>
      <c r="BX213" s="197"/>
      <c r="BY213" s="197"/>
      <c r="BZ213" s="197"/>
      <c r="CA213" s="197"/>
      <c r="CB213" s="197"/>
      <c r="CC213" s="190"/>
      <c r="CD213" s="203"/>
      <c r="CE213" s="203"/>
      <c r="CF213" s="148"/>
      <c r="CG213" s="197"/>
      <c r="CH213" s="190"/>
      <c r="CI213" s="190"/>
      <c r="CJ213" s="190"/>
      <c r="CK213" s="204"/>
      <c r="CM213" s="152"/>
      <c r="CN213" s="152"/>
      <c r="CO213" s="152"/>
      <c r="CP213" s="204"/>
      <c r="CQ213" s="161"/>
      <c r="CS213" s="101"/>
      <c r="CT213" s="101"/>
      <c r="CU213" s="101"/>
      <c r="CV213" s="177"/>
      <c r="CW213" s="101"/>
      <c r="CX213" s="101"/>
      <c r="CY213" s="178"/>
      <c r="CZ213" s="178"/>
      <c r="DA213" s="178"/>
      <c r="DB213" s="178"/>
      <c r="DC213" s="178"/>
      <c r="DD213" s="178"/>
      <c r="DE213" s="178"/>
      <c r="DF213" s="178"/>
      <c r="DG213" s="178"/>
      <c r="DH213" s="178"/>
      <c r="DI213" s="178"/>
      <c r="DJ213" s="178"/>
      <c r="DK213" s="178"/>
      <c r="DL213" s="167"/>
    </row>
    <row r="214" spans="1:116" s="107" customFormat="1" ht="13.95" customHeight="1" x14ac:dyDescent="0.3">
      <c r="A214" s="187"/>
      <c r="B214" s="187"/>
      <c r="C214" s="187"/>
      <c r="D214" s="188"/>
      <c r="E214" s="187"/>
      <c r="F214" s="101"/>
      <c r="G214" s="178"/>
      <c r="H214" s="189"/>
      <c r="I214" s="178"/>
      <c r="J214" s="178"/>
      <c r="K214" s="190"/>
      <c r="L214" s="191"/>
      <c r="M214" s="191"/>
      <c r="N214" s="178"/>
      <c r="O214" s="178"/>
      <c r="P214" s="178"/>
      <c r="Q214" s="189"/>
      <c r="R214" s="192"/>
      <c r="S214" s="192"/>
      <c r="T214" s="192"/>
      <c r="U214" s="192"/>
      <c r="V214" s="192"/>
      <c r="W214" s="192"/>
      <c r="X214" s="192"/>
      <c r="Z214" s="105"/>
      <c r="AA214" s="105"/>
      <c r="AB214" s="105"/>
      <c r="AC214" s="178"/>
      <c r="AD214" s="105"/>
      <c r="AE214" s="193"/>
      <c r="AF214" s="194"/>
      <c r="AG214" s="195"/>
      <c r="AH214" s="196"/>
      <c r="AI214" s="196"/>
      <c r="AJ214" s="196"/>
      <c r="AK214" s="80"/>
      <c r="AL214" s="197"/>
      <c r="AM214" s="198"/>
      <c r="AN214" s="198"/>
      <c r="AO214" s="197"/>
      <c r="AP214" s="197"/>
      <c r="AQ214" s="197"/>
      <c r="AR214" s="197"/>
      <c r="AS214" s="197"/>
      <c r="AT214" s="197"/>
      <c r="AU214" s="197"/>
      <c r="AV214" s="199"/>
      <c r="AW214" s="200"/>
      <c r="AX214" s="201"/>
      <c r="AY214" s="200"/>
      <c r="AZ214" s="201"/>
      <c r="BA214" s="200"/>
      <c r="BB214" s="202"/>
      <c r="BC214" s="197"/>
      <c r="BD214" s="197"/>
      <c r="BE214" s="197"/>
      <c r="BF214" s="197"/>
      <c r="BG214" s="203"/>
      <c r="BH214" s="197"/>
      <c r="BI214" s="197"/>
      <c r="BJ214" s="197"/>
      <c r="BK214" s="197"/>
      <c r="BL214" s="197"/>
      <c r="BM214" s="197"/>
      <c r="BN214" s="197"/>
      <c r="BO214" s="197"/>
      <c r="BP214" s="197"/>
      <c r="BQ214" s="203"/>
      <c r="BR214" s="203"/>
      <c r="BS214" s="197"/>
      <c r="BT214" s="197"/>
      <c r="BU214" s="197"/>
      <c r="BV214" s="197"/>
      <c r="BW214" s="148"/>
      <c r="BX214" s="197"/>
      <c r="BY214" s="197"/>
      <c r="BZ214" s="197"/>
      <c r="CA214" s="197"/>
      <c r="CB214" s="197"/>
      <c r="CC214" s="190"/>
      <c r="CD214" s="203"/>
      <c r="CE214" s="203"/>
      <c r="CF214" s="148"/>
      <c r="CG214" s="197"/>
      <c r="CH214" s="190"/>
      <c r="CI214" s="190"/>
      <c r="CJ214" s="190"/>
      <c r="CK214" s="204"/>
      <c r="CM214" s="152"/>
      <c r="CN214" s="152"/>
      <c r="CO214" s="152"/>
      <c r="CP214" s="204"/>
      <c r="CQ214" s="161"/>
      <c r="CS214" s="101"/>
      <c r="CT214" s="101"/>
      <c r="CU214" s="101"/>
      <c r="CV214" s="177"/>
      <c r="CW214" s="101"/>
      <c r="CX214" s="101"/>
      <c r="CY214" s="178"/>
      <c r="CZ214" s="178"/>
      <c r="DA214" s="178"/>
      <c r="DB214" s="178"/>
      <c r="DC214" s="178"/>
      <c r="DD214" s="178"/>
      <c r="DE214" s="178"/>
      <c r="DF214" s="178"/>
      <c r="DG214" s="178"/>
      <c r="DH214" s="178"/>
      <c r="DI214" s="178"/>
      <c r="DJ214" s="178"/>
      <c r="DK214" s="178"/>
      <c r="DL214" s="167"/>
    </row>
    <row r="215" spans="1:116" s="107" customFormat="1" ht="13.95" customHeight="1" x14ac:dyDescent="0.3">
      <c r="A215" s="187"/>
      <c r="B215" s="187"/>
      <c r="C215" s="187"/>
      <c r="D215" s="188"/>
      <c r="E215" s="187"/>
      <c r="F215" s="101"/>
      <c r="G215" s="178"/>
      <c r="H215" s="189"/>
      <c r="I215" s="178"/>
      <c r="J215" s="178"/>
      <c r="K215" s="190"/>
      <c r="L215" s="191"/>
      <c r="M215" s="191"/>
      <c r="N215" s="178"/>
      <c r="O215" s="178"/>
      <c r="P215" s="178"/>
      <c r="Q215" s="189"/>
      <c r="R215" s="192"/>
      <c r="S215" s="192"/>
      <c r="T215" s="192"/>
      <c r="U215" s="192"/>
      <c r="V215" s="192"/>
      <c r="W215" s="192"/>
      <c r="X215" s="192"/>
      <c r="Z215" s="105"/>
      <c r="AA215" s="105"/>
      <c r="AB215" s="105"/>
      <c r="AC215" s="178"/>
      <c r="AD215" s="105"/>
      <c r="AE215" s="193"/>
      <c r="AF215" s="194"/>
      <c r="AG215" s="195"/>
      <c r="AH215" s="196"/>
      <c r="AI215" s="196"/>
      <c r="AJ215" s="196"/>
      <c r="AK215" s="80"/>
      <c r="AL215" s="197"/>
      <c r="AM215" s="198"/>
      <c r="AN215" s="198"/>
      <c r="AO215" s="197"/>
      <c r="AP215" s="197"/>
      <c r="AQ215" s="197"/>
      <c r="AR215" s="197"/>
      <c r="AS215" s="197"/>
      <c r="AT215" s="197"/>
      <c r="AU215" s="197"/>
      <c r="AV215" s="199"/>
      <c r="AW215" s="200"/>
      <c r="AX215" s="201"/>
      <c r="AY215" s="200"/>
      <c r="AZ215" s="201"/>
      <c r="BA215" s="200"/>
      <c r="BB215" s="202"/>
      <c r="BC215" s="197"/>
      <c r="BD215" s="197"/>
      <c r="BE215" s="197"/>
      <c r="BF215" s="197"/>
      <c r="BG215" s="203"/>
      <c r="BH215" s="197"/>
      <c r="BI215" s="197"/>
      <c r="BJ215" s="197"/>
      <c r="BK215" s="197"/>
      <c r="BL215" s="197"/>
      <c r="BM215" s="197"/>
      <c r="BN215" s="197"/>
      <c r="BO215" s="197"/>
      <c r="BP215" s="197"/>
      <c r="BQ215" s="203"/>
      <c r="BR215" s="203"/>
      <c r="BS215" s="197"/>
      <c r="BT215" s="197"/>
      <c r="BU215" s="197"/>
      <c r="BV215" s="197"/>
      <c r="BW215" s="148"/>
      <c r="BX215" s="197"/>
      <c r="BY215" s="197"/>
      <c r="BZ215" s="197"/>
      <c r="CA215" s="197"/>
      <c r="CB215" s="197"/>
      <c r="CC215" s="190"/>
      <c r="CD215" s="203"/>
      <c r="CE215" s="203"/>
      <c r="CF215" s="148"/>
      <c r="CG215" s="197"/>
      <c r="CH215" s="190"/>
      <c r="CI215" s="190"/>
      <c r="CJ215" s="190"/>
      <c r="CK215" s="204"/>
      <c r="CM215" s="152"/>
      <c r="CN215" s="152"/>
      <c r="CO215" s="152"/>
      <c r="CP215" s="204"/>
      <c r="CQ215" s="161"/>
      <c r="CS215" s="101"/>
      <c r="CT215" s="101"/>
      <c r="CU215" s="101"/>
      <c r="CV215" s="177"/>
      <c r="CW215" s="101"/>
      <c r="CX215" s="101"/>
      <c r="CY215" s="178"/>
      <c r="CZ215" s="178"/>
      <c r="DA215" s="178"/>
      <c r="DB215" s="178"/>
      <c r="DC215" s="178"/>
      <c r="DD215" s="178"/>
      <c r="DE215" s="178"/>
      <c r="DF215" s="178"/>
      <c r="DG215" s="178"/>
      <c r="DH215" s="178"/>
      <c r="DI215" s="178"/>
      <c r="DJ215" s="178"/>
      <c r="DK215" s="178"/>
      <c r="DL215" s="167"/>
    </row>
    <row r="216" spans="1:116" s="107" customFormat="1" ht="13.95" customHeight="1" x14ac:dyDescent="0.3">
      <c r="A216" s="187"/>
      <c r="B216" s="187"/>
      <c r="C216" s="187"/>
      <c r="D216" s="188"/>
      <c r="E216" s="187"/>
      <c r="F216" s="101"/>
      <c r="G216" s="178"/>
      <c r="H216" s="189"/>
      <c r="I216" s="178"/>
      <c r="J216" s="178"/>
      <c r="K216" s="190"/>
      <c r="L216" s="191"/>
      <c r="M216" s="191"/>
      <c r="N216" s="178"/>
      <c r="O216" s="178"/>
      <c r="P216" s="178"/>
      <c r="Q216" s="189"/>
      <c r="R216" s="192"/>
      <c r="S216" s="192"/>
      <c r="T216" s="192"/>
      <c r="U216" s="192"/>
      <c r="V216" s="192"/>
      <c r="W216" s="192"/>
      <c r="X216" s="192"/>
      <c r="Z216" s="105"/>
      <c r="AA216" s="105"/>
      <c r="AB216" s="105"/>
      <c r="AC216" s="178"/>
      <c r="AD216" s="105"/>
      <c r="AE216" s="193"/>
      <c r="AF216" s="194"/>
      <c r="AG216" s="195"/>
      <c r="AH216" s="196"/>
      <c r="AI216" s="196"/>
      <c r="AJ216" s="196"/>
      <c r="AK216" s="80"/>
      <c r="AL216" s="197"/>
      <c r="AM216" s="198"/>
      <c r="AN216" s="198"/>
      <c r="AO216" s="197"/>
      <c r="AP216" s="197"/>
      <c r="AQ216" s="197"/>
      <c r="AR216" s="197"/>
      <c r="AS216" s="197"/>
      <c r="AT216" s="197"/>
      <c r="AU216" s="197"/>
      <c r="AV216" s="199"/>
      <c r="AW216" s="200"/>
      <c r="AX216" s="201"/>
      <c r="AY216" s="200"/>
      <c r="AZ216" s="201"/>
      <c r="BA216" s="200"/>
      <c r="BB216" s="202"/>
      <c r="BC216" s="197"/>
      <c r="BD216" s="197"/>
      <c r="BE216" s="197"/>
      <c r="BF216" s="197"/>
      <c r="BG216" s="203"/>
      <c r="BH216" s="197"/>
      <c r="BI216" s="197"/>
      <c r="BJ216" s="197"/>
      <c r="BK216" s="197"/>
      <c r="BL216" s="197"/>
      <c r="BM216" s="197"/>
      <c r="BN216" s="197"/>
      <c r="BO216" s="197"/>
      <c r="BP216" s="197"/>
      <c r="BQ216" s="203"/>
      <c r="BR216" s="203"/>
      <c r="BS216" s="197"/>
      <c r="BT216" s="197"/>
      <c r="BU216" s="197"/>
      <c r="BV216" s="197"/>
      <c r="BW216" s="148"/>
      <c r="BX216" s="197"/>
      <c r="BY216" s="197"/>
      <c r="BZ216" s="197"/>
      <c r="CA216" s="197"/>
      <c r="CB216" s="197"/>
      <c r="CC216" s="190"/>
      <c r="CD216" s="203"/>
      <c r="CE216" s="203"/>
      <c r="CF216" s="148"/>
      <c r="CG216" s="197"/>
      <c r="CH216" s="190"/>
      <c r="CI216" s="190"/>
      <c r="CJ216" s="190"/>
      <c r="CK216" s="204"/>
      <c r="CM216" s="152"/>
      <c r="CN216" s="152"/>
      <c r="CO216" s="152"/>
      <c r="CP216" s="204"/>
      <c r="CQ216" s="161"/>
      <c r="CS216" s="101"/>
      <c r="CT216" s="101"/>
      <c r="CU216" s="101"/>
      <c r="CV216" s="177"/>
      <c r="CW216" s="101"/>
      <c r="CX216" s="101"/>
      <c r="CY216" s="178"/>
      <c r="CZ216" s="178"/>
      <c r="DA216" s="178"/>
      <c r="DB216" s="178"/>
      <c r="DC216" s="178"/>
      <c r="DD216" s="178"/>
      <c r="DE216" s="178"/>
      <c r="DF216" s="178"/>
      <c r="DG216" s="178"/>
      <c r="DH216" s="178"/>
      <c r="DI216" s="178"/>
      <c r="DJ216" s="178"/>
      <c r="DK216" s="178"/>
      <c r="DL216" s="167"/>
    </row>
    <row r="217" spans="1:116" s="107" customFormat="1" ht="13.95" customHeight="1" x14ac:dyDescent="0.3">
      <c r="A217" s="187"/>
      <c r="B217" s="187"/>
      <c r="C217" s="187"/>
      <c r="D217" s="188"/>
      <c r="E217" s="187"/>
      <c r="F217" s="101"/>
      <c r="G217" s="178"/>
      <c r="H217" s="189"/>
      <c r="I217" s="178"/>
      <c r="J217" s="178"/>
      <c r="K217" s="190"/>
      <c r="L217" s="191"/>
      <c r="M217" s="191"/>
      <c r="N217" s="178"/>
      <c r="O217" s="178"/>
      <c r="P217" s="178"/>
      <c r="Q217" s="189"/>
      <c r="R217" s="192"/>
      <c r="S217" s="192"/>
      <c r="T217" s="192"/>
      <c r="U217" s="192"/>
      <c r="V217" s="192"/>
      <c r="W217" s="192"/>
      <c r="X217" s="192"/>
      <c r="Z217" s="105"/>
      <c r="AA217" s="105"/>
      <c r="AB217" s="105"/>
      <c r="AC217" s="178"/>
      <c r="AD217" s="105"/>
      <c r="AE217" s="193"/>
      <c r="AF217" s="194"/>
      <c r="AG217" s="195"/>
      <c r="AH217" s="196"/>
      <c r="AI217" s="196"/>
      <c r="AJ217" s="196"/>
      <c r="AK217" s="80"/>
      <c r="AL217" s="197"/>
      <c r="AM217" s="198"/>
      <c r="AN217" s="198"/>
      <c r="AO217" s="197"/>
      <c r="AP217" s="197"/>
      <c r="AQ217" s="197"/>
      <c r="AR217" s="197"/>
      <c r="AS217" s="197"/>
      <c r="AT217" s="197"/>
      <c r="AU217" s="197"/>
      <c r="AV217" s="199"/>
      <c r="AW217" s="200"/>
      <c r="AX217" s="201"/>
      <c r="AY217" s="200"/>
      <c r="AZ217" s="201"/>
      <c r="BA217" s="200"/>
      <c r="BB217" s="202"/>
      <c r="BC217" s="197"/>
      <c r="BD217" s="197"/>
      <c r="BE217" s="197"/>
      <c r="BF217" s="197"/>
      <c r="BG217" s="203"/>
      <c r="BH217" s="197"/>
      <c r="BI217" s="197"/>
      <c r="BJ217" s="197"/>
      <c r="BK217" s="197"/>
      <c r="BL217" s="197"/>
      <c r="BM217" s="197"/>
      <c r="BN217" s="197"/>
      <c r="BO217" s="197"/>
      <c r="BP217" s="197"/>
      <c r="BQ217" s="203"/>
      <c r="BR217" s="203"/>
      <c r="BS217" s="197"/>
      <c r="BT217" s="197"/>
      <c r="BU217" s="197"/>
      <c r="BV217" s="197"/>
      <c r="BW217" s="148"/>
      <c r="BX217" s="197"/>
      <c r="BY217" s="197"/>
      <c r="BZ217" s="197"/>
      <c r="CA217" s="197"/>
      <c r="CB217" s="197"/>
      <c r="CC217" s="190"/>
      <c r="CD217" s="203"/>
      <c r="CE217" s="203"/>
      <c r="CF217" s="148"/>
      <c r="CG217" s="197"/>
      <c r="CH217" s="190"/>
      <c r="CI217" s="190"/>
      <c r="CJ217" s="190"/>
      <c r="CK217" s="204"/>
      <c r="CM217" s="152"/>
      <c r="CN217" s="152"/>
      <c r="CO217" s="152"/>
      <c r="CP217" s="204"/>
      <c r="CQ217" s="161"/>
      <c r="CS217" s="101"/>
      <c r="CT217" s="101"/>
      <c r="CU217" s="101"/>
      <c r="CV217" s="177"/>
      <c r="CW217" s="101"/>
      <c r="CX217" s="101"/>
      <c r="CY217" s="178"/>
      <c r="CZ217" s="178"/>
      <c r="DA217" s="178"/>
      <c r="DB217" s="178"/>
      <c r="DC217" s="178"/>
      <c r="DD217" s="178"/>
      <c r="DE217" s="178"/>
      <c r="DF217" s="178"/>
      <c r="DG217" s="178"/>
      <c r="DH217" s="178"/>
      <c r="DI217" s="178"/>
      <c r="DJ217" s="178"/>
      <c r="DK217" s="178"/>
      <c r="DL217" s="167"/>
    </row>
    <row r="218" spans="1:116" s="107" customFormat="1" ht="13.95" customHeight="1" x14ac:dyDescent="0.3">
      <c r="A218" s="187"/>
      <c r="B218" s="187"/>
      <c r="C218" s="187"/>
      <c r="D218" s="188"/>
      <c r="E218" s="187"/>
      <c r="F218" s="101"/>
      <c r="G218" s="178"/>
      <c r="H218" s="189"/>
      <c r="I218" s="178"/>
      <c r="J218" s="178"/>
      <c r="K218" s="190"/>
      <c r="L218" s="191"/>
      <c r="M218" s="191"/>
      <c r="N218" s="178"/>
      <c r="O218" s="178"/>
      <c r="P218" s="178"/>
      <c r="Q218" s="189"/>
      <c r="R218" s="192"/>
      <c r="S218" s="192"/>
      <c r="T218" s="192"/>
      <c r="U218" s="192"/>
      <c r="V218" s="192"/>
      <c r="W218" s="192"/>
      <c r="X218" s="192"/>
      <c r="Z218" s="105"/>
      <c r="AA218" s="105"/>
      <c r="AB218" s="105"/>
      <c r="AC218" s="178"/>
      <c r="AD218" s="105"/>
      <c r="AE218" s="193"/>
      <c r="AF218" s="194"/>
      <c r="AG218" s="195"/>
      <c r="AH218" s="196"/>
      <c r="AI218" s="196"/>
      <c r="AJ218" s="196"/>
      <c r="AK218" s="80"/>
      <c r="AL218" s="197"/>
      <c r="AM218" s="198"/>
      <c r="AN218" s="198"/>
      <c r="AO218" s="197"/>
      <c r="AP218" s="197"/>
      <c r="AQ218" s="197"/>
      <c r="AR218" s="197"/>
      <c r="AS218" s="197"/>
      <c r="AT218" s="197"/>
      <c r="AU218" s="197"/>
      <c r="AV218" s="199"/>
      <c r="AW218" s="200"/>
      <c r="AX218" s="201"/>
      <c r="AY218" s="200"/>
      <c r="AZ218" s="201"/>
      <c r="BA218" s="200"/>
      <c r="BB218" s="202"/>
      <c r="BC218" s="197"/>
      <c r="BD218" s="197"/>
      <c r="BE218" s="197"/>
      <c r="BF218" s="197"/>
      <c r="BG218" s="203"/>
      <c r="BH218" s="197"/>
      <c r="BI218" s="197"/>
      <c r="BJ218" s="197"/>
      <c r="BK218" s="197"/>
      <c r="BL218" s="197"/>
      <c r="BM218" s="197"/>
      <c r="BN218" s="197"/>
      <c r="BO218" s="197"/>
      <c r="BP218" s="197"/>
      <c r="BQ218" s="203"/>
      <c r="BR218" s="203"/>
      <c r="BS218" s="197"/>
      <c r="BT218" s="197"/>
      <c r="BU218" s="197"/>
      <c r="BV218" s="197"/>
      <c r="BW218" s="148"/>
      <c r="BX218" s="197"/>
      <c r="BY218" s="197"/>
      <c r="BZ218" s="197"/>
      <c r="CA218" s="197"/>
      <c r="CB218" s="197"/>
      <c r="CC218" s="190"/>
      <c r="CD218" s="203"/>
      <c r="CE218" s="203"/>
      <c r="CF218" s="148"/>
      <c r="CG218" s="197"/>
      <c r="CH218" s="190"/>
      <c r="CI218" s="190"/>
      <c r="CJ218" s="190"/>
      <c r="CK218" s="204"/>
      <c r="CM218" s="152"/>
      <c r="CN218" s="152"/>
      <c r="CO218" s="152"/>
      <c r="CP218" s="204"/>
      <c r="CQ218" s="161"/>
      <c r="CS218" s="101"/>
      <c r="CT218" s="101"/>
      <c r="CU218" s="101"/>
      <c r="CV218" s="177"/>
      <c r="CW218" s="101"/>
      <c r="CX218" s="101"/>
      <c r="CY218" s="178"/>
      <c r="CZ218" s="178"/>
      <c r="DA218" s="178"/>
      <c r="DB218" s="178"/>
      <c r="DC218" s="178"/>
      <c r="DD218" s="178"/>
      <c r="DE218" s="178"/>
      <c r="DF218" s="178"/>
      <c r="DG218" s="178"/>
      <c r="DH218" s="178"/>
      <c r="DI218" s="178"/>
      <c r="DJ218" s="178"/>
      <c r="DK218" s="178"/>
      <c r="DL218" s="167"/>
    </row>
    <row r="219" spans="1:116" s="107" customFormat="1" ht="13.95" customHeight="1" x14ac:dyDescent="0.3">
      <c r="A219" s="187"/>
      <c r="B219" s="187"/>
      <c r="C219" s="187"/>
      <c r="D219" s="188"/>
      <c r="E219" s="187"/>
      <c r="F219" s="101"/>
      <c r="G219" s="178"/>
      <c r="H219" s="189"/>
      <c r="I219" s="178"/>
      <c r="J219" s="178"/>
      <c r="K219" s="190"/>
      <c r="L219" s="191"/>
      <c r="M219" s="191"/>
      <c r="N219" s="178"/>
      <c r="O219" s="178"/>
      <c r="P219" s="178"/>
      <c r="Q219" s="189"/>
      <c r="R219" s="192"/>
      <c r="S219" s="192"/>
      <c r="T219" s="192"/>
      <c r="U219" s="192"/>
      <c r="V219" s="192"/>
      <c r="W219" s="192"/>
      <c r="X219" s="192"/>
      <c r="Z219" s="105"/>
      <c r="AA219" s="105"/>
      <c r="AB219" s="105"/>
      <c r="AC219" s="178"/>
      <c r="AD219" s="105"/>
      <c r="AE219" s="193"/>
      <c r="AF219" s="194"/>
      <c r="AG219" s="195"/>
      <c r="AH219" s="196"/>
      <c r="AI219" s="196"/>
      <c r="AJ219" s="196"/>
      <c r="AK219" s="80"/>
      <c r="AL219" s="197"/>
      <c r="AM219" s="198"/>
      <c r="AN219" s="198"/>
      <c r="AO219" s="197"/>
      <c r="AP219" s="197"/>
      <c r="AQ219" s="197"/>
      <c r="AR219" s="197"/>
      <c r="AS219" s="197"/>
      <c r="AT219" s="197"/>
      <c r="AU219" s="197"/>
      <c r="AV219" s="199"/>
      <c r="AW219" s="200"/>
      <c r="AX219" s="201"/>
      <c r="AY219" s="200"/>
      <c r="AZ219" s="201"/>
      <c r="BA219" s="200"/>
      <c r="BB219" s="202"/>
      <c r="BC219" s="197"/>
      <c r="BD219" s="197"/>
      <c r="BE219" s="197"/>
      <c r="BF219" s="197"/>
      <c r="BG219" s="203"/>
      <c r="BH219" s="197"/>
      <c r="BI219" s="197"/>
      <c r="BJ219" s="197"/>
      <c r="BK219" s="197"/>
      <c r="BL219" s="197"/>
      <c r="BM219" s="197"/>
      <c r="BN219" s="197"/>
      <c r="BO219" s="197"/>
      <c r="BP219" s="197"/>
      <c r="BQ219" s="203"/>
      <c r="BR219" s="203"/>
      <c r="BS219" s="197"/>
      <c r="BT219" s="197"/>
      <c r="BU219" s="197"/>
      <c r="BV219" s="197"/>
      <c r="BW219" s="148"/>
      <c r="BX219" s="197"/>
      <c r="BY219" s="197"/>
      <c r="BZ219" s="197"/>
      <c r="CA219" s="197"/>
      <c r="CB219" s="197"/>
      <c r="CC219" s="190"/>
      <c r="CD219" s="203"/>
      <c r="CE219" s="203"/>
      <c r="CF219" s="148"/>
      <c r="CG219" s="197"/>
      <c r="CH219" s="190"/>
      <c r="CI219" s="190"/>
      <c r="CJ219" s="190"/>
      <c r="CK219" s="204"/>
      <c r="CM219" s="152"/>
      <c r="CN219" s="152"/>
      <c r="CO219" s="152"/>
      <c r="CP219" s="204"/>
      <c r="CQ219" s="161"/>
      <c r="CS219" s="101"/>
      <c r="CT219" s="101"/>
      <c r="CU219" s="101"/>
      <c r="CV219" s="177"/>
      <c r="CW219" s="101"/>
      <c r="CX219" s="101"/>
      <c r="CY219" s="178"/>
      <c r="CZ219" s="178"/>
      <c r="DA219" s="178"/>
      <c r="DB219" s="178"/>
      <c r="DC219" s="178"/>
      <c r="DD219" s="178"/>
      <c r="DE219" s="178"/>
      <c r="DF219" s="178"/>
      <c r="DG219" s="178"/>
      <c r="DH219" s="178"/>
      <c r="DI219" s="178"/>
      <c r="DJ219" s="178"/>
      <c r="DK219" s="178"/>
      <c r="DL219" s="167"/>
    </row>
    <row r="220" spans="1:116" s="107" customFormat="1" ht="13.95" customHeight="1" x14ac:dyDescent="0.3">
      <c r="A220" s="187"/>
      <c r="B220" s="187"/>
      <c r="C220" s="187"/>
      <c r="D220" s="188"/>
      <c r="E220" s="187"/>
      <c r="F220" s="101"/>
      <c r="G220" s="178"/>
      <c r="H220" s="189"/>
      <c r="I220" s="178"/>
      <c r="J220" s="178"/>
      <c r="K220" s="190"/>
      <c r="L220" s="191"/>
      <c r="M220" s="191"/>
      <c r="N220" s="178"/>
      <c r="O220" s="178"/>
      <c r="P220" s="178"/>
      <c r="Q220" s="189"/>
      <c r="R220" s="192"/>
      <c r="S220" s="192"/>
      <c r="T220" s="192"/>
      <c r="U220" s="192"/>
      <c r="V220" s="192"/>
      <c r="W220" s="192"/>
      <c r="X220" s="192"/>
      <c r="Z220" s="105"/>
      <c r="AA220" s="105"/>
      <c r="AB220" s="105"/>
      <c r="AC220" s="178"/>
      <c r="AD220" s="105"/>
      <c r="AE220" s="193"/>
      <c r="AF220" s="194"/>
      <c r="AG220" s="195"/>
      <c r="AH220" s="196"/>
      <c r="AI220" s="196"/>
      <c r="AJ220" s="196"/>
      <c r="AK220" s="80"/>
      <c r="AL220" s="197"/>
      <c r="AM220" s="198"/>
      <c r="AN220" s="198"/>
      <c r="AO220" s="197"/>
      <c r="AP220" s="197"/>
      <c r="AQ220" s="197"/>
      <c r="AR220" s="197"/>
      <c r="AS220" s="197"/>
      <c r="AT220" s="197"/>
      <c r="AU220" s="197"/>
      <c r="AV220" s="199"/>
      <c r="AW220" s="200"/>
      <c r="AX220" s="201"/>
      <c r="AY220" s="200"/>
      <c r="AZ220" s="201"/>
      <c r="BA220" s="200"/>
      <c r="BB220" s="202"/>
      <c r="BC220" s="197"/>
      <c r="BD220" s="197"/>
      <c r="BE220" s="197"/>
      <c r="BF220" s="197"/>
      <c r="BG220" s="203"/>
      <c r="BH220" s="197"/>
      <c r="BI220" s="197"/>
      <c r="BJ220" s="197"/>
      <c r="BK220" s="197"/>
      <c r="BL220" s="197"/>
      <c r="BM220" s="197"/>
      <c r="BN220" s="197"/>
      <c r="BO220" s="197"/>
      <c r="BP220" s="197"/>
      <c r="BQ220" s="203"/>
      <c r="BR220" s="203"/>
      <c r="BS220" s="197"/>
      <c r="BT220" s="197"/>
      <c r="BU220" s="197"/>
      <c r="BV220" s="197"/>
      <c r="BW220" s="148"/>
      <c r="BX220" s="197"/>
      <c r="BY220" s="197"/>
      <c r="BZ220" s="197"/>
      <c r="CA220" s="197"/>
      <c r="CB220" s="197"/>
      <c r="CC220" s="190"/>
      <c r="CD220" s="203"/>
      <c r="CE220" s="203"/>
      <c r="CF220" s="148"/>
      <c r="CG220" s="197"/>
      <c r="CH220" s="190"/>
      <c r="CI220" s="190"/>
      <c r="CJ220" s="190"/>
      <c r="CK220" s="204"/>
      <c r="CM220" s="152"/>
      <c r="CN220" s="152"/>
      <c r="CO220" s="152"/>
      <c r="CP220" s="204"/>
      <c r="CQ220" s="161"/>
      <c r="CS220" s="101"/>
      <c r="CT220" s="101"/>
      <c r="CU220" s="101"/>
      <c r="CV220" s="177"/>
      <c r="CW220" s="101"/>
      <c r="CX220" s="101"/>
      <c r="CY220" s="178"/>
      <c r="CZ220" s="178"/>
      <c r="DA220" s="178"/>
      <c r="DB220" s="178"/>
      <c r="DC220" s="178"/>
      <c r="DD220" s="178"/>
      <c r="DE220" s="178"/>
      <c r="DF220" s="178"/>
      <c r="DG220" s="178"/>
      <c r="DH220" s="178"/>
      <c r="DI220" s="178"/>
      <c r="DJ220" s="178"/>
      <c r="DK220" s="178"/>
      <c r="DL220" s="167"/>
    </row>
    <row r="221" spans="1:116" s="107" customFormat="1" ht="13.95" customHeight="1" x14ac:dyDescent="0.3">
      <c r="A221" s="187"/>
      <c r="B221" s="187"/>
      <c r="C221" s="187"/>
      <c r="D221" s="188"/>
      <c r="E221" s="187"/>
      <c r="F221" s="101"/>
      <c r="G221" s="178"/>
      <c r="H221" s="189"/>
      <c r="I221" s="178"/>
      <c r="J221" s="178"/>
      <c r="K221" s="190"/>
      <c r="L221" s="191"/>
      <c r="M221" s="191"/>
      <c r="N221" s="178"/>
      <c r="O221" s="178"/>
      <c r="P221" s="178"/>
      <c r="Q221" s="189"/>
      <c r="R221" s="192"/>
      <c r="S221" s="192"/>
      <c r="T221" s="192"/>
      <c r="U221" s="192"/>
      <c r="V221" s="192"/>
      <c r="W221" s="192"/>
      <c r="X221" s="192"/>
      <c r="Z221" s="105"/>
      <c r="AA221" s="105"/>
      <c r="AB221" s="105"/>
      <c r="AC221" s="178"/>
      <c r="AD221" s="105"/>
      <c r="AE221" s="193"/>
      <c r="AF221" s="194"/>
      <c r="AG221" s="195"/>
      <c r="AH221" s="196"/>
      <c r="AI221" s="196"/>
      <c r="AJ221" s="196"/>
      <c r="AK221" s="80"/>
      <c r="AL221" s="197"/>
      <c r="AM221" s="206">
        <f>1200/200</f>
        <v>6</v>
      </c>
      <c r="AN221" s="198"/>
      <c r="AO221" s="197"/>
      <c r="AP221" s="197"/>
      <c r="AQ221" s="197"/>
      <c r="AR221" s="197"/>
      <c r="AS221" s="197"/>
      <c r="AT221" s="197"/>
      <c r="AU221" s="197"/>
      <c r="AV221" s="199"/>
      <c r="AW221" s="200"/>
      <c r="AX221" s="201"/>
      <c r="AY221" s="200"/>
      <c r="AZ221" s="201"/>
      <c r="BA221" s="200"/>
      <c r="BB221" s="202"/>
      <c r="BC221" s="197"/>
      <c r="BD221" s="197"/>
      <c r="BE221" s="197"/>
      <c r="BF221" s="197"/>
      <c r="BG221" s="203"/>
      <c r="BH221" s="197"/>
      <c r="BI221" s="197"/>
      <c r="BJ221" s="197"/>
      <c r="BK221" s="197"/>
      <c r="BL221" s="197"/>
      <c r="BM221" s="197"/>
      <c r="BN221" s="197"/>
      <c r="BO221" s="197"/>
      <c r="BP221" s="197"/>
      <c r="BQ221" s="203"/>
      <c r="BR221" s="203"/>
      <c r="BS221" s="197"/>
      <c r="BT221" s="197"/>
      <c r="BU221" s="197"/>
      <c r="BV221" s="197"/>
      <c r="BW221" s="148"/>
      <c r="BX221" s="197"/>
      <c r="BY221" s="197"/>
      <c r="BZ221" s="197"/>
      <c r="CA221" s="197"/>
      <c r="CB221" s="197"/>
      <c r="CC221" s="190"/>
      <c r="CD221" s="203"/>
      <c r="CE221" s="203"/>
      <c r="CF221" s="148"/>
      <c r="CG221" s="197"/>
      <c r="CH221" s="190"/>
      <c r="CI221" s="190"/>
      <c r="CJ221" s="190"/>
      <c r="CK221" s="204"/>
      <c r="CM221" s="152"/>
      <c r="CN221" s="152"/>
      <c r="CO221" s="152"/>
      <c r="CP221" s="204"/>
      <c r="CQ221" s="161"/>
      <c r="CS221" s="101"/>
      <c r="CT221" s="101"/>
      <c r="CU221" s="101"/>
      <c r="CV221" s="177"/>
      <c r="CW221" s="101"/>
      <c r="CX221" s="101"/>
      <c r="CY221" s="178"/>
      <c r="CZ221" s="178"/>
      <c r="DA221" s="178"/>
      <c r="DB221" s="178"/>
      <c r="DC221" s="178"/>
      <c r="DD221" s="178"/>
      <c r="DE221" s="178"/>
      <c r="DF221" s="178"/>
      <c r="DG221" s="178"/>
      <c r="DH221" s="178"/>
      <c r="DI221" s="178"/>
      <c r="DJ221" s="178"/>
      <c r="DK221" s="178"/>
      <c r="DL221" s="167"/>
    </row>
    <row r="222" spans="1:116" s="107" customFormat="1" ht="13.95" customHeight="1" x14ac:dyDescent="0.3">
      <c r="A222" s="187"/>
      <c r="B222" s="187"/>
      <c r="C222" s="187"/>
      <c r="D222" s="188"/>
      <c r="E222" s="187"/>
      <c r="F222" s="101"/>
      <c r="G222" s="178"/>
      <c r="H222" s="189"/>
      <c r="I222" s="178"/>
      <c r="J222" s="178"/>
      <c r="K222" s="190"/>
      <c r="L222" s="191"/>
      <c r="M222" s="191"/>
      <c r="N222" s="178"/>
      <c r="O222" s="178"/>
      <c r="P222" s="178"/>
      <c r="Q222" s="189"/>
      <c r="R222" s="192"/>
      <c r="S222" s="192"/>
      <c r="T222" s="192"/>
      <c r="U222" s="192"/>
      <c r="V222" s="192"/>
      <c r="W222" s="192"/>
      <c r="X222" s="192"/>
      <c r="Z222" s="105"/>
      <c r="AA222" s="105"/>
      <c r="AB222" s="105"/>
      <c r="AC222" s="178"/>
      <c r="AD222" s="105"/>
      <c r="AE222" s="193"/>
      <c r="AF222" s="194"/>
      <c r="AG222" s="195"/>
      <c r="AH222" s="196"/>
      <c r="AI222" s="196"/>
      <c r="AJ222" s="196"/>
      <c r="AK222" s="80"/>
      <c r="AL222" s="197"/>
      <c r="AM222" s="198"/>
      <c r="AN222" s="198"/>
      <c r="AO222" s="197"/>
      <c r="AP222" s="197"/>
      <c r="AQ222" s="197"/>
      <c r="AR222" s="197"/>
      <c r="AS222" s="197"/>
      <c r="AT222" s="197"/>
      <c r="AU222" s="197"/>
      <c r="AV222" s="199"/>
      <c r="AW222" s="200"/>
      <c r="AX222" s="201"/>
      <c r="AY222" s="200"/>
      <c r="AZ222" s="201"/>
      <c r="BA222" s="200"/>
      <c r="BB222" s="202"/>
      <c r="BC222" s="197"/>
      <c r="BD222" s="197"/>
      <c r="BE222" s="197"/>
      <c r="BF222" s="197"/>
      <c r="BG222" s="203"/>
      <c r="BH222" s="197"/>
      <c r="BI222" s="197"/>
      <c r="BJ222" s="197"/>
      <c r="BK222" s="197"/>
      <c r="BL222" s="197"/>
      <c r="BM222" s="197"/>
      <c r="BN222" s="197"/>
      <c r="BO222" s="197"/>
      <c r="BP222" s="197"/>
      <c r="BQ222" s="203"/>
      <c r="BR222" s="203"/>
      <c r="BS222" s="197"/>
      <c r="BT222" s="197"/>
      <c r="BU222" s="197"/>
      <c r="BV222" s="197"/>
      <c r="BW222" s="148"/>
      <c r="BX222" s="197"/>
      <c r="BY222" s="197"/>
      <c r="BZ222" s="197"/>
      <c r="CA222" s="197"/>
      <c r="CB222" s="197"/>
      <c r="CC222" s="190"/>
      <c r="CD222" s="203"/>
      <c r="CE222" s="203"/>
      <c r="CF222" s="148"/>
      <c r="CG222" s="197"/>
      <c r="CH222" s="190"/>
      <c r="CI222" s="190"/>
      <c r="CJ222" s="190"/>
      <c r="CK222" s="204"/>
      <c r="CM222" s="152"/>
      <c r="CN222" s="152"/>
      <c r="CO222" s="152"/>
      <c r="CP222" s="204"/>
      <c r="CQ222" s="161"/>
      <c r="CS222" s="101"/>
      <c r="CT222" s="101"/>
      <c r="CU222" s="101"/>
      <c r="CV222" s="177"/>
      <c r="CW222" s="101"/>
      <c r="CX222" s="101"/>
      <c r="CY222" s="178"/>
      <c r="CZ222" s="178"/>
      <c r="DA222" s="178"/>
      <c r="DB222" s="178"/>
      <c r="DC222" s="178"/>
      <c r="DD222" s="178"/>
      <c r="DE222" s="178"/>
      <c r="DF222" s="178"/>
      <c r="DG222" s="178"/>
      <c r="DH222" s="178"/>
      <c r="DI222" s="178"/>
      <c r="DJ222" s="178"/>
      <c r="DK222" s="178"/>
      <c r="DL222" s="167"/>
    </row>
    <row r="223" spans="1:116" s="107" customFormat="1" ht="13.95" customHeight="1" x14ac:dyDescent="0.3">
      <c r="A223" s="187"/>
      <c r="B223" s="187"/>
      <c r="C223" s="187"/>
      <c r="D223" s="188"/>
      <c r="E223" s="187"/>
      <c r="F223" s="101"/>
      <c r="G223" s="178"/>
      <c r="H223" s="189"/>
      <c r="I223" s="178"/>
      <c r="J223" s="178"/>
      <c r="K223" s="190"/>
      <c r="L223" s="191"/>
      <c r="M223" s="191"/>
      <c r="N223" s="178"/>
      <c r="O223" s="178"/>
      <c r="P223" s="178"/>
      <c r="Q223" s="189"/>
      <c r="R223" s="192"/>
      <c r="S223" s="192"/>
      <c r="T223" s="192"/>
      <c r="U223" s="192"/>
      <c r="V223" s="192"/>
      <c r="W223" s="192"/>
      <c r="X223" s="192"/>
      <c r="Z223" s="105"/>
      <c r="AA223" s="105"/>
      <c r="AB223" s="105"/>
      <c r="AC223" s="178"/>
      <c r="AD223" s="105"/>
      <c r="AE223" s="193"/>
      <c r="AF223" s="194"/>
      <c r="AG223" s="195"/>
      <c r="AH223" s="196"/>
      <c r="AI223" s="196"/>
      <c r="AJ223" s="196"/>
      <c r="AK223" s="80"/>
      <c r="AL223" s="197"/>
      <c r="AM223" s="198"/>
      <c r="AN223" s="198"/>
      <c r="AO223" s="197"/>
      <c r="AP223" s="197"/>
      <c r="AQ223" s="197"/>
      <c r="AR223" s="197"/>
      <c r="AS223" s="197"/>
      <c r="AT223" s="197"/>
      <c r="AU223" s="197"/>
      <c r="AV223" s="199"/>
      <c r="AW223" s="200"/>
      <c r="AX223" s="201"/>
      <c r="AY223" s="200"/>
      <c r="AZ223" s="201"/>
      <c r="BA223" s="200"/>
      <c r="BB223" s="202"/>
      <c r="BC223" s="197"/>
      <c r="BD223" s="197"/>
      <c r="BE223" s="197"/>
      <c r="BF223" s="197"/>
      <c r="BG223" s="203"/>
      <c r="BH223" s="197"/>
      <c r="BI223" s="197"/>
      <c r="BJ223" s="197"/>
      <c r="BK223" s="197"/>
      <c r="BL223" s="197"/>
      <c r="BM223" s="197"/>
      <c r="BN223" s="197"/>
      <c r="BO223" s="197"/>
      <c r="BP223" s="197"/>
      <c r="BQ223" s="203"/>
      <c r="BR223" s="203"/>
      <c r="BS223" s="197"/>
      <c r="BT223" s="197"/>
      <c r="BU223" s="197"/>
      <c r="BV223" s="197"/>
      <c r="BW223" s="148"/>
      <c r="BX223" s="197"/>
      <c r="BY223" s="197"/>
      <c r="BZ223" s="197"/>
      <c r="CA223" s="197"/>
      <c r="CB223" s="197"/>
      <c r="CC223" s="190"/>
      <c r="CD223" s="203"/>
      <c r="CE223" s="203"/>
      <c r="CF223" s="148"/>
      <c r="CG223" s="197"/>
      <c r="CH223" s="190"/>
      <c r="CI223" s="190"/>
      <c r="CJ223" s="190"/>
      <c r="CK223" s="204"/>
      <c r="CM223" s="152"/>
      <c r="CN223" s="152"/>
      <c r="CO223" s="152"/>
      <c r="CP223" s="204"/>
      <c r="CQ223" s="161"/>
      <c r="CS223" s="101"/>
      <c r="CT223" s="101"/>
      <c r="CU223" s="101"/>
      <c r="CV223" s="177"/>
      <c r="CW223" s="101"/>
      <c r="CX223" s="101"/>
      <c r="CY223" s="178"/>
      <c r="CZ223" s="178"/>
      <c r="DA223" s="178"/>
      <c r="DB223" s="178"/>
      <c r="DC223" s="178"/>
      <c r="DD223" s="178"/>
      <c r="DE223" s="178"/>
      <c r="DF223" s="178"/>
      <c r="DG223" s="178"/>
      <c r="DH223" s="178"/>
      <c r="DI223" s="178"/>
      <c r="DJ223" s="178"/>
      <c r="DK223" s="178"/>
      <c r="DL223" s="167"/>
    </row>
    <row r="224" spans="1:116" s="107" customFormat="1" ht="13.95" customHeight="1" x14ac:dyDescent="0.3">
      <c r="A224" s="187"/>
      <c r="B224" s="187"/>
      <c r="C224" s="187"/>
      <c r="D224" s="188"/>
      <c r="E224" s="187"/>
      <c r="F224" s="101"/>
      <c r="G224" s="178"/>
      <c r="H224" s="189"/>
      <c r="I224" s="178"/>
      <c r="J224" s="178"/>
      <c r="K224" s="190"/>
      <c r="L224" s="191"/>
      <c r="M224" s="191"/>
      <c r="N224" s="178"/>
      <c r="O224" s="178"/>
      <c r="P224" s="178"/>
      <c r="Q224" s="189"/>
      <c r="R224" s="192"/>
      <c r="S224" s="192"/>
      <c r="T224" s="192"/>
      <c r="U224" s="192"/>
      <c r="V224" s="192"/>
      <c r="W224" s="192"/>
      <c r="X224" s="192"/>
      <c r="Z224" s="105"/>
      <c r="AA224" s="105"/>
      <c r="AB224" s="105"/>
      <c r="AC224" s="178"/>
      <c r="AD224" s="105"/>
      <c r="AE224" s="193"/>
      <c r="AF224" s="194"/>
      <c r="AG224" s="195"/>
      <c r="AH224" s="196"/>
      <c r="AI224" s="196"/>
      <c r="AJ224" s="196"/>
      <c r="AK224" s="80"/>
      <c r="AL224" s="197"/>
      <c r="AM224" s="198"/>
      <c r="AN224" s="198"/>
      <c r="AO224" s="197"/>
      <c r="AP224" s="197"/>
      <c r="AQ224" s="197"/>
      <c r="AR224" s="197"/>
      <c r="AS224" s="197"/>
      <c r="AT224" s="197"/>
      <c r="AU224" s="197"/>
      <c r="AV224" s="199"/>
      <c r="AW224" s="200"/>
      <c r="AX224" s="201"/>
      <c r="AY224" s="200"/>
      <c r="AZ224" s="201"/>
      <c r="BA224" s="200"/>
      <c r="BB224" s="202"/>
      <c r="BC224" s="197"/>
      <c r="BD224" s="197"/>
      <c r="BE224" s="197"/>
      <c r="BF224" s="197"/>
      <c r="BG224" s="203"/>
      <c r="BH224" s="197"/>
      <c r="BI224" s="197"/>
      <c r="BJ224" s="197"/>
      <c r="BK224" s="197"/>
      <c r="BL224" s="197"/>
      <c r="BM224" s="197"/>
      <c r="BN224" s="197"/>
      <c r="BO224" s="197"/>
      <c r="BP224" s="197"/>
      <c r="BQ224" s="203"/>
      <c r="BR224" s="203"/>
      <c r="BS224" s="197"/>
      <c r="BT224" s="197"/>
      <c r="BU224" s="197"/>
      <c r="BV224" s="197"/>
      <c r="BW224" s="148"/>
      <c r="BX224" s="197"/>
      <c r="BY224" s="197"/>
      <c r="BZ224" s="197"/>
      <c r="CA224" s="197"/>
      <c r="CB224" s="197"/>
      <c r="CC224" s="190"/>
      <c r="CD224" s="203"/>
      <c r="CE224" s="203"/>
      <c r="CF224" s="148"/>
      <c r="CG224" s="197"/>
      <c r="CH224" s="190"/>
      <c r="CI224" s="190"/>
      <c r="CJ224" s="190"/>
      <c r="CK224" s="204"/>
      <c r="CM224" s="152"/>
      <c r="CN224" s="152"/>
      <c r="CO224" s="152"/>
      <c r="CP224" s="204"/>
      <c r="CQ224" s="161"/>
      <c r="CS224" s="101"/>
      <c r="CT224" s="101"/>
      <c r="CU224" s="101"/>
      <c r="CV224" s="177"/>
      <c r="CW224" s="101"/>
      <c r="CX224" s="101"/>
      <c r="CY224" s="178"/>
      <c r="CZ224" s="178"/>
      <c r="DA224" s="178"/>
      <c r="DB224" s="178"/>
      <c r="DC224" s="178"/>
      <c r="DD224" s="178"/>
      <c r="DE224" s="178"/>
      <c r="DF224" s="178"/>
      <c r="DG224" s="178"/>
      <c r="DH224" s="178"/>
      <c r="DI224" s="178"/>
      <c r="DJ224" s="178"/>
      <c r="DK224" s="178"/>
      <c r="DL224" s="167"/>
    </row>
    <row r="225" spans="1:116" s="107" customFormat="1" ht="13.95" customHeight="1" x14ac:dyDescent="0.3">
      <c r="A225" s="187"/>
      <c r="B225" s="187"/>
      <c r="C225" s="187"/>
      <c r="D225" s="188"/>
      <c r="E225" s="187"/>
      <c r="F225" s="101"/>
      <c r="G225" s="178"/>
      <c r="H225" s="189"/>
      <c r="I225" s="178"/>
      <c r="J225" s="178"/>
      <c r="K225" s="190"/>
      <c r="L225" s="191"/>
      <c r="M225" s="191"/>
      <c r="N225" s="178"/>
      <c r="O225" s="178"/>
      <c r="P225" s="178"/>
      <c r="Q225" s="189"/>
      <c r="R225" s="192"/>
      <c r="S225" s="192"/>
      <c r="T225" s="192"/>
      <c r="U225" s="192"/>
      <c r="V225" s="192"/>
      <c r="W225" s="192"/>
      <c r="X225" s="192"/>
      <c r="Z225" s="105"/>
      <c r="AA225" s="105"/>
      <c r="AB225" s="105"/>
      <c r="AC225" s="178"/>
      <c r="AD225" s="105"/>
      <c r="AE225" s="193"/>
      <c r="AF225" s="194"/>
      <c r="AG225" s="195"/>
      <c r="AH225" s="196"/>
      <c r="AI225" s="196"/>
      <c r="AJ225" s="196"/>
      <c r="AK225" s="80"/>
      <c r="AL225" s="197"/>
      <c r="AM225" s="198"/>
      <c r="AN225" s="198"/>
      <c r="AO225" s="197"/>
      <c r="AP225" s="197"/>
      <c r="AQ225" s="197"/>
      <c r="AR225" s="197"/>
      <c r="AS225" s="197"/>
      <c r="AT225" s="197"/>
      <c r="AU225" s="197"/>
      <c r="AV225" s="199"/>
      <c r="AW225" s="200"/>
      <c r="AX225" s="201"/>
      <c r="AY225" s="200"/>
      <c r="AZ225" s="201"/>
      <c r="BA225" s="200"/>
      <c r="BB225" s="202"/>
      <c r="BC225" s="197"/>
      <c r="BD225" s="197"/>
      <c r="BE225" s="197"/>
      <c r="BF225" s="197"/>
      <c r="BG225" s="203"/>
      <c r="BH225" s="197"/>
      <c r="BI225" s="197"/>
      <c r="BJ225" s="197"/>
      <c r="BK225" s="197"/>
      <c r="BL225" s="197"/>
      <c r="BM225" s="197"/>
      <c r="BN225" s="197"/>
      <c r="BO225" s="197"/>
      <c r="BP225" s="197"/>
      <c r="BQ225" s="203"/>
      <c r="BR225" s="203"/>
      <c r="BS225" s="197"/>
      <c r="BT225" s="197"/>
      <c r="BU225" s="197"/>
      <c r="BV225" s="197"/>
      <c r="BW225" s="148"/>
      <c r="BX225" s="197"/>
      <c r="BY225" s="197"/>
      <c r="BZ225" s="197"/>
      <c r="CA225" s="197"/>
      <c r="CB225" s="197"/>
      <c r="CC225" s="190"/>
      <c r="CD225" s="203"/>
      <c r="CE225" s="203"/>
      <c r="CF225" s="148"/>
      <c r="CG225" s="197"/>
      <c r="CH225" s="190"/>
      <c r="CI225" s="190"/>
      <c r="CJ225" s="190"/>
      <c r="CK225" s="204"/>
      <c r="CM225" s="152"/>
      <c r="CN225" s="152"/>
      <c r="CO225" s="152"/>
      <c r="CP225" s="204"/>
      <c r="CQ225" s="161"/>
      <c r="CS225" s="101"/>
      <c r="CT225" s="101"/>
      <c r="CU225" s="101"/>
      <c r="CV225" s="177"/>
      <c r="CW225" s="101"/>
      <c r="CX225" s="101"/>
      <c r="CY225" s="178"/>
      <c r="CZ225" s="178"/>
      <c r="DA225" s="178"/>
      <c r="DB225" s="178"/>
      <c r="DC225" s="178"/>
      <c r="DD225" s="178"/>
      <c r="DE225" s="178"/>
      <c r="DF225" s="178"/>
      <c r="DG225" s="178"/>
      <c r="DH225" s="178"/>
      <c r="DI225" s="178"/>
      <c r="DJ225" s="178"/>
      <c r="DK225" s="178"/>
      <c r="DL225" s="167"/>
    </row>
    <row r="226" spans="1:116" s="107" customFormat="1" ht="13.95" customHeight="1" x14ac:dyDescent="0.3">
      <c r="A226" s="187"/>
      <c r="B226" s="187"/>
      <c r="C226" s="187"/>
      <c r="D226" s="188"/>
      <c r="E226" s="187"/>
      <c r="F226" s="101"/>
      <c r="G226" s="178"/>
      <c r="H226" s="189"/>
      <c r="I226" s="178"/>
      <c r="J226" s="178"/>
      <c r="K226" s="190"/>
      <c r="L226" s="191"/>
      <c r="M226" s="191"/>
      <c r="N226" s="178"/>
      <c r="O226" s="178"/>
      <c r="P226" s="178"/>
      <c r="Q226" s="189"/>
      <c r="R226" s="192"/>
      <c r="S226" s="192"/>
      <c r="T226" s="192"/>
      <c r="U226" s="192"/>
      <c r="V226" s="192"/>
      <c r="W226" s="192"/>
      <c r="X226" s="192"/>
      <c r="Z226" s="105"/>
      <c r="AA226" s="105"/>
      <c r="AB226" s="105"/>
      <c r="AC226" s="178"/>
      <c r="AD226" s="105"/>
      <c r="AE226" s="193"/>
      <c r="AF226" s="194"/>
      <c r="AG226" s="195"/>
      <c r="AH226" s="196"/>
      <c r="AI226" s="196"/>
      <c r="AJ226" s="196"/>
      <c r="AK226" s="80"/>
      <c r="AL226" s="197"/>
      <c r="AM226" s="198"/>
      <c r="AN226" s="198"/>
      <c r="AO226" s="197"/>
      <c r="AP226" s="197"/>
      <c r="AQ226" s="197"/>
      <c r="AR226" s="197"/>
      <c r="AS226" s="197"/>
      <c r="AT226" s="197"/>
      <c r="AU226" s="197"/>
      <c r="AV226" s="199"/>
      <c r="AW226" s="200"/>
      <c r="AX226" s="201"/>
      <c r="AY226" s="200"/>
      <c r="AZ226" s="201"/>
      <c r="BA226" s="200"/>
      <c r="BB226" s="202"/>
      <c r="BC226" s="197"/>
      <c r="BD226" s="197"/>
      <c r="BE226" s="197"/>
      <c r="BF226" s="197"/>
      <c r="BG226" s="203"/>
      <c r="BH226" s="197"/>
      <c r="BI226" s="197"/>
      <c r="BJ226" s="197"/>
      <c r="BK226" s="197"/>
      <c r="BL226" s="197"/>
      <c r="BM226" s="197"/>
      <c r="BN226" s="197"/>
      <c r="BO226" s="197"/>
      <c r="BP226" s="197"/>
      <c r="BQ226" s="203"/>
      <c r="BR226" s="203"/>
      <c r="BS226" s="197"/>
      <c r="BT226" s="197"/>
      <c r="BU226" s="197"/>
      <c r="BV226" s="197"/>
      <c r="BW226" s="148"/>
      <c r="BX226" s="197"/>
      <c r="BY226" s="197"/>
      <c r="BZ226" s="197"/>
      <c r="CA226" s="197"/>
      <c r="CB226" s="197"/>
      <c r="CC226" s="190"/>
      <c r="CD226" s="203"/>
      <c r="CE226" s="203"/>
      <c r="CF226" s="148"/>
      <c r="CG226" s="197"/>
      <c r="CH226" s="190"/>
      <c r="CI226" s="190"/>
      <c r="CJ226" s="190"/>
      <c r="CK226" s="204"/>
      <c r="CM226" s="152"/>
      <c r="CN226" s="152"/>
      <c r="CO226" s="152"/>
      <c r="CP226" s="204"/>
      <c r="CQ226" s="161"/>
      <c r="CS226" s="101"/>
      <c r="CT226" s="101"/>
      <c r="CU226" s="101"/>
      <c r="CV226" s="177"/>
      <c r="CW226" s="101"/>
      <c r="CX226" s="101"/>
      <c r="CY226" s="178"/>
      <c r="CZ226" s="178"/>
      <c r="DA226" s="178"/>
      <c r="DB226" s="178"/>
      <c r="DC226" s="178"/>
      <c r="DD226" s="178"/>
      <c r="DE226" s="178"/>
      <c r="DF226" s="178"/>
      <c r="DG226" s="178"/>
      <c r="DH226" s="178"/>
      <c r="DI226" s="178"/>
      <c r="DJ226" s="178"/>
      <c r="DK226" s="178"/>
      <c r="DL226" s="167"/>
    </row>
    <row r="227" spans="1:116" s="107" customFormat="1" ht="13.95" customHeight="1" x14ac:dyDescent="0.3">
      <c r="A227" s="187"/>
      <c r="B227" s="187"/>
      <c r="C227" s="187"/>
      <c r="D227" s="188"/>
      <c r="E227" s="187"/>
      <c r="F227" s="101"/>
      <c r="G227" s="178"/>
      <c r="H227" s="189"/>
      <c r="I227" s="178"/>
      <c r="J227" s="178"/>
      <c r="K227" s="190"/>
      <c r="L227" s="191"/>
      <c r="M227" s="191"/>
      <c r="N227" s="178"/>
      <c r="O227" s="178"/>
      <c r="P227" s="178"/>
      <c r="Q227" s="189"/>
      <c r="R227" s="192"/>
      <c r="S227" s="192"/>
      <c r="T227" s="192"/>
      <c r="U227" s="192"/>
      <c r="V227" s="192"/>
      <c r="W227" s="192"/>
      <c r="X227" s="192"/>
      <c r="Z227" s="105"/>
      <c r="AA227" s="105"/>
      <c r="AB227" s="105"/>
      <c r="AC227" s="178"/>
      <c r="AD227" s="105"/>
      <c r="AE227" s="193"/>
      <c r="AF227" s="194"/>
      <c r="AG227" s="195"/>
      <c r="AH227" s="196"/>
      <c r="AI227" s="196"/>
      <c r="AJ227" s="196"/>
      <c r="AK227" s="80"/>
      <c r="AL227" s="197"/>
      <c r="AM227" s="198"/>
      <c r="AN227" s="198"/>
      <c r="AO227" s="197"/>
      <c r="AP227" s="197"/>
      <c r="AQ227" s="197"/>
      <c r="AR227" s="197"/>
      <c r="AS227" s="197"/>
      <c r="AT227" s="197"/>
      <c r="AU227" s="197"/>
      <c r="AV227" s="199"/>
      <c r="AW227" s="200"/>
      <c r="AX227" s="201"/>
      <c r="AY227" s="200"/>
      <c r="AZ227" s="201"/>
      <c r="BA227" s="200"/>
      <c r="BB227" s="202"/>
      <c r="BC227" s="197"/>
      <c r="BD227" s="197"/>
      <c r="BE227" s="197"/>
      <c r="BF227" s="197"/>
      <c r="BG227" s="203"/>
      <c r="BH227" s="197"/>
      <c r="BI227" s="197"/>
      <c r="BJ227" s="197"/>
      <c r="BK227" s="197"/>
      <c r="BL227" s="197"/>
      <c r="BM227" s="197"/>
      <c r="BN227" s="197"/>
      <c r="BO227" s="197"/>
      <c r="BP227" s="197"/>
      <c r="BQ227" s="203"/>
      <c r="BR227" s="203"/>
      <c r="BS227" s="197"/>
      <c r="BT227" s="197"/>
      <c r="BU227" s="197"/>
      <c r="BV227" s="197"/>
      <c r="BW227" s="148"/>
      <c r="BX227" s="197"/>
      <c r="BY227" s="197"/>
      <c r="BZ227" s="197"/>
      <c r="CA227" s="197"/>
      <c r="CB227" s="197"/>
      <c r="CC227" s="190"/>
      <c r="CD227" s="203"/>
      <c r="CE227" s="203"/>
      <c r="CF227" s="148"/>
      <c r="CG227" s="197"/>
      <c r="CH227" s="190"/>
      <c r="CI227" s="190"/>
      <c r="CJ227" s="190"/>
      <c r="CK227" s="204"/>
      <c r="CM227" s="152"/>
      <c r="CN227" s="152"/>
      <c r="CO227" s="152"/>
      <c r="CP227" s="204"/>
      <c r="CQ227" s="161"/>
      <c r="CS227" s="101"/>
      <c r="CT227" s="101"/>
      <c r="CU227" s="101"/>
      <c r="CV227" s="177"/>
      <c r="CW227" s="101"/>
      <c r="CX227" s="101"/>
      <c r="CY227" s="178"/>
      <c r="CZ227" s="178"/>
      <c r="DA227" s="178"/>
      <c r="DB227" s="178"/>
      <c r="DC227" s="178"/>
      <c r="DD227" s="178"/>
      <c r="DE227" s="178"/>
      <c r="DF227" s="178"/>
      <c r="DG227" s="178"/>
      <c r="DH227" s="178"/>
      <c r="DI227" s="178"/>
      <c r="DJ227" s="178"/>
      <c r="DK227" s="178"/>
      <c r="DL227" s="167"/>
    </row>
    <row r="228" spans="1:116" s="107" customFormat="1" ht="13.95" customHeight="1" x14ac:dyDescent="0.3">
      <c r="A228" s="187"/>
      <c r="B228" s="187"/>
      <c r="C228" s="187"/>
      <c r="D228" s="188"/>
      <c r="E228" s="187"/>
      <c r="F228" s="101"/>
      <c r="G228" s="178"/>
      <c r="H228" s="189"/>
      <c r="I228" s="178"/>
      <c r="J228" s="178"/>
      <c r="K228" s="190"/>
      <c r="L228" s="191"/>
      <c r="M228" s="191"/>
      <c r="N228" s="178"/>
      <c r="O228" s="178"/>
      <c r="P228" s="178"/>
      <c r="Q228" s="189"/>
      <c r="R228" s="192"/>
      <c r="S228" s="192"/>
      <c r="T228" s="192"/>
      <c r="U228" s="192"/>
      <c r="V228" s="192"/>
      <c r="W228" s="192"/>
      <c r="X228" s="192"/>
      <c r="Z228" s="105"/>
      <c r="AA228" s="105"/>
      <c r="AB228" s="105"/>
      <c r="AC228" s="178"/>
      <c r="AD228" s="105"/>
      <c r="AE228" s="193"/>
      <c r="AF228" s="194"/>
      <c r="AG228" s="195"/>
      <c r="AH228" s="196"/>
      <c r="AI228" s="196"/>
      <c r="AJ228" s="196"/>
      <c r="AK228" s="80"/>
      <c r="AL228" s="197"/>
      <c r="AM228" s="198"/>
      <c r="AN228" s="198"/>
      <c r="AO228" s="197"/>
      <c r="AP228" s="197"/>
      <c r="AQ228" s="197"/>
      <c r="AR228" s="197"/>
      <c r="AS228" s="197"/>
      <c r="AT228" s="197"/>
      <c r="AU228" s="197"/>
      <c r="AV228" s="199"/>
      <c r="AW228" s="200"/>
      <c r="AX228" s="201"/>
      <c r="AY228" s="200"/>
      <c r="AZ228" s="201"/>
      <c r="BA228" s="200"/>
      <c r="BB228" s="202"/>
      <c r="BC228" s="197"/>
      <c r="BD228" s="197"/>
      <c r="BE228" s="197"/>
      <c r="BF228" s="197"/>
      <c r="BG228" s="203"/>
      <c r="BH228" s="197"/>
      <c r="BI228" s="197"/>
      <c r="BJ228" s="197"/>
      <c r="BK228" s="197"/>
      <c r="BL228" s="197"/>
      <c r="BM228" s="197"/>
      <c r="BN228" s="197"/>
      <c r="BO228" s="197"/>
      <c r="BP228" s="197"/>
      <c r="BQ228" s="203"/>
      <c r="BR228" s="203"/>
      <c r="BS228" s="197"/>
      <c r="BT228" s="197"/>
      <c r="BU228" s="197"/>
      <c r="BV228" s="197"/>
      <c r="BW228" s="148"/>
      <c r="BX228" s="197"/>
      <c r="BY228" s="197"/>
      <c r="BZ228" s="197"/>
      <c r="CA228" s="197"/>
      <c r="CB228" s="197"/>
      <c r="CC228" s="190"/>
      <c r="CD228" s="203"/>
      <c r="CE228" s="203"/>
      <c r="CF228" s="148"/>
      <c r="CG228" s="197"/>
      <c r="CH228" s="190"/>
      <c r="CI228" s="190"/>
      <c r="CJ228" s="190"/>
      <c r="CK228" s="204"/>
      <c r="CM228" s="152"/>
      <c r="CN228" s="152"/>
      <c r="CO228" s="152"/>
      <c r="CP228" s="204"/>
      <c r="CQ228" s="161"/>
      <c r="CS228" s="101"/>
      <c r="CT228" s="101"/>
      <c r="CU228" s="101"/>
      <c r="CV228" s="177"/>
      <c r="CW228" s="101"/>
      <c r="CX228" s="101"/>
      <c r="CY228" s="178"/>
      <c r="CZ228" s="178"/>
      <c r="DA228" s="178"/>
      <c r="DB228" s="178"/>
      <c r="DC228" s="178"/>
      <c r="DD228" s="178"/>
      <c r="DE228" s="178"/>
      <c r="DF228" s="178"/>
      <c r="DG228" s="178"/>
      <c r="DH228" s="178"/>
      <c r="DI228" s="178"/>
      <c r="DJ228" s="178"/>
      <c r="DK228" s="178"/>
      <c r="DL228" s="167"/>
    </row>
    <row r="229" spans="1:116" s="107" customFormat="1" ht="13.95" customHeight="1" x14ac:dyDescent="0.3">
      <c r="A229" s="187"/>
      <c r="B229" s="187"/>
      <c r="C229" s="187"/>
      <c r="D229" s="188"/>
      <c r="E229" s="187"/>
      <c r="F229" s="101"/>
      <c r="G229" s="178"/>
      <c r="H229" s="189"/>
      <c r="I229" s="178"/>
      <c r="J229" s="178"/>
      <c r="K229" s="190"/>
      <c r="L229" s="191"/>
      <c r="M229" s="191"/>
      <c r="N229" s="178"/>
      <c r="O229" s="178"/>
      <c r="P229" s="178"/>
      <c r="Q229" s="189"/>
      <c r="R229" s="192"/>
      <c r="S229" s="192"/>
      <c r="T229" s="192"/>
      <c r="U229" s="192"/>
      <c r="V229" s="192"/>
      <c r="W229" s="192"/>
      <c r="X229" s="192"/>
      <c r="Z229" s="105"/>
      <c r="AA229" s="105"/>
      <c r="AB229" s="105"/>
      <c r="AC229" s="178"/>
      <c r="AD229" s="105"/>
      <c r="AE229" s="193"/>
      <c r="AF229" s="194"/>
      <c r="AG229" s="195"/>
      <c r="AH229" s="196"/>
      <c r="AI229" s="196"/>
      <c r="AJ229" s="196"/>
      <c r="AK229" s="80"/>
      <c r="AL229" s="197"/>
      <c r="AM229" s="198"/>
      <c r="AN229" s="198"/>
      <c r="AO229" s="197"/>
      <c r="AP229" s="197"/>
      <c r="AQ229" s="197"/>
      <c r="AR229" s="197"/>
      <c r="AS229" s="197"/>
      <c r="AT229" s="197"/>
      <c r="AU229" s="197"/>
      <c r="AV229" s="199"/>
      <c r="AW229" s="200"/>
      <c r="AX229" s="201"/>
      <c r="AY229" s="200"/>
      <c r="AZ229" s="201"/>
      <c r="BA229" s="200"/>
      <c r="BB229" s="202"/>
      <c r="BC229" s="197"/>
      <c r="BD229" s="197"/>
      <c r="BE229" s="197"/>
      <c r="BF229" s="197"/>
      <c r="BG229" s="203"/>
      <c r="BH229" s="197"/>
      <c r="BI229" s="197"/>
      <c r="BJ229" s="197"/>
      <c r="BK229" s="197"/>
      <c r="BL229" s="197"/>
      <c r="BM229" s="197"/>
      <c r="BN229" s="197"/>
      <c r="BO229" s="197"/>
      <c r="BP229" s="197"/>
      <c r="BQ229" s="203"/>
      <c r="BR229" s="203"/>
      <c r="BS229" s="197"/>
      <c r="BT229" s="197"/>
      <c r="BU229" s="197"/>
      <c r="BV229" s="197"/>
      <c r="BW229" s="148"/>
      <c r="BX229" s="197"/>
      <c r="BY229" s="197"/>
      <c r="BZ229" s="197"/>
      <c r="CA229" s="197"/>
      <c r="CB229" s="197"/>
      <c r="CC229" s="190"/>
      <c r="CD229" s="203"/>
      <c r="CE229" s="203"/>
      <c r="CF229" s="148"/>
      <c r="CG229" s="197"/>
      <c r="CH229" s="190"/>
      <c r="CI229" s="190"/>
      <c r="CJ229" s="190"/>
      <c r="CK229" s="204"/>
      <c r="CM229" s="152"/>
      <c r="CN229" s="152"/>
      <c r="CO229" s="152"/>
      <c r="CP229" s="204"/>
      <c r="CQ229" s="161"/>
      <c r="CS229" s="101"/>
      <c r="CT229" s="101"/>
      <c r="CU229" s="101"/>
      <c r="CV229" s="177"/>
      <c r="CW229" s="101"/>
      <c r="CX229" s="101"/>
      <c r="CY229" s="178"/>
      <c r="CZ229" s="178"/>
      <c r="DA229" s="178"/>
      <c r="DB229" s="178"/>
      <c r="DC229" s="178"/>
      <c r="DD229" s="178"/>
      <c r="DE229" s="178"/>
      <c r="DF229" s="178"/>
      <c r="DG229" s="178"/>
      <c r="DH229" s="178"/>
      <c r="DI229" s="178"/>
      <c r="DJ229" s="178"/>
      <c r="DK229" s="178"/>
      <c r="DL229" s="167"/>
    </row>
    <row r="230" spans="1:116" s="107" customFormat="1" ht="13.95" customHeight="1" x14ac:dyDescent="0.3">
      <c r="A230" s="187"/>
      <c r="B230" s="187"/>
      <c r="C230" s="187"/>
      <c r="D230" s="188"/>
      <c r="E230" s="187"/>
      <c r="F230" s="101"/>
      <c r="G230" s="178"/>
      <c r="H230" s="189"/>
      <c r="I230" s="178"/>
      <c r="J230" s="178"/>
      <c r="K230" s="190"/>
      <c r="L230" s="191"/>
      <c r="M230" s="191"/>
      <c r="N230" s="178"/>
      <c r="O230" s="178"/>
      <c r="P230" s="178"/>
      <c r="Q230" s="189"/>
      <c r="R230" s="192"/>
      <c r="S230" s="192"/>
      <c r="T230" s="192"/>
      <c r="U230" s="192"/>
      <c r="V230" s="192"/>
      <c r="W230" s="192"/>
      <c r="X230" s="192"/>
      <c r="Z230" s="105"/>
      <c r="AA230" s="105"/>
      <c r="AB230" s="105"/>
      <c r="AC230" s="178"/>
      <c r="AD230" s="105"/>
      <c r="AE230" s="193"/>
      <c r="AF230" s="194"/>
      <c r="AG230" s="195"/>
      <c r="AH230" s="196"/>
      <c r="AI230" s="196"/>
      <c r="AJ230" s="196"/>
      <c r="AK230" s="80"/>
      <c r="AL230" s="197"/>
      <c r="AM230" s="198"/>
      <c r="AN230" s="198"/>
      <c r="AO230" s="197"/>
      <c r="AP230" s="197"/>
      <c r="AQ230" s="197"/>
      <c r="AR230" s="197"/>
      <c r="AS230" s="197"/>
      <c r="AT230" s="197"/>
      <c r="AU230" s="197"/>
      <c r="AV230" s="199"/>
      <c r="AW230" s="200"/>
      <c r="AX230" s="207"/>
      <c r="AY230" s="208"/>
      <c r="AZ230" s="207"/>
      <c r="BA230" s="200"/>
      <c r="BB230" s="209"/>
      <c r="BC230" s="197"/>
      <c r="BD230" s="197"/>
      <c r="BE230" s="197"/>
      <c r="BF230" s="197"/>
      <c r="BG230" s="203"/>
      <c r="BH230" s="197"/>
      <c r="BI230" s="197"/>
      <c r="BJ230" s="197"/>
      <c r="BK230" s="197"/>
      <c r="BL230" s="197"/>
      <c r="BM230" s="197"/>
      <c r="BN230" s="197"/>
      <c r="BO230" s="197"/>
      <c r="BP230" s="197"/>
      <c r="BQ230" s="203"/>
      <c r="BR230" s="203"/>
      <c r="BS230" s="197"/>
      <c r="BT230" s="197"/>
      <c r="BU230" s="197"/>
      <c r="BV230" s="197"/>
      <c r="BW230" s="148"/>
      <c r="BX230" s="197"/>
      <c r="BY230" s="197"/>
      <c r="BZ230" s="197"/>
      <c r="CA230" s="197"/>
      <c r="CB230" s="197"/>
      <c r="CC230" s="190"/>
      <c r="CD230" s="203"/>
      <c r="CE230" s="203"/>
      <c r="CF230" s="148"/>
      <c r="CG230" s="197"/>
      <c r="CH230" s="190"/>
      <c r="CI230" s="190"/>
      <c r="CJ230" s="190"/>
      <c r="CK230" s="204"/>
      <c r="CM230" s="152"/>
      <c r="CN230" s="152"/>
      <c r="CO230" s="152"/>
      <c r="CP230" s="204"/>
      <c r="CQ230" s="161"/>
      <c r="CS230" s="101"/>
      <c r="CT230" s="101"/>
      <c r="CU230" s="101"/>
      <c r="CV230" s="177"/>
      <c r="CW230" s="101"/>
      <c r="CX230" s="101"/>
      <c r="CY230" s="178"/>
      <c r="CZ230" s="178"/>
      <c r="DA230" s="178"/>
      <c r="DB230" s="178"/>
      <c r="DC230" s="178"/>
      <c r="DD230" s="178"/>
      <c r="DE230" s="178"/>
      <c r="DF230" s="178"/>
      <c r="DG230" s="178"/>
      <c r="DH230" s="178"/>
      <c r="DI230" s="178"/>
      <c r="DJ230" s="178"/>
      <c r="DK230" s="178"/>
      <c r="DL230" s="167"/>
    </row>
    <row r="231" spans="1:116" s="107" customFormat="1" ht="13.95" customHeight="1" x14ac:dyDescent="0.3">
      <c r="A231" s="187"/>
      <c r="B231" s="187"/>
      <c r="C231" s="187"/>
      <c r="D231" s="188"/>
      <c r="E231" s="187"/>
      <c r="F231" s="101"/>
      <c r="G231" s="178"/>
      <c r="H231" s="189"/>
      <c r="I231" s="178"/>
      <c r="J231" s="178"/>
      <c r="K231" s="190"/>
      <c r="L231" s="191"/>
      <c r="M231" s="191"/>
      <c r="N231" s="178"/>
      <c r="O231" s="178"/>
      <c r="P231" s="178"/>
      <c r="Q231" s="189"/>
      <c r="R231" s="192"/>
      <c r="S231" s="192"/>
      <c r="T231" s="192"/>
      <c r="U231" s="192"/>
      <c r="V231" s="192"/>
      <c r="W231" s="192"/>
      <c r="X231" s="192"/>
      <c r="Z231" s="105"/>
      <c r="AA231" s="105"/>
      <c r="AB231" s="105"/>
      <c r="AC231" s="178"/>
      <c r="AD231" s="105"/>
      <c r="AE231" s="193"/>
      <c r="AF231" s="194"/>
      <c r="AG231" s="195"/>
      <c r="AH231" s="196"/>
      <c r="AI231" s="196"/>
      <c r="AJ231" s="196"/>
      <c r="AK231" s="80"/>
      <c r="AL231" s="197"/>
      <c r="AM231" s="198"/>
      <c r="AN231" s="198"/>
      <c r="AO231" s="197"/>
      <c r="AP231" s="197"/>
      <c r="AQ231" s="197"/>
      <c r="AR231" s="197"/>
      <c r="AS231" s="197"/>
      <c r="AT231" s="197"/>
      <c r="AU231" s="197"/>
      <c r="AV231" s="197"/>
      <c r="AW231" s="197"/>
      <c r="AX231" s="197"/>
      <c r="AY231" s="197"/>
      <c r="AZ231" s="197"/>
      <c r="BA231" s="197"/>
      <c r="BB231" s="203"/>
      <c r="BC231" s="197"/>
      <c r="BD231" s="197"/>
      <c r="BE231" s="197"/>
      <c r="BF231" s="197"/>
      <c r="BG231" s="203"/>
      <c r="BH231" s="197"/>
      <c r="BI231" s="197"/>
      <c r="BJ231" s="197"/>
      <c r="BK231" s="197"/>
      <c r="BL231" s="197"/>
      <c r="BM231" s="197"/>
      <c r="BN231" s="197"/>
      <c r="BO231" s="197"/>
      <c r="BP231" s="197"/>
      <c r="BQ231" s="203"/>
      <c r="BR231" s="203"/>
      <c r="BS231" s="197"/>
      <c r="BT231" s="197"/>
      <c r="BU231" s="197"/>
      <c r="BV231" s="197"/>
      <c r="BW231" s="148"/>
      <c r="BX231" s="197"/>
      <c r="BY231" s="197"/>
      <c r="BZ231" s="197"/>
      <c r="CA231" s="197"/>
      <c r="CB231" s="197"/>
      <c r="CC231" s="190"/>
      <c r="CD231" s="203"/>
      <c r="CE231" s="203"/>
      <c r="CF231" s="148"/>
      <c r="CG231" s="197"/>
      <c r="CH231" s="190"/>
      <c r="CI231" s="190"/>
      <c r="CJ231" s="190"/>
      <c r="CK231" s="204"/>
      <c r="CM231" s="152"/>
      <c r="CN231" s="152"/>
      <c r="CO231" s="152"/>
      <c r="CP231" s="204"/>
      <c r="CQ231" s="161"/>
      <c r="CS231" s="101"/>
      <c r="CT231" s="101"/>
      <c r="CU231" s="101"/>
      <c r="CV231" s="177"/>
      <c r="CW231" s="101"/>
      <c r="CX231" s="101"/>
      <c r="CY231" s="178"/>
      <c r="CZ231" s="178"/>
      <c r="DA231" s="178"/>
      <c r="DB231" s="178"/>
      <c r="DC231" s="178"/>
      <c r="DD231" s="178"/>
      <c r="DE231" s="178"/>
      <c r="DF231" s="178"/>
      <c r="DG231" s="178"/>
      <c r="DH231" s="178"/>
      <c r="DI231" s="178"/>
      <c r="DJ231" s="178"/>
      <c r="DK231" s="178"/>
      <c r="DL231" s="167"/>
    </row>
    <row r="232" spans="1:116" s="107" customFormat="1" ht="13.95" customHeight="1" x14ac:dyDescent="0.3">
      <c r="A232" s="187"/>
      <c r="B232" s="187"/>
      <c r="C232" s="187"/>
      <c r="D232" s="188"/>
      <c r="E232" s="187"/>
      <c r="F232" s="101"/>
      <c r="G232" s="178"/>
      <c r="H232" s="189"/>
      <c r="I232" s="178"/>
      <c r="J232" s="178"/>
      <c r="K232" s="190"/>
      <c r="L232" s="191"/>
      <c r="M232" s="191"/>
      <c r="N232" s="178"/>
      <c r="O232" s="178"/>
      <c r="P232" s="178"/>
      <c r="Q232" s="189"/>
      <c r="R232" s="192"/>
      <c r="S232" s="192"/>
      <c r="T232" s="192"/>
      <c r="U232" s="192"/>
      <c r="V232" s="192"/>
      <c r="W232" s="192"/>
      <c r="X232" s="192"/>
      <c r="Z232" s="105"/>
      <c r="AA232" s="105"/>
      <c r="AB232" s="105"/>
      <c r="AC232" s="178"/>
      <c r="AD232" s="105"/>
      <c r="AE232" s="193"/>
      <c r="AF232" s="194"/>
      <c r="AG232" s="195"/>
      <c r="AH232" s="196"/>
      <c r="AI232" s="196"/>
      <c r="AJ232" s="196"/>
      <c r="AK232" s="80"/>
      <c r="AL232" s="197"/>
      <c r="AM232" s="198"/>
      <c r="AN232" s="198"/>
      <c r="AO232" s="197"/>
      <c r="AP232" s="197"/>
      <c r="AQ232" s="197"/>
      <c r="AR232" s="197"/>
      <c r="AS232" s="197"/>
      <c r="AT232" s="197"/>
      <c r="AU232" s="197"/>
      <c r="AV232" s="197"/>
      <c r="AW232" s="197"/>
      <c r="AX232" s="197"/>
      <c r="AY232" s="197"/>
      <c r="AZ232" s="197"/>
      <c r="BA232" s="197"/>
      <c r="BB232" s="203"/>
      <c r="BC232" s="197"/>
      <c r="BD232" s="197"/>
      <c r="BE232" s="197"/>
      <c r="BF232" s="197"/>
      <c r="BG232" s="203"/>
      <c r="BH232" s="197"/>
      <c r="BI232" s="197"/>
      <c r="BJ232" s="197"/>
      <c r="BK232" s="197"/>
      <c r="BL232" s="197"/>
      <c r="BM232" s="197"/>
      <c r="BN232" s="197"/>
      <c r="BO232" s="197"/>
      <c r="BP232" s="197"/>
      <c r="BQ232" s="203"/>
      <c r="BR232" s="203"/>
      <c r="BS232" s="197"/>
      <c r="BT232" s="197"/>
      <c r="BU232" s="197"/>
      <c r="BV232" s="197"/>
      <c r="BW232" s="148"/>
      <c r="BX232" s="197"/>
      <c r="BY232" s="197"/>
      <c r="BZ232" s="197"/>
      <c r="CA232" s="197"/>
      <c r="CB232" s="197"/>
      <c r="CC232" s="190"/>
      <c r="CD232" s="203"/>
      <c r="CE232" s="203"/>
      <c r="CF232" s="148"/>
      <c r="CG232" s="197"/>
      <c r="CH232" s="190"/>
      <c r="CI232" s="190"/>
      <c r="CJ232" s="190"/>
      <c r="CK232" s="204"/>
      <c r="CM232" s="152"/>
      <c r="CN232" s="152"/>
      <c r="CO232" s="152"/>
      <c r="CP232" s="204"/>
      <c r="CQ232" s="161"/>
      <c r="CS232" s="101"/>
      <c r="CT232" s="101"/>
      <c r="CU232" s="101"/>
      <c r="CV232" s="177"/>
      <c r="CW232" s="101"/>
      <c r="CX232" s="101"/>
      <c r="CY232" s="178"/>
      <c r="CZ232" s="178"/>
      <c r="DA232" s="178"/>
      <c r="DB232" s="178"/>
      <c r="DC232" s="178"/>
      <c r="DD232" s="178"/>
      <c r="DE232" s="178"/>
      <c r="DF232" s="178"/>
      <c r="DG232" s="178"/>
      <c r="DH232" s="178"/>
      <c r="DI232" s="178"/>
      <c r="DJ232" s="178"/>
      <c r="DK232" s="178"/>
      <c r="DL232" s="167"/>
    </row>
    <row r="233" spans="1:116" s="107" customFormat="1" ht="13.95" customHeight="1" x14ac:dyDescent="0.3">
      <c r="A233" s="187"/>
      <c r="B233" s="187"/>
      <c r="C233" s="187"/>
      <c r="D233" s="188"/>
      <c r="E233" s="187"/>
      <c r="F233" s="101"/>
      <c r="G233" s="178"/>
      <c r="H233" s="189"/>
      <c r="I233" s="178"/>
      <c r="J233" s="178"/>
      <c r="K233" s="190"/>
      <c r="L233" s="191"/>
      <c r="M233" s="191"/>
      <c r="N233" s="178"/>
      <c r="O233" s="178"/>
      <c r="P233" s="178"/>
      <c r="Q233" s="189"/>
      <c r="R233" s="192"/>
      <c r="S233" s="192"/>
      <c r="T233" s="192"/>
      <c r="U233" s="192"/>
      <c r="V233" s="192"/>
      <c r="W233" s="192"/>
      <c r="X233" s="192"/>
      <c r="Z233" s="105"/>
      <c r="AA233" s="105"/>
      <c r="AB233" s="105"/>
      <c r="AC233" s="178"/>
      <c r="AD233" s="105"/>
      <c r="AE233" s="193"/>
      <c r="AF233" s="194"/>
      <c r="AG233" s="195"/>
      <c r="AH233" s="196"/>
      <c r="AI233" s="196"/>
      <c r="AJ233" s="196"/>
      <c r="AK233" s="80"/>
      <c r="AL233" s="197"/>
      <c r="AM233" s="198"/>
      <c r="AN233" s="198"/>
      <c r="AO233" s="197"/>
      <c r="AP233" s="197"/>
      <c r="AQ233" s="197"/>
      <c r="AR233" s="197"/>
      <c r="AS233" s="197"/>
      <c r="AT233" s="197"/>
      <c r="AU233" s="197"/>
      <c r="AV233" s="197"/>
      <c r="AW233" s="197"/>
      <c r="AX233" s="197"/>
      <c r="AY233" s="197"/>
      <c r="AZ233" s="197"/>
      <c r="BA233" s="197"/>
      <c r="BB233" s="203"/>
      <c r="BC233" s="197"/>
      <c r="BD233" s="197"/>
      <c r="BE233" s="197"/>
      <c r="BF233" s="197"/>
      <c r="BG233" s="203"/>
      <c r="BH233" s="197"/>
      <c r="BI233" s="197"/>
      <c r="BJ233" s="197"/>
      <c r="BK233" s="197"/>
      <c r="BL233" s="197"/>
      <c r="BM233" s="197"/>
      <c r="BN233" s="197"/>
      <c r="BO233" s="197"/>
      <c r="BP233" s="197"/>
      <c r="BQ233" s="203"/>
      <c r="BR233" s="203"/>
      <c r="BS233" s="197"/>
      <c r="BT233" s="197"/>
      <c r="BU233" s="197"/>
      <c r="BV233" s="197"/>
      <c r="BW233" s="148"/>
      <c r="BX233" s="197"/>
      <c r="BY233" s="197"/>
      <c r="BZ233" s="197"/>
      <c r="CA233" s="197"/>
      <c r="CB233" s="197"/>
      <c r="CC233" s="190"/>
      <c r="CD233" s="203"/>
      <c r="CE233" s="203"/>
      <c r="CF233" s="148"/>
      <c r="CG233" s="197"/>
      <c r="CH233" s="190"/>
      <c r="CI233" s="190"/>
      <c r="CJ233" s="190"/>
      <c r="CK233" s="204"/>
      <c r="CM233" s="152"/>
      <c r="CN233" s="152"/>
      <c r="CO233" s="152"/>
      <c r="CP233" s="204"/>
      <c r="CQ233" s="161"/>
      <c r="CS233" s="101"/>
      <c r="CT233" s="101"/>
      <c r="CU233" s="101"/>
      <c r="CV233" s="177"/>
      <c r="CW233" s="101"/>
      <c r="CX233" s="101"/>
      <c r="CY233" s="178"/>
      <c r="CZ233" s="178"/>
      <c r="DA233" s="178"/>
      <c r="DB233" s="178"/>
      <c r="DC233" s="178"/>
      <c r="DD233" s="178"/>
      <c r="DE233" s="178"/>
      <c r="DF233" s="178"/>
      <c r="DG233" s="178"/>
      <c r="DH233" s="178"/>
      <c r="DI233" s="178"/>
      <c r="DJ233" s="178"/>
      <c r="DK233" s="178"/>
      <c r="DL233" s="167"/>
    </row>
    <row r="234" spans="1:116" s="107" customFormat="1" ht="13.95" customHeight="1" x14ac:dyDescent="0.3">
      <c r="A234" s="187"/>
      <c r="B234" s="187"/>
      <c r="C234" s="187"/>
      <c r="D234" s="188"/>
      <c r="E234" s="187"/>
      <c r="F234" s="101"/>
      <c r="G234" s="178"/>
      <c r="H234" s="189"/>
      <c r="I234" s="178"/>
      <c r="J234" s="178"/>
      <c r="K234" s="190"/>
      <c r="L234" s="191"/>
      <c r="M234" s="191"/>
      <c r="N234" s="178"/>
      <c r="O234" s="178"/>
      <c r="P234" s="178"/>
      <c r="Q234" s="189"/>
      <c r="R234" s="192"/>
      <c r="S234" s="192"/>
      <c r="T234" s="192"/>
      <c r="U234" s="192"/>
      <c r="V234" s="192"/>
      <c r="W234" s="192"/>
      <c r="X234" s="192"/>
      <c r="Z234" s="105"/>
      <c r="AA234" s="105"/>
      <c r="AB234" s="105"/>
      <c r="AC234" s="178"/>
      <c r="AD234" s="105"/>
      <c r="AE234" s="193"/>
      <c r="AF234" s="194"/>
      <c r="AG234" s="195"/>
      <c r="AH234" s="196"/>
      <c r="AI234" s="196"/>
      <c r="AJ234" s="196"/>
      <c r="AK234" s="80"/>
      <c r="AL234" s="197"/>
      <c r="AM234" s="198"/>
      <c r="AN234" s="198"/>
      <c r="AO234" s="197"/>
      <c r="AP234" s="197"/>
      <c r="AQ234" s="197"/>
      <c r="AR234" s="197"/>
      <c r="AS234" s="197"/>
      <c r="AT234" s="197"/>
      <c r="AU234" s="197"/>
      <c r="AV234" s="197"/>
      <c r="AW234" s="197"/>
      <c r="AX234" s="197"/>
      <c r="AY234" s="197"/>
      <c r="AZ234" s="197"/>
      <c r="BA234" s="197"/>
      <c r="BB234" s="203"/>
      <c r="BC234" s="197"/>
      <c r="BD234" s="197"/>
      <c r="BE234" s="197"/>
      <c r="BF234" s="197"/>
      <c r="BG234" s="203"/>
      <c r="BH234" s="197"/>
      <c r="BI234" s="197"/>
      <c r="BJ234" s="197"/>
      <c r="BK234" s="197"/>
      <c r="BL234" s="197"/>
      <c r="BM234" s="197"/>
      <c r="BN234" s="197"/>
      <c r="BO234" s="197"/>
      <c r="BP234" s="197"/>
      <c r="BQ234" s="203"/>
      <c r="BR234" s="203"/>
      <c r="BS234" s="197"/>
      <c r="BT234" s="197"/>
      <c r="BU234" s="197"/>
      <c r="BV234" s="197"/>
      <c r="BW234" s="148"/>
      <c r="BX234" s="197"/>
      <c r="BY234" s="197"/>
      <c r="BZ234" s="197"/>
      <c r="CA234" s="197"/>
      <c r="CB234" s="197"/>
      <c r="CC234" s="190"/>
      <c r="CD234" s="203"/>
      <c r="CE234" s="203"/>
      <c r="CF234" s="148"/>
      <c r="CG234" s="197"/>
      <c r="CH234" s="190"/>
      <c r="CI234" s="190"/>
      <c r="CJ234" s="190"/>
      <c r="CK234" s="204"/>
      <c r="CM234" s="152"/>
      <c r="CN234" s="152"/>
      <c r="CO234" s="152"/>
      <c r="CP234" s="204"/>
      <c r="CQ234" s="161"/>
      <c r="CS234" s="101"/>
      <c r="CT234" s="101"/>
      <c r="CU234" s="101"/>
      <c r="CV234" s="177"/>
      <c r="CW234" s="101"/>
      <c r="CX234" s="101"/>
      <c r="CY234" s="178"/>
      <c r="CZ234" s="178"/>
      <c r="DA234" s="178"/>
      <c r="DB234" s="178"/>
      <c r="DC234" s="178"/>
      <c r="DD234" s="178"/>
      <c r="DE234" s="178"/>
      <c r="DF234" s="178"/>
      <c r="DG234" s="178"/>
      <c r="DH234" s="178"/>
      <c r="DI234" s="178"/>
      <c r="DJ234" s="178"/>
      <c r="DK234" s="178"/>
      <c r="DL234" s="167"/>
    </row>
    <row r="235" spans="1:116" s="107" customFormat="1" ht="13.95" customHeight="1" x14ac:dyDescent="0.3">
      <c r="A235" s="187"/>
      <c r="B235" s="187"/>
      <c r="C235" s="187"/>
      <c r="D235" s="188"/>
      <c r="E235" s="187"/>
      <c r="F235" s="101"/>
      <c r="G235" s="178"/>
      <c r="H235" s="189"/>
      <c r="I235" s="178"/>
      <c r="J235" s="178"/>
      <c r="K235" s="190"/>
      <c r="L235" s="191"/>
      <c r="M235" s="191"/>
      <c r="N235" s="178"/>
      <c r="O235" s="178"/>
      <c r="P235" s="178"/>
      <c r="Q235" s="189"/>
      <c r="R235" s="192"/>
      <c r="S235" s="192"/>
      <c r="T235" s="192"/>
      <c r="U235" s="192"/>
      <c r="V235" s="192"/>
      <c r="W235" s="192"/>
      <c r="X235" s="192"/>
      <c r="Z235" s="105"/>
      <c r="AA235" s="105"/>
      <c r="AB235" s="105"/>
      <c r="AC235" s="178"/>
      <c r="AD235" s="105"/>
      <c r="AE235" s="193"/>
      <c r="AF235" s="194"/>
      <c r="AG235" s="195"/>
      <c r="AH235" s="196"/>
      <c r="AI235" s="196"/>
      <c r="AJ235" s="196"/>
      <c r="AK235" s="80"/>
      <c r="AL235" s="197"/>
      <c r="AM235" s="198"/>
      <c r="AN235" s="198"/>
      <c r="AO235" s="197"/>
      <c r="AP235" s="197"/>
      <c r="AQ235" s="197"/>
      <c r="AR235" s="197"/>
      <c r="AS235" s="197"/>
      <c r="AT235" s="197"/>
      <c r="AU235" s="197"/>
      <c r="AV235" s="197"/>
      <c r="AW235" s="197"/>
      <c r="AX235" s="197"/>
      <c r="AY235" s="197"/>
      <c r="AZ235" s="197"/>
      <c r="BA235" s="197"/>
      <c r="BB235" s="203"/>
      <c r="BC235" s="197"/>
      <c r="BD235" s="197"/>
      <c r="BE235" s="197"/>
      <c r="BF235" s="197"/>
      <c r="BG235" s="203"/>
      <c r="BH235" s="197"/>
      <c r="BI235" s="197"/>
      <c r="BJ235" s="197"/>
      <c r="BK235" s="197"/>
      <c r="BL235" s="197"/>
      <c r="BM235" s="197"/>
      <c r="BN235" s="197"/>
      <c r="BO235" s="197"/>
      <c r="BP235" s="197"/>
      <c r="BQ235" s="203"/>
      <c r="BR235" s="203"/>
      <c r="BS235" s="197"/>
      <c r="BT235" s="197"/>
      <c r="BU235" s="197"/>
      <c r="BV235" s="197"/>
      <c r="BW235" s="148"/>
      <c r="BX235" s="197"/>
      <c r="BY235" s="197"/>
      <c r="BZ235" s="197"/>
      <c r="CA235" s="197"/>
      <c r="CB235" s="197"/>
      <c r="CC235" s="190"/>
      <c r="CD235" s="203"/>
      <c r="CE235" s="203"/>
      <c r="CF235" s="148"/>
      <c r="CG235" s="197"/>
      <c r="CH235" s="190"/>
      <c r="CI235" s="190"/>
      <c r="CJ235" s="190"/>
      <c r="CK235" s="204"/>
      <c r="CM235" s="152"/>
      <c r="CN235" s="152"/>
      <c r="CO235" s="152"/>
      <c r="CP235" s="204"/>
      <c r="CQ235" s="161"/>
      <c r="CS235" s="101"/>
      <c r="CT235" s="101"/>
      <c r="CU235" s="101"/>
      <c r="CV235" s="177"/>
      <c r="CW235" s="101"/>
      <c r="CX235" s="101"/>
      <c r="CY235" s="178"/>
      <c r="CZ235" s="178"/>
      <c r="DA235" s="178"/>
      <c r="DB235" s="178"/>
      <c r="DC235" s="178"/>
      <c r="DD235" s="178"/>
      <c r="DE235" s="178"/>
      <c r="DF235" s="178"/>
      <c r="DG235" s="178"/>
      <c r="DH235" s="178"/>
      <c r="DI235" s="178"/>
      <c r="DJ235" s="178"/>
      <c r="DK235" s="178"/>
      <c r="DL235" s="167"/>
    </row>
    <row r="236" spans="1:116" s="107" customFormat="1" ht="13.95" customHeight="1" x14ac:dyDescent="0.3">
      <c r="A236" s="187"/>
      <c r="B236" s="187"/>
      <c r="C236" s="187"/>
      <c r="D236" s="188"/>
      <c r="E236" s="187"/>
      <c r="F236" s="101"/>
      <c r="G236" s="178"/>
      <c r="H236" s="189"/>
      <c r="I236" s="178"/>
      <c r="J236" s="178"/>
      <c r="K236" s="190"/>
      <c r="L236" s="191"/>
      <c r="M236" s="191"/>
      <c r="N236" s="178"/>
      <c r="O236" s="178"/>
      <c r="P236" s="178"/>
      <c r="Q236" s="189"/>
      <c r="R236" s="192"/>
      <c r="S236" s="192"/>
      <c r="T236" s="192"/>
      <c r="U236" s="192"/>
      <c r="V236" s="192"/>
      <c r="W236" s="192"/>
      <c r="X236" s="192"/>
      <c r="Z236" s="105"/>
      <c r="AA236" s="105"/>
      <c r="AB236" s="105"/>
      <c r="AC236" s="178"/>
      <c r="AD236" s="105"/>
      <c r="AE236" s="193"/>
      <c r="AF236" s="194"/>
      <c r="AG236" s="195"/>
      <c r="AH236" s="196"/>
      <c r="AI236" s="196"/>
      <c r="AJ236" s="196"/>
      <c r="AK236" s="80"/>
      <c r="AL236" s="197"/>
      <c r="AM236" s="198"/>
      <c r="AN236" s="198"/>
      <c r="AO236" s="197"/>
      <c r="AP236" s="197"/>
      <c r="AQ236" s="197"/>
      <c r="AR236" s="197"/>
      <c r="AS236" s="197"/>
      <c r="AT236" s="197"/>
      <c r="AU236" s="197"/>
      <c r="AV236" s="197"/>
      <c r="AW236" s="197"/>
      <c r="AX236" s="197"/>
      <c r="AY236" s="197"/>
      <c r="AZ236" s="197"/>
      <c r="BA236" s="197"/>
      <c r="BB236" s="203"/>
      <c r="BC236" s="197"/>
      <c r="BD236" s="197"/>
      <c r="BE236" s="197"/>
      <c r="BF236" s="197"/>
      <c r="BG236" s="203"/>
      <c r="BH236" s="197"/>
      <c r="BI236" s="197"/>
      <c r="BJ236" s="197"/>
      <c r="BK236" s="197"/>
      <c r="BL236" s="197"/>
      <c r="BM236" s="197"/>
      <c r="BN236" s="197"/>
      <c r="BO236" s="197"/>
      <c r="BP236" s="197"/>
      <c r="BQ236" s="203"/>
      <c r="BR236" s="203"/>
      <c r="BS236" s="197"/>
      <c r="BT236" s="197"/>
      <c r="BU236" s="197"/>
      <c r="BV236" s="197"/>
      <c r="BW236" s="148"/>
      <c r="BX236" s="197"/>
      <c r="BY236" s="197"/>
      <c r="BZ236" s="197"/>
      <c r="CA236" s="197"/>
      <c r="CB236" s="197"/>
      <c r="CC236" s="190"/>
      <c r="CD236" s="203"/>
      <c r="CE236" s="203"/>
      <c r="CF236" s="148"/>
      <c r="CG236" s="197"/>
      <c r="CH236" s="190"/>
      <c r="CI236" s="190"/>
      <c r="CJ236" s="190"/>
      <c r="CK236" s="204"/>
      <c r="CM236" s="152"/>
      <c r="CN236" s="152"/>
      <c r="CO236" s="152"/>
      <c r="CP236" s="204"/>
      <c r="CQ236" s="161"/>
      <c r="CS236" s="101"/>
      <c r="CT236" s="101"/>
      <c r="CU236" s="101"/>
      <c r="CV236" s="177"/>
      <c r="CW236" s="101"/>
      <c r="CX236" s="101"/>
      <c r="CY236" s="178"/>
      <c r="CZ236" s="178"/>
      <c r="DA236" s="178"/>
      <c r="DB236" s="178"/>
      <c r="DC236" s="178"/>
      <c r="DD236" s="178"/>
      <c r="DE236" s="178"/>
      <c r="DF236" s="178"/>
      <c r="DG236" s="178"/>
      <c r="DH236" s="178"/>
      <c r="DI236" s="178"/>
      <c r="DJ236" s="178"/>
      <c r="DK236" s="178"/>
      <c r="DL236" s="167"/>
    </row>
    <row r="237" spans="1:116" s="107" customFormat="1" ht="13.95" customHeight="1" x14ac:dyDescent="0.3">
      <c r="A237" s="187"/>
      <c r="B237" s="187"/>
      <c r="C237" s="187"/>
      <c r="D237" s="188"/>
      <c r="E237" s="187"/>
      <c r="F237" s="101"/>
      <c r="G237" s="178"/>
      <c r="H237" s="189"/>
      <c r="I237" s="178"/>
      <c r="J237" s="178"/>
      <c r="K237" s="190"/>
      <c r="L237" s="191"/>
      <c r="M237" s="191"/>
      <c r="N237" s="178"/>
      <c r="O237" s="178"/>
      <c r="P237" s="178"/>
      <c r="Q237" s="189"/>
      <c r="R237" s="192"/>
      <c r="S237" s="192"/>
      <c r="T237" s="192"/>
      <c r="U237" s="192"/>
      <c r="V237" s="192"/>
      <c r="W237" s="192"/>
      <c r="X237" s="192"/>
      <c r="Z237" s="105"/>
      <c r="AA237" s="105"/>
      <c r="AB237" s="105"/>
      <c r="AC237" s="178"/>
      <c r="AD237" s="105"/>
      <c r="AE237" s="193"/>
      <c r="AF237" s="194"/>
      <c r="AG237" s="195"/>
      <c r="AH237" s="196"/>
      <c r="AI237" s="196"/>
      <c r="AJ237" s="196"/>
      <c r="AK237" s="80"/>
      <c r="AL237" s="197"/>
      <c r="AM237" s="198"/>
      <c r="AN237" s="198"/>
      <c r="AO237" s="197"/>
      <c r="AP237" s="197"/>
      <c r="AQ237" s="197"/>
      <c r="AR237" s="197"/>
      <c r="AS237" s="197"/>
      <c r="AT237" s="197"/>
      <c r="AU237" s="197"/>
      <c r="AV237" s="197"/>
      <c r="AW237" s="197"/>
      <c r="AX237" s="197"/>
      <c r="AY237" s="197"/>
      <c r="AZ237" s="197"/>
      <c r="BA237" s="197"/>
      <c r="BB237" s="203"/>
      <c r="BC237" s="197"/>
      <c r="BD237" s="197"/>
      <c r="BE237" s="197"/>
      <c r="BF237" s="197"/>
      <c r="BG237" s="203"/>
      <c r="BH237" s="197"/>
      <c r="BI237" s="197"/>
      <c r="BJ237" s="197"/>
      <c r="BK237" s="197"/>
      <c r="BL237" s="197"/>
      <c r="BM237" s="197"/>
      <c r="BN237" s="197"/>
      <c r="BO237" s="197"/>
      <c r="BP237" s="197"/>
      <c r="BQ237" s="203"/>
      <c r="BR237" s="203"/>
      <c r="BS237" s="197"/>
      <c r="BT237" s="197"/>
      <c r="BU237" s="197"/>
      <c r="BV237" s="197"/>
      <c r="BW237" s="148"/>
      <c r="BX237" s="197"/>
      <c r="BY237" s="197"/>
      <c r="BZ237" s="197"/>
      <c r="CA237" s="197"/>
      <c r="CB237" s="197"/>
      <c r="CC237" s="190"/>
      <c r="CD237" s="203"/>
      <c r="CE237" s="203"/>
      <c r="CF237" s="148"/>
      <c r="CG237" s="197"/>
      <c r="CH237" s="190"/>
      <c r="CI237" s="190"/>
      <c r="CJ237" s="190"/>
      <c r="CK237" s="204"/>
      <c r="CM237" s="152"/>
      <c r="CN237" s="152"/>
      <c r="CO237" s="152"/>
      <c r="CP237" s="204"/>
      <c r="CQ237" s="161"/>
      <c r="CS237" s="101"/>
      <c r="CT237" s="101"/>
      <c r="CU237" s="101"/>
      <c r="CV237" s="177"/>
      <c r="CW237" s="101"/>
      <c r="CX237" s="101"/>
      <c r="CY237" s="178"/>
      <c r="CZ237" s="178"/>
      <c r="DA237" s="178"/>
      <c r="DB237" s="178"/>
      <c r="DC237" s="178"/>
      <c r="DD237" s="178"/>
      <c r="DE237" s="178"/>
      <c r="DF237" s="178"/>
      <c r="DG237" s="178"/>
      <c r="DH237" s="178"/>
      <c r="DI237" s="178"/>
      <c r="DJ237" s="178"/>
      <c r="DK237" s="178"/>
      <c r="DL237" s="167"/>
    </row>
    <row r="238" spans="1:116" s="107" customFormat="1" ht="13.95" customHeight="1" x14ac:dyDescent="0.3">
      <c r="A238" s="187"/>
      <c r="B238" s="187"/>
      <c r="C238" s="187"/>
      <c r="D238" s="188"/>
      <c r="E238" s="187"/>
      <c r="F238" s="101"/>
      <c r="G238" s="178"/>
      <c r="H238" s="189"/>
      <c r="I238" s="178"/>
      <c r="J238" s="178"/>
      <c r="K238" s="190"/>
      <c r="L238" s="191"/>
      <c r="M238" s="191"/>
      <c r="N238" s="178"/>
      <c r="O238" s="178"/>
      <c r="P238" s="178"/>
      <c r="Q238" s="189"/>
      <c r="R238" s="192"/>
      <c r="S238" s="192"/>
      <c r="T238" s="192"/>
      <c r="U238" s="192"/>
      <c r="V238" s="192"/>
      <c r="W238" s="192"/>
      <c r="X238" s="192"/>
      <c r="Z238" s="105"/>
      <c r="AA238" s="105"/>
      <c r="AB238" s="105"/>
      <c r="AC238" s="178"/>
      <c r="AD238" s="105"/>
      <c r="AE238" s="193"/>
      <c r="AF238" s="194"/>
      <c r="AG238" s="195"/>
      <c r="AH238" s="196"/>
      <c r="AI238" s="196"/>
      <c r="AJ238" s="196"/>
      <c r="AK238" s="80"/>
      <c r="AL238" s="197"/>
      <c r="AM238" s="198"/>
      <c r="AN238" s="198"/>
      <c r="AO238" s="197"/>
      <c r="AP238" s="197"/>
      <c r="AQ238" s="197"/>
      <c r="AR238" s="197"/>
      <c r="AS238" s="197"/>
      <c r="AT238" s="197"/>
      <c r="AU238" s="197"/>
      <c r="AV238" s="197"/>
      <c r="AW238" s="197"/>
      <c r="AX238" s="197"/>
      <c r="AY238" s="197"/>
      <c r="AZ238" s="197"/>
      <c r="BA238" s="197"/>
      <c r="BB238" s="203"/>
      <c r="BC238" s="197"/>
      <c r="BD238" s="197"/>
      <c r="BE238" s="197"/>
      <c r="BF238" s="197"/>
      <c r="BG238" s="203"/>
      <c r="BH238" s="197"/>
      <c r="BI238" s="197"/>
      <c r="BJ238" s="197"/>
      <c r="BK238" s="197"/>
      <c r="BL238" s="197"/>
      <c r="BM238" s="197"/>
      <c r="BN238" s="197"/>
      <c r="BO238" s="197"/>
      <c r="BP238" s="197"/>
      <c r="BQ238" s="203"/>
      <c r="BR238" s="203"/>
      <c r="BS238" s="197"/>
      <c r="BT238" s="197"/>
      <c r="BU238" s="197"/>
      <c r="BV238" s="197"/>
      <c r="BW238" s="148"/>
      <c r="BX238" s="197"/>
      <c r="BY238" s="197"/>
      <c r="BZ238" s="197"/>
      <c r="CA238" s="197"/>
      <c r="CB238" s="197"/>
      <c r="CC238" s="190"/>
      <c r="CD238" s="203"/>
      <c r="CE238" s="203"/>
      <c r="CF238" s="148"/>
      <c r="CG238" s="197"/>
      <c r="CH238" s="190"/>
      <c r="CI238" s="190"/>
      <c r="CJ238" s="190"/>
      <c r="CK238" s="204"/>
      <c r="CM238" s="152"/>
      <c r="CN238" s="152"/>
      <c r="CO238" s="152"/>
      <c r="CP238" s="204"/>
      <c r="CQ238" s="161"/>
      <c r="CS238" s="101"/>
      <c r="CT238" s="101"/>
      <c r="CU238" s="101"/>
      <c r="CV238" s="177"/>
      <c r="CW238" s="101"/>
      <c r="CX238" s="101"/>
      <c r="CY238" s="178"/>
      <c r="CZ238" s="178"/>
      <c r="DA238" s="178"/>
      <c r="DB238" s="178"/>
      <c r="DC238" s="178"/>
      <c r="DD238" s="178"/>
      <c r="DE238" s="178"/>
      <c r="DF238" s="178"/>
      <c r="DG238" s="178"/>
      <c r="DH238" s="178"/>
      <c r="DI238" s="178"/>
      <c r="DJ238" s="178"/>
      <c r="DK238" s="178"/>
      <c r="DL238" s="167"/>
    </row>
    <row r="239" spans="1:116" s="107" customFormat="1" ht="13.95" customHeight="1" x14ac:dyDescent="0.3">
      <c r="A239" s="187"/>
      <c r="B239" s="187"/>
      <c r="C239" s="187"/>
      <c r="D239" s="188"/>
      <c r="E239" s="187"/>
      <c r="F239" s="101"/>
      <c r="G239" s="178"/>
      <c r="H239" s="189"/>
      <c r="I239" s="178"/>
      <c r="J239" s="178"/>
      <c r="K239" s="190"/>
      <c r="L239" s="191"/>
      <c r="M239" s="191"/>
      <c r="N239" s="178"/>
      <c r="O239" s="178"/>
      <c r="P239" s="178"/>
      <c r="Q239" s="189"/>
      <c r="R239" s="192"/>
      <c r="S239" s="192"/>
      <c r="T239" s="192"/>
      <c r="U239" s="192"/>
      <c r="V239" s="192"/>
      <c r="W239" s="192"/>
      <c r="X239" s="192"/>
      <c r="Z239" s="105"/>
      <c r="AA239" s="105"/>
      <c r="AB239" s="105"/>
      <c r="AC239" s="178"/>
      <c r="AD239" s="105"/>
      <c r="AE239" s="193"/>
      <c r="AF239" s="194"/>
      <c r="AG239" s="195"/>
      <c r="AH239" s="196"/>
      <c r="AI239" s="196"/>
      <c r="AJ239" s="196"/>
      <c r="AK239" s="80"/>
      <c r="AL239" s="197"/>
      <c r="AM239" s="198"/>
      <c r="AN239" s="198"/>
      <c r="AO239" s="197"/>
      <c r="AP239" s="197"/>
      <c r="AQ239" s="197"/>
      <c r="AR239" s="197"/>
      <c r="AS239" s="197"/>
      <c r="AT239" s="197"/>
      <c r="AU239" s="197"/>
      <c r="AV239" s="197"/>
      <c r="AW239" s="197"/>
      <c r="AX239" s="197"/>
      <c r="AY239" s="197"/>
      <c r="AZ239" s="197"/>
      <c r="BA239" s="197"/>
      <c r="BB239" s="203"/>
      <c r="BC239" s="197"/>
      <c r="BD239" s="197"/>
      <c r="BE239" s="197"/>
      <c r="BF239" s="197"/>
      <c r="BG239" s="203"/>
      <c r="BH239" s="197"/>
      <c r="BI239" s="197"/>
      <c r="BJ239" s="197"/>
      <c r="BK239" s="197"/>
      <c r="BL239" s="197"/>
      <c r="BM239" s="197"/>
      <c r="BN239" s="197"/>
      <c r="BO239" s="197"/>
      <c r="BP239" s="197"/>
      <c r="BQ239" s="203"/>
      <c r="BR239" s="203"/>
      <c r="BS239" s="197"/>
      <c r="BT239" s="197"/>
      <c r="BU239" s="197"/>
      <c r="BV239" s="197"/>
      <c r="BW239" s="148"/>
      <c r="BX239" s="197"/>
      <c r="BY239" s="197"/>
      <c r="BZ239" s="197"/>
      <c r="CA239" s="197"/>
      <c r="CB239" s="197"/>
      <c r="CC239" s="190"/>
      <c r="CD239" s="203"/>
      <c r="CE239" s="203"/>
      <c r="CF239" s="148"/>
      <c r="CG239" s="197"/>
      <c r="CH239" s="190"/>
      <c r="CI239" s="190"/>
      <c r="CJ239" s="190"/>
      <c r="CK239" s="204"/>
      <c r="CM239" s="152"/>
      <c r="CN239" s="152"/>
      <c r="CO239" s="152"/>
      <c r="CP239" s="204"/>
      <c r="CQ239" s="161"/>
      <c r="CS239" s="101"/>
      <c r="CT239" s="101"/>
      <c r="CU239" s="101"/>
      <c r="CV239" s="177"/>
      <c r="CW239" s="101"/>
      <c r="CX239" s="101"/>
      <c r="CY239" s="178"/>
      <c r="CZ239" s="178"/>
      <c r="DA239" s="178"/>
      <c r="DB239" s="178"/>
      <c r="DC239" s="178"/>
      <c r="DD239" s="178"/>
      <c r="DE239" s="178"/>
      <c r="DF239" s="178"/>
      <c r="DG239" s="178"/>
      <c r="DH239" s="178"/>
      <c r="DI239" s="178"/>
      <c r="DJ239" s="178"/>
      <c r="DK239" s="178"/>
      <c r="DL239" s="167"/>
    </row>
    <row r="240" spans="1:116" s="107" customFormat="1" ht="13.95" customHeight="1" x14ac:dyDescent="0.3">
      <c r="A240" s="187"/>
      <c r="B240" s="187"/>
      <c r="C240" s="187"/>
      <c r="D240" s="188"/>
      <c r="E240" s="187"/>
      <c r="F240" s="101"/>
      <c r="G240" s="178"/>
      <c r="H240" s="189"/>
      <c r="I240" s="178"/>
      <c r="J240" s="178"/>
      <c r="K240" s="190"/>
      <c r="L240" s="191"/>
      <c r="M240" s="191"/>
      <c r="N240" s="178"/>
      <c r="O240" s="178"/>
      <c r="P240" s="178"/>
      <c r="Q240" s="189"/>
      <c r="R240" s="192"/>
      <c r="S240" s="192"/>
      <c r="T240" s="192"/>
      <c r="U240" s="192"/>
      <c r="V240" s="192"/>
      <c r="W240" s="192"/>
      <c r="X240" s="192"/>
      <c r="Z240" s="105"/>
      <c r="AA240" s="105"/>
      <c r="AB240" s="105"/>
      <c r="AC240" s="178"/>
      <c r="AD240" s="105"/>
      <c r="AE240" s="193"/>
      <c r="AF240" s="194"/>
      <c r="AG240" s="195"/>
      <c r="AH240" s="196"/>
      <c r="AI240" s="196"/>
      <c r="AJ240" s="196"/>
      <c r="AK240" s="80"/>
      <c r="AL240" s="197"/>
      <c r="AM240" s="198"/>
      <c r="AN240" s="198"/>
      <c r="AO240" s="197"/>
      <c r="AP240" s="197"/>
      <c r="AQ240" s="197"/>
      <c r="AR240" s="197"/>
      <c r="AS240" s="197"/>
      <c r="AT240" s="197"/>
      <c r="AU240" s="197"/>
      <c r="AV240" s="197"/>
      <c r="AW240" s="197"/>
      <c r="AX240" s="197"/>
      <c r="AY240" s="197"/>
      <c r="AZ240" s="197"/>
      <c r="BA240" s="197"/>
      <c r="BB240" s="203"/>
      <c r="BC240" s="197"/>
      <c r="BD240" s="197"/>
      <c r="BE240" s="197"/>
      <c r="BF240" s="197"/>
      <c r="BG240" s="203"/>
      <c r="BH240" s="197"/>
      <c r="BI240" s="197"/>
      <c r="BJ240" s="197"/>
      <c r="BK240" s="197"/>
      <c r="BL240" s="197"/>
      <c r="BM240" s="197"/>
      <c r="BN240" s="197"/>
      <c r="BO240" s="197"/>
      <c r="BP240" s="197"/>
      <c r="BQ240" s="203"/>
      <c r="BR240" s="203"/>
      <c r="BS240" s="197"/>
      <c r="BT240" s="197"/>
      <c r="BU240" s="197"/>
      <c r="BV240" s="197"/>
      <c r="BW240" s="148"/>
      <c r="BX240" s="197"/>
      <c r="BY240" s="197"/>
      <c r="BZ240" s="197"/>
      <c r="CA240" s="197"/>
      <c r="CB240" s="197"/>
      <c r="CC240" s="190"/>
      <c r="CD240" s="203"/>
      <c r="CE240" s="203"/>
      <c r="CF240" s="148"/>
      <c r="CG240" s="197"/>
      <c r="CH240" s="190"/>
      <c r="CI240" s="190"/>
      <c r="CJ240" s="190"/>
      <c r="CK240" s="204"/>
      <c r="CM240" s="152"/>
      <c r="CN240" s="152"/>
      <c r="CO240" s="152"/>
      <c r="CP240" s="204"/>
      <c r="CQ240" s="161"/>
      <c r="CS240" s="101"/>
      <c r="CT240" s="101"/>
      <c r="CU240" s="101"/>
      <c r="CV240" s="177"/>
      <c r="CW240" s="101"/>
      <c r="CX240" s="101"/>
      <c r="CY240" s="178"/>
      <c r="CZ240" s="178"/>
      <c r="DA240" s="178"/>
      <c r="DB240" s="178"/>
      <c r="DC240" s="178"/>
      <c r="DD240" s="178"/>
      <c r="DE240" s="178"/>
      <c r="DF240" s="178"/>
      <c r="DG240" s="178"/>
      <c r="DH240" s="178"/>
      <c r="DI240" s="178"/>
      <c r="DJ240" s="178"/>
      <c r="DK240" s="178"/>
      <c r="DL240" s="167"/>
    </row>
    <row r="241" spans="1:116" s="107" customFormat="1" ht="13.95" customHeight="1" x14ac:dyDescent="0.3">
      <c r="A241" s="187"/>
      <c r="B241" s="187"/>
      <c r="C241" s="187"/>
      <c r="D241" s="188"/>
      <c r="E241" s="187"/>
      <c r="F241" s="101"/>
      <c r="G241" s="178"/>
      <c r="H241" s="189"/>
      <c r="I241" s="178"/>
      <c r="J241" s="178"/>
      <c r="K241" s="190"/>
      <c r="L241" s="191"/>
      <c r="M241" s="191"/>
      <c r="N241" s="178"/>
      <c r="O241" s="178"/>
      <c r="P241" s="178"/>
      <c r="Q241" s="189"/>
      <c r="R241" s="192"/>
      <c r="S241" s="192"/>
      <c r="T241" s="192"/>
      <c r="U241" s="192"/>
      <c r="V241" s="192"/>
      <c r="W241" s="192"/>
      <c r="X241" s="192"/>
      <c r="Z241" s="105"/>
      <c r="AA241" s="105"/>
      <c r="AB241" s="105"/>
      <c r="AC241" s="178"/>
      <c r="AD241" s="105"/>
      <c r="AE241" s="193"/>
      <c r="AF241" s="194"/>
      <c r="AG241" s="195"/>
      <c r="AH241" s="196"/>
      <c r="AI241" s="196"/>
      <c r="AJ241" s="196"/>
      <c r="AK241" s="80"/>
      <c r="AL241" s="197"/>
      <c r="AM241" s="198"/>
      <c r="AN241" s="198"/>
      <c r="AO241" s="197"/>
      <c r="AP241" s="197"/>
      <c r="AQ241" s="197"/>
      <c r="AR241" s="197"/>
      <c r="AS241" s="197"/>
      <c r="AT241" s="197"/>
      <c r="AU241" s="197"/>
      <c r="AV241" s="197"/>
      <c r="AW241" s="197"/>
      <c r="AX241" s="197"/>
      <c r="AY241" s="197"/>
      <c r="AZ241" s="197"/>
      <c r="BA241" s="197"/>
      <c r="BB241" s="203"/>
      <c r="BC241" s="197"/>
      <c r="BD241" s="197"/>
      <c r="BE241" s="197"/>
      <c r="BF241" s="197"/>
      <c r="BG241" s="203"/>
      <c r="BH241" s="197"/>
      <c r="BI241" s="197"/>
      <c r="BJ241" s="197"/>
      <c r="BK241" s="197"/>
      <c r="BL241" s="197"/>
      <c r="BM241" s="197"/>
      <c r="BN241" s="197"/>
      <c r="BO241" s="197"/>
      <c r="BP241" s="197"/>
      <c r="BQ241" s="203"/>
      <c r="BR241" s="203"/>
      <c r="BS241" s="197"/>
      <c r="BT241" s="197"/>
      <c r="BU241" s="197"/>
      <c r="BV241" s="197"/>
      <c r="BW241" s="148"/>
      <c r="BX241" s="197"/>
      <c r="BY241" s="197"/>
      <c r="BZ241" s="197"/>
      <c r="CA241" s="197"/>
      <c r="CB241" s="197"/>
      <c r="CC241" s="190"/>
      <c r="CD241" s="203"/>
      <c r="CE241" s="203"/>
      <c r="CF241" s="148"/>
      <c r="CG241" s="197"/>
      <c r="CH241" s="190"/>
      <c r="CI241" s="190"/>
      <c r="CJ241" s="190"/>
      <c r="CK241" s="204"/>
      <c r="CM241" s="152"/>
      <c r="CN241" s="152"/>
      <c r="CO241" s="152"/>
      <c r="CP241" s="204"/>
      <c r="CQ241" s="161"/>
      <c r="CS241" s="101"/>
      <c r="CT241" s="101"/>
      <c r="CU241" s="101"/>
      <c r="CV241" s="177"/>
      <c r="CW241" s="101"/>
      <c r="CX241" s="101"/>
      <c r="CY241" s="178"/>
      <c r="CZ241" s="178"/>
      <c r="DA241" s="178"/>
      <c r="DB241" s="178"/>
      <c r="DC241" s="178"/>
      <c r="DD241" s="178"/>
      <c r="DE241" s="178"/>
      <c r="DF241" s="178"/>
      <c r="DG241" s="178"/>
      <c r="DH241" s="178"/>
      <c r="DI241" s="178"/>
      <c r="DJ241" s="178"/>
      <c r="DK241" s="178"/>
      <c r="DL241" s="167"/>
    </row>
    <row r="242" spans="1:116" s="107" customFormat="1" ht="13.95" customHeight="1" x14ac:dyDescent="0.3">
      <c r="A242" s="187"/>
      <c r="B242" s="187"/>
      <c r="C242" s="187"/>
      <c r="D242" s="188"/>
      <c r="E242" s="187"/>
      <c r="F242" s="101"/>
      <c r="G242" s="178"/>
      <c r="H242" s="189"/>
      <c r="I242" s="178"/>
      <c r="J242" s="178"/>
      <c r="K242" s="190"/>
      <c r="L242" s="191"/>
      <c r="M242" s="191"/>
      <c r="N242" s="178"/>
      <c r="O242" s="178"/>
      <c r="P242" s="178"/>
      <c r="Q242" s="189"/>
      <c r="R242" s="192"/>
      <c r="S242" s="192"/>
      <c r="T242" s="192"/>
      <c r="U242" s="192"/>
      <c r="V242" s="192"/>
      <c r="W242" s="192"/>
      <c r="X242" s="192"/>
      <c r="Z242" s="105"/>
      <c r="AA242" s="105"/>
      <c r="AB242" s="105"/>
      <c r="AC242" s="178"/>
      <c r="AD242" s="105"/>
      <c r="AE242" s="193"/>
      <c r="AF242" s="194"/>
      <c r="AG242" s="195"/>
      <c r="AH242" s="196"/>
      <c r="AI242" s="196"/>
      <c r="AJ242" s="196"/>
      <c r="AK242" s="80"/>
      <c r="AL242" s="197"/>
      <c r="AM242" s="198"/>
      <c r="AN242" s="198"/>
      <c r="AO242" s="197"/>
      <c r="AP242" s="197"/>
      <c r="AQ242" s="197"/>
      <c r="AR242" s="197"/>
      <c r="AS242" s="197"/>
      <c r="AT242" s="197"/>
      <c r="AU242" s="197"/>
      <c r="AV242" s="197"/>
      <c r="AW242" s="197"/>
      <c r="AX242" s="197"/>
      <c r="AY242" s="197"/>
      <c r="AZ242" s="197"/>
      <c r="BA242" s="197"/>
      <c r="BB242" s="203"/>
      <c r="BC242" s="197"/>
      <c r="BD242" s="197"/>
      <c r="BE242" s="197"/>
      <c r="BF242" s="197"/>
      <c r="BG242" s="203"/>
      <c r="BH242" s="197"/>
      <c r="BI242" s="197"/>
      <c r="BJ242" s="197"/>
      <c r="BK242" s="197"/>
      <c r="BL242" s="197"/>
      <c r="BM242" s="197"/>
      <c r="BN242" s="197"/>
      <c r="BO242" s="197"/>
      <c r="BP242" s="197"/>
      <c r="BQ242" s="203"/>
      <c r="BR242" s="203"/>
      <c r="BS242" s="197"/>
      <c r="BT242" s="197"/>
      <c r="BU242" s="197"/>
      <c r="BV242" s="197"/>
      <c r="BW242" s="148"/>
      <c r="BX242" s="197"/>
      <c r="BY242" s="197"/>
      <c r="BZ242" s="197"/>
      <c r="CA242" s="197"/>
      <c r="CB242" s="197"/>
      <c r="CC242" s="190"/>
      <c r="CD242" s="203"/>
      <c r="CE242" s="203"/>
      <c r="CF242" s="148"/>
      <c r="CG242" s="197"/>
      <c r="CH242" s="190"/>
      <c r="CI242" s="190"/>
      <c r="CJ242" s="190"/>
      <c r="CK242" s="204"/>
      <c r="CM242" s="152"/>
      <c r="CN242" s="152"/>
      <c r="CO242" s="152"/>
      <c r="CP242" s="204"/>
      <c r="CQ242" s="161"/>
      <c r="CS242" s="101"/>
      <c r="CT242" s="101"/>
      <c r="CU242" s="101"/>
      <c r="CV242" s="177"/>
      <c r="CW242" s="101"/>
      <c r="CX242" s="101"/>
      <c r="CY242" s="178"/>
      <c r="CZ242" s="178"/>
      <c r="DA242" s="178"/>
      <c r="DB242" s="178"/>
      <c r="DC242" s="178"/>
      <c r="DD242" s="178"/>
      <c r="DE242" s="178"/>
      <c r="DF242" s="178"/>
      <c r="DG242" s="178"/>
      <c r="DH242" s="178"/>
      <c r="DI242" s="178"/>
      <c r="DJ242" s="178"/>
      <c r="DK242" s="178"/>
      <c r="DL242" s="167"/>
    </row>
    <row r="243" spans="1:116" s="107" customFormat="1" ht="13.95" customHeight="1" x14ac:dyDescent="0.3">
      <c r="A243" s="187"/>
      <c r="B243" s="187"/>
      <c r="C243" s="187"/>
      <c r="D243" s="188"/>
      <c r="E243" s="187"/>
      <c r="F243" s="101"/>
      <c r="G243" s="178"/>
      <c r="H243" s="189"/>
      <c r="I243" s="178"/>
      <c r="J243" s="178"/>
      <c r="K243" s="190"/>
      <c r="L243" s="191"/>
      <c r="M243" s="191"/>
      <c r="N243" s="178"/>
      <c r="O243" s="178"/>
      <c r="P243" s="178"/>
      <c r="Q243" s="189"/>
      <c r="R243" s="192"/>
      <c r="S243" s="192"/>
      <c r="T243" s="192"/>
      <c r="U243" s="192"/>
      <c r="V243" s="192"/>
      <c r="W243" s="192"/>
      <c r="X243" s="192"/>
      <c r="Z243" s="105"/>
      <c r="AA243" s="105"/>
      <c r="AB243" s="105"/>
      <c r="AC243" s="178"/>
      <c r="AD243" s="105"/>
      <c r="AE243" s="193"/>
      <c r="AF243" s="194"/>
      <c r="AG243" s="195"/>
      <c r="AH243" s="196"/>
      <c r="AI243" s="196"/>
      <c r="AJ243" s="196"/>
      <c r="AK243" s="80"/>
      <c r="AL243" s="197"/>
      <c r="AM243" s="198"/>
      <c r="AN243" s="198"/>
      <c r="AO243" s="197"/>
      <c r="AP243" s="197"/>
      <c r="AQ243" s="197"/>
      <c r="AR243" s="197"/>
      <c r="AS243" s="197"/>
      <c r="AT243" s="197"/>
      <c r="AU243" s="197"/>
      <c r="AV243" s="197"/>
      <c r="AW243" s="197"/>
      <c r="AX243" s="197"/>
      <c r="AY243" s="197"/>
      <c r="AZ243" s="197"/>
      <c r="BA243" s="197"/>
      <c r="BB243" s="203"/>
      <c r="BC243" s="197"/>
      <c r="BD243" s="197"/>
      <c r="BE243" s="197"/>
      <c r="BF243" s="197"/>
      <c r="BG243" s="203"/>
      <c r="BH243" s="197"/>
      <c r="BI243" s="197"/>
      <c r="BJ243" s="197"/>
      <c r="BK243" s="197"/>
      <c r="BL243" s="197"/>
      <c r="BM243" s="197"/>
      <c r="BN243" s="197"/>
      <c r="BO243" s="197"/>
      <c r="BP243" s="197"/>
      <c r="BQ243" s="203"/>
      <c r="BR243" s="203"/>
      <c r="BS243" s="197"/>
      <c r="BT243" s="197"/>
      <c r="BU243" s="197"/>
      <c r="BV243" s="197"/>
      <c r="BW243" s="148"/>
      <c r="BX243" s="197"/>
      <c r="BY243" s="197"/>
      <c r="BZ243" s="197"/>
      <c r="CA243" s="197"/>
      <c r="CB243" s="197"/>
      <c r="CC243" s="190"/>
      <c r="CD243" s="203"/>
      <c r="CE243" s="203"/>
      <c r="CF243" s="148"/>
      <c r="CG243" s="197"/>
      <c r="CH243" s="190"/>
      <c r="CI243" s="190"/>
      <c r="CJ243" s="190"/>
      <c r="CK243" s="204"/>
      <c r="CM243" s="152"/>
      <c r="CN243" s="152"/>
      <c r="CO243" s="152"/>
      <c r="CP243" s="204"/>
      <c r="CQ243" s="161"/>
      <c r="CS243" s="101"/>
      <c r="CT243" s="101"/>
      <c r="CU243" s="101"/>
      <c r="CV243" s="177"/>
      <c r="CW243" s="101"/>
      <c r="CX243" s="101"/>
      <c r="CY243" s="178"/>
      <c r="CZ243" s="178"/>
      <c r="DA243" s="178"/>
      <c r="DB243" s="178"/>
      <c r="DC243" s="178"/>
      <c r="DD243" s="178"/>
      <c r="DE243" s="178"/>
      <c r="DF243" s="178"/>
      <c r="DG243" s="178"/>
      <c r="DH243" s="178"/>
      <c r="DI243" s="178"/>
      <c r="DJ243" s="178"/>
      <c r="DK243" s="178"/>
      <c r="DL243" s="167"/>
    </row>
    <row r="244" spans="1:116" s="107" customFormat="1" ht="13.95" customHeight="1" x14ac:dyDescent="0.3">
      <c r="A244" s="187"/>
      <c r="B244" s="187"/>
      <c r="C244" s="187"/>
      <c r="D244" s="188"/>
      <c r="E244" s="187"/>
      <c r="F244" s="101"/>
      <c r="G244" s="178"/>
      <c r="H244" s="189"/>
      <c r="I244" s="178"/>
      <c r="J244" s="178"/>
      <c r="K244" s="190"/>
      <c r="L244" s="191"/>
      <c r="M244" s="191"/>
      <c r="N244" s="178"/>
      <c r="O244" s="178"/>
      <c r="P244" s="178"/>
      <c r="Q244" s="189"/>
      <c r="R244" s="192"/>
      <c r="S244" s="192"/>
      <c r="T244" s="192"/>
      <c r="U244" s="192"/>
      <c r="V244" s="192"/>
      <c r="W244" s="192"/>
      <c r="X244" s="192"/>
      <c r="Z244" s="105"/>
      <c r="AA244" s="105"/>
      <c r="AB244" s="105"/>
      <c r="AC244" s="178"/>
      <c r="AD244" s="105"/>
      <c r="AE244" s="193"/>
      <c r="AF244" s="194"/>
      <c r="AG244" s="195"/>
      <c r="AH244" s="196"/>
      <c r="AI244" s="196"/>
      <c r="AJ244" s="196"/>
      <c r="AK244" s="80"/>
      <c r="AL244" s="197"/>
      <c r="AM244" s="198"/>
      <c r="AN244" s="198"/>
      <c r="AO244" s="197"/>
      <c r="AP244" s="197"/>
      <c r="AQ244" s="197"/>
      <c r="AR244" s="197"/>
      <c r="AS244" s="197"/>
      <c r="AT244" s="197"/>
      <c r="AU244" s="197"/>
      <c r="AV244" s="197"/>
      <c r="AW244" s="197"/>
      <c r="AX244" s="197"/>
      <c r="AY244" s="197"/>
      <c r="AZ244" s="197"/>
      <c r="BA244" s="197"/>
      <c r="BB244" s="203"/>
      <c r="BC244" s="197"/>
      <c r="BD244" s="197"/>
      <c r="BE244" s="197"/>
      <c r="BF244" s="197"/>
      <c r="BG244" s="203"/>
      <c r="BH244" s="197"/>
      <c r="BI244" s="197"/>
      <c r="BJ244" s="197"/>
      <c r="BK244" s="197"/>
      <c r="BL244" s="197"/>
      <c r="BM244" s="197"/>
      <c r="BN244" s="197"/>
      <c r="BO244" s="197"/>
      <c r="BP244" s="197"/>
      <c r="BQ244" s="203"/>
      <c r="BR244" s="203"/>
      <c r="BS244" s="197"/>
      <c r="BT244" s="197"/>
      <c r="BU244" s="197"/>
      <c r="BV244" s="197"/>
      <c r="BW244" s="148"/>
      <c r="BX244" s="197"/>
      <c r="BY244" s="197"/>
      <c r="BZ244" s="197"/>
      <c r="CA244" s="197"/>
      <c r="CB244" s="197"/>
      <c r="CC244" s="190"/>
      <c r="CD244" s="203"/>
      <c r="CE244" s="203"/>
      <c r="CF244" s="148"/>
      <c r="CG244" s="197"/>
      <c r="CH244" s="190"/>
      <c r="CI244" s="190"/>
      <c r="CJ244" s="190"/>
      <c r="CK244" s="204"/>
      <c r="CM244" s="152"/>
      <c r="CN244" s="152"/>
      <c r="CO244" s="152"/>
      <c r="CP244" s="204"/>
      <c r="CQ244" s="161"/>
      <c r="CS244" s="101"/>
      <c r="CT244" s="101"/>
      <c r="CU244" s="101"/>
      <c r="CV244" s="177"/>
      <c r="CW244" s="101"/>
      <c r="CX244" s="101"/>
      <c r="CY244" s="178"/>
      <c r="CZ244" s="178"/>
      <c r="DA244" s="178"/>
      <c r="DB244" s="178"/>
      <c r="DC244" s="178"/>
      <c r="DD244" s="178"/>
      <c r="DE244" s="178"/>
      <c r="DF244" s="178"/>
      <c r="DG244" s="178"/>
      <c r="DH244" s="178"/>
      <c r="DI244" s="178"/>
      <c r="DJ244" s="178"/>
      <c r="DK244" s="178"/>
      <c r="DL244" s="167"/>
    </row>
    <row r="245" spans="1:116" s="107" customFormat="1" ht="13.95" customHeight="1" x14ac:dyDescent="0.3">
      <c r="A245" s="187"/>
      <c r="B245" s="187"/>
      <c r="C245" s="187"/>
      <c r="D245" s="188"/>
      <c r="E245" s="187"/>
      <c r="F245" s="101"/>
      <c r="G245" s="178"/>
      <c r="H245" s="189"/>
      <c r="I245" s="178"/>
      <c r="J245" s="178"/>
      <c r="K245" s="190"/>
      <c r="L245" s="191"/>
      <c r="M245" s="191"/>
      <c r="N245" s="178"/>
      <c r="O245" s="178"/>
      <c r="P245" s="178"/>
      <c r="Q245" s="189"/>
      <c r="R245" s="192"/>
      <c r="S245" s="192"/>
      <c r="T245" s="192"/>
      <c r="U245" s="192"/>
      <c r="V245" s="192"/>
      <c r="W245" s="192"/>
      <c r="X245" s="192"/>
      <c r="Z245" s="105"/>
      <c r="AA245" s="105"/>
      <c r="AB245" s="105"/>
      <c r="AC245" s="178"/>
      <c r="AD245" s="105"/>
      <c r="AE245" s="193"/>
      <c r="AF245" s="194"/>
      <c r="AG245" s="195"/>
      <c r="AH245" s="196"/>
      <c r="AI245" s="196"/>
      <c r="AJ245" s="196"/>
      <c r="AK245" s="80"/>
      <c r="AL245" s="197"/>
      <c r="AM245" s="198"/>
      <c r="AN245" s="198"/>
      <c r="AO245" s="197"/>
      <c r="AP245" s="197"/>
      <c r="AQ245" s="197"/>
      <c r="AR245" s="197"/>
      <c r="AS245" s="197"/>
      <c r="AT245" s="197"/>
      <c r="AU245" s="197"/>
      <c r="AV245" s="197"/>
      <c r="AW245" s="197"/>
      <c r="AX245" s="197"/>
      <c r="AY245" s="197"/>
      <c r="AZ245" s="197"/>
      <c r="BA245" s="197"/>
      <c r="BB245" s="203"/>
      <c r="BC245" s="197"/>
      <c r="BD245" s="197"/>
      <c r="BE245" s="197"/>
      <c r="BF245" s="197"/>
      <c r="BG245" s="203"/>
      <c r="BH245" s="197"/>
      <c r="BI245" s="197"/>
      <c r="BJ245" s="197"/>
      <c r="BK245" s="197"/>
      <c r="BL245" s="197"/>
      <c r="BM245" s="197"/>
      <c r="BN245" s="197"/>
      <c r="BO245" s="197"/>
      <c r="BP245" s="197"/>
      <c r="BQ245" s="203"/>
      <c r="BR245" s="203"/>
      <c r="BS245" s="197"/>
      <c r="BT245" s="197"/>
      <c r="BU245" s="197"/>
      <c r="BV245" s="197"/>
      <c r="BW245" s="148"/>
      <c r="BX245" s="197"/>
      <c r="BY245" s="197"/>
      <c r="BZ245" s="197"/>
      <c r="CA245" s="197"/>
      <c r="CB245" s="197"/>
      <c r="CC245" s="190"/>
      <c r="CD245" s="203"/>
      <c r="CE245" s="203"/>
      <c r="CF245" s="148"/>
      <c r="CG245" s="197"/>
      <c r="CH245" s="190"/>
      <c r="CI245" s="190"/>
      <c r="CJ245" s="190"/>
      <c r="CK245" s="204"/>
      <c r="CM245" s="152"/>
      <c r="CN245" s="152"/>
      <c r="CO245" s="152"/>
      <c r="CP245" s="204"/>
      <c r="CQ245" s="161"/>
      <c r="CS245" s="101"/>
      <c r="CT245" s="101"/>
      <c r="CU245" s="101"/>
      <c r="CV245" s="177"/>
      <c r="CW245" s="101"/>
      <c r="CX245" s="101"/>
      <c r="CY245" s="178"/>
      <c r="CZ245" s="178"/>
      <c r="DA245" s="178"/>
      <c r="DB245" s="178"/>
      <c r="DC245" s="178"/>
      <c r="DD245" s="178"/>
      <c r="DE245" s="178"/>
      <c r="DF245" s="178"/>
      <c r="DG245" s="178"/>
      <c r="DH245" s="178"/>
      <c r="DI245" s="178"/>
      <c r="DJ245" s="178"/>
      <c r="DK245" s="178"/>
      <c r="DL245" s="167">
        <f ca="1">IFERROR(INDIRECT("A"&amp;((ROW(#REF!)+12)/7+1)),0)</f>
        <v>0</v>
      </c>
    </row>
    <row r="246" spans="1:116" s="107" customFormat="1" ht="13.95" customHeight="1" x14ac:dyDescent="0.3">
      <c r="A246" s="187"/>
      <c r="B246" s="187"/>
      <c r="C246" s="187"/>
      <c r="D246" s="188"/>
      <c r="E246" s="187"/>
      <c r="F246" s="101"/>
      <c r="G246" s="178"/>
      <c r="H246" s="189"/>
      <c r="I246" s="178"/>
      <c r="J246" s="178"/>
      <c r="K246" s="190"/>
      <c r="L246" s="191"/>
      <c r="M246" s="191"/>
      <c r="N246" s="178"/>
      <c r="O246" s="178"/>
      <c r="P246" s="178"/>
      <c r="Q246" s="189"/>
      <c r="R246" s="192"/>
      <c r="S246" s="192"/>
      <c r="T246" s="192"/>
      <c r="U246" s="192"/>
      <c r="V246" s="192"/>
      <c r="W246" s="192"/>
      <c r="X246" s="192"/>
      <c r="Z246" s="105"/>
      <c r="AA246" s="105"/>
      <c r="AB246" s="105"/>
      <c r="AC246" s="178"/>
      <c r="AD246" s="105"/>
      <c r="AE246" s="193"/>
      <c r="AF246" s="194"/>
      <c r="AG246" s="195"/>
      <c r="AH246" s="196"/>
      <c r="AI246" s="196"/>
      <c r="AJ246" s="196"/>
      <c r="AK246" s="80"/>
      <c r="AL246" s="197"/>
      <c r="AM246" s="198"/>
      <c r="AN246" s="198"/>
      <c r="AO246" s="197"/>
      <c r="AP246" s="197"/>
      <c r="AQ246" s="197"/>
      <c r="AR246" s="197"/>
      <c r="AS246" s="197"/>
      <c r="AT246" s="197"/>
      <c r="AU246" s="197"/>
      <c r="AV246" s="197"/>
      <c r="AW246" s="197"/>
      <c r="AX246" s="197"/>
      <c r="AY246" s="197"/>
      <c r="AZ246" s="197"/>
      <c r="BA246" s="197"/>
      <c r="BB246" s="203"/>
      <c r="BC246" s="197"/>
      <c r="BD246" s="197"/>
      <c r="BE246" s="197"/>
      <c r="BF246" s="197"/>
      <c r="BG246" s="203"/>
      <c r="BH246" s="197"/>
      <c r="BI246" s="197"/>
      <c r="BJ246" s="197"/>
      <c r="BK246" s="197"/>
      <c r="BL246" s="197"/>
      <c r="BM246" s="197"/>
      <c r="BN246" s="197"/>
      <c r="BO246" s="197"/>
      <c r="BP246" s="197"/>
      <c r="BQ246" s="203"/>
      <c r="BR246" s="203"/>
      <c r="BS246" s="197"/>
      <c r="BT246" s="197"/>
      <c r="BU246" s="197"/>
      <c r="BV246" s="197"/>
      <c r="BW246" s="148"/>
      <c r="BX246" s="197"/>
      <c r="BY246" s="197"/>
      <c r="BZ246" s="197"/>
      <c r="CA246" s="197"/>
      <c r="CB246" s="197"/>
      <c r="CC246" s="190"/>
      <c r="CD246" s="203"/>
      <c r="CE246" s="203"/>
      <c r="CF246" s="148"/>
      <c r="CG246" s="197"/>
      <c r="CH246" s="190"/>
      <c r="CI246" s="190"/>
      <c r="CJ246" s="190"/>
      <c r="CK246" s="204"/>
      <c r="CM246" s="152"/>
      <c r="CN246" s="152"/>
      <c r="CO246" s="152"/>
      <c r="CP246" s="204"/>
      <c r="CQ246" s="161"/>
      <c r="CS246" s="101"/>
      <c r="CT246" s="101"/>
      <c r="CU246" s="101"/>
      <c r="CV246" s="177"/>
      <c r="CW246" s="101"/>
      <c r="CX246" s="101"/>
      <c r="CY246" s="178"/>
      <c r="CZ246" s="178"/>
      <c r="DA246" s="178"/>
      <c r="DB246" s="178"/>
      <c r="DC246" s="178"/>
      <c r="DD246" s="178"/>
      <c r="DE246" s="178"/>
      <c r="DF246" s="178"/>
      <c r="DG246" s="178"/>
      <c r="DH246" s="178"/>
      <c r="DI246" s="178"/>
      <c r="DJ246" s="178"/>
      <c r="DK246" s="178"/>
      <c r="DL246" s="167">
        <f ca="1">IFERROR(INDIRECT("A"&amp;((ROW(#REF!)+12)/7+1)),0)</f>
        <v>0</v>
      </c>
    </row>
    <row r="247" spans="1:116" s="107" customFormat="1" ht="13.95" customHeight="1" x14ac:dyDescent="0.3">
      <c r="A247" s="187"/>
      <c r="B247" s="187"/>
      <c r="C247" s="187"/>
      <c r="D247" s="188"/>
      <c r="E247" s="187"/>
      <c r="F247" s="101"/>
      <c r="G247" s="178"/>
      <c r="H247" s="189"/>
      <c r="I247" s="178"/>
      <c r="J247" s="178"/>
      <c r="K247" s="190"/>
      <c r="L247" s="191"/>
      <c r="M247" s="191"/>
      <c r="N247" s="178"/>
      <c r="O247" s="178"/>
      <c r="P247" s="178"/>
      <c r="Q247" s="189"/>
      <c r="R247" s="192"/>
      <c r="S247" s="192"/>
      <c r="T247" s="192"/>
      <c r="U247" s="192"/>
      <c r="V247" s="192"/>
      <c r="W247" s="192"/>
      <c r="X247" s="192"/>
      <c r="Z247" s="105"/>
      <c r="AA247" s="105"/>
      <c r="AB247" s="105"/>
      <c r="AC247" s="178"/>
      <c r="AD247" s="105"/>
      <c r="AE247" s="193"/>
      <c r="AF247" s="194"/>
      <c r="AG247" s="195"/>
      <c r="AH247" s="196"/>
      <c r="AI247" s="196"/>
      <c r="AJ247" s="196"/>
      <c r="AK247" s="80"/>
      <c r="AL247" s="197"/>
      <c r="AM247" s="198"/>
      <c r="AN247" s="198"/>
      <c r="AO247" s="197"/>
      <c r="AP247" s="197"/>
      <c r="AQ247" s="197"/>
      <c r="AR247" s="197"/>
      <c r="AS247" s="197"/>
      <c r="AT247" s="197"/>
      <c r="AU247" s="197"/>
      <c r="AV247" s="197"/>
      <c r="AW247" s="197"/>
      <c r="AX247" s="197"/>
      <c r="AY247" s="197"/>
      <c r="AZ247" s="197"/>
      <c r="BA247" s="197"/>
      <c r="BB247" s="203"/>
      <c r="BC247" s="197"/>
      <c r="BD247" s="197"/>
      <c r="BE247" s="197"/>
      <c r="BF247" s="197"/>
      <c r="BG247" s="203"/>
      <c r="BH247" s="197"/>
      <c r="BI247" s="197"/>
      <c r="BJ247" s="197"/>
      <c r="BK247" s="197"/>
      <c r="BL247" s="197"/>
      <c r="BM247" s="197"/>
      <c r="BN247" s="197"/>
      <c r="BO247" s="197"/>
      <c r="BP247" s="197"/>
      <c r="BQ247" s="203"/>
      <c r="BR247" s="203"/>
      <c r="BS247" s="197"/>
      <c r="BT247" s="197"/>
      <c r="BU247" s="197"/>
      <c r="BV247" s="197"/>
      <c r="BW247" s="148"/>
      <c r="BX247" s="197"/>
      <c r="BY247" s="197"/>
      <c r="BZ247" s="197"/>
      <c r="CA247" s="197"/>
      <c r="CB247" s="197"/>
      <c r="CC247" s="190"/>
      <c r="CD247" s="203"/>
      <c r="CE247" s="203"/>
      <c r="CF247" s="148"/>
      <c r="CG247" s="197"/>
      <c r="CH247" s="190"/>
      <c r="CI247" s="190"/>
      <c r="CJ247" s="190"/>
      <c r="CK247" s="204"/>
      <c r="CM247" s="152"/>
      <c r="CN247" s="152"/>
      <c r="CO247" s="152"/>
      <c r="CP247" s="204"/>
      <c r="CQ247" s="161"/>
      <c r="CS247" s="101"/>
      <c r="CT247" s="101"/>
      <c r="CU247" s="101"/>
      <c r="CV247" s="177"/>
      <c r="CW247" s="101"/>
      <c r="CX247" s="101"/>
      <c r="CY247" s="178"/>
      <c r="CZ247" s="178"/>
      <c r="DA247" s="178"/>
      <c r="DB247" s="178"/>
      <c r="DC247" s="178"/>
      <c r="DD247" s="178"/>
      <c r="DE247" s="178"/>
      <c r="DF247" s="178"/>
      <c r="DG247" s="178"/>
      <c r="DH247" s="178"/>
      <c r="DI247" s="178"/>
      <c r="DJ247" s="178"/>
      <c r="DK247" s="178"/>
      <c r="DL247" s="167">
        <f ca="1">IFERROR(INDIRECT("A"&amp;((ROW(#REF!)+12)/7+1)),0)</f>
        <v>0</v>
      </c>
    </row>
    <row r="248" spans="1:116" s="107" customFormat="1" ht="13.95" customHeight="1" x14ac:dyDescent="0.3">
      <c r="A248" s="187"/>
      <c r="B248" s="187"/>
      <c r="C248" s="187"/>
      <c r="D248" s="188"/>
      <c r="E248" s="187"/>
      <c r="F248" s="101"/>
      <c r="G248" s="178"/>
      <c r="H248" s="189"/>
      <c r="I248" s="178"/>
      <c r="J248" s="178"/>
      <c r="K248" s="190"/>
      <c r="L248" s="191"/>
      <c r="M248" s="191"/>
      <c r="N248" s="178"/>
      <c r="O248" s="178"/>
      <c r="P248" s="178"/>
      <c r="Q248" s="189"/>
      <c r="R248" s="192"/>
      <c r="S248" s="192"/>
      <c r="T248" s="192"/>
      <c r="U248" s="192"/>
      <c r="V248" s="192"/>
      <c r="W248" s="192"/>
      <c r="X248" s="192"/>
      <c r="Z248" s="105"/>
      <c r="AA248" s="105"/>
      <c r="AB248" s="105"/>
      <c r="AC248" s="178"/>
      <c r="AD248" s="105"/>
      <c r="AE248" s="193"/>
      <c r="AF248" s="194"/>
      <c r="AG248" s="195"/>
      <c r="AH248" s="196"/>
      <c r="AI248" s="196"/>
      <c r="AJ248" s="196"/>
      <c r="AK248" s="80"/>
      <c r="AL248" s="197"/>
      <c r="AM248" s="198"/>
      <c r="AN248" s="198"/>
      <c r="AO248" s="197"/>
      <c r="AP248" s="197"/>
      <c r="AQ248" s="197"/>
      <c r="AR248" s="197"/>
      <c r="AS248" s="197"/>
      <c r="AT248" s="197"/>
      <c r="AU248" s="197"/>
      <c r="AV248" s="197"/>
      <c r="AW248" s="197"/>
      <c r="AX248" s="197"/>
      <c r="AY248" s="197"/>
      <c r="AZ248" s="197"/>
      <c r="BA248" s="197"/>
      <c r="BB248" s="203"/>
      <c r="BC248" s="197"/>
      <c r="BD248" s="197"/>
      <c r="BE248" s="197"/>
      <c r="BF248" s="197"/>
      <c r="BG248" s="203"/>
      <c r="BH248" s="197"/>
      <c r="BI248" s="197"/>
      <c r="BJ248" s="197"/>
      <c r="BK248" s="197"/>
      <c r="BL248" s="197"/>
      <c r="BM248" s="197"/>
      <c r="BN248" s="197"/>
      <c r="BO248" s="197"/>
      <c r="BP248" s="197"/>
      <c r="BQ248" s="203"/>
      <c r="BR248" s="203"/>
      <c r="BS248" s="197"/>
      <c r="BT248" s="197"/>
      <c r="BU248" s="197"/>
      <c r="BV248" s="197"/>
      <c r="BW248" s="148"/>
      <c r="BX248" s="197"/>
      <c r="BY248" s="197"/>
      <c r="BZ248" s="197"/>
      <c r="CA248" s="197"/>
      <c r="CB248" s="197"/>
      <c r="CC248" s="190"/>
      <c r="CD248" s="203"/>
      <c r="CE248" s="203"/>
      <c r="CF248" s="148"/>
      <c r="CG248" s="197"/>
      <c r="CH248" s="190"/>
      <c r="CI248" s="190"/>
      <c r="CJ248" s="190"/>
      <c r="CK248" s="204"/>
      <c r="CM248" s="152"/>
      <c r="CN248" s="152"/>
      <c r="CO248" s="152"/>
      <c r="CP248" s="204"/>
      <c r="CQ248" s="161"/>
      <c r="CS248" s="101"/>
      <c r="CT248" s="101"/>
      <c r="CU248" s="101"/>
      <c r="CV248" s="177"/>
      <c r="CW248" s="101"/>
      <c r="CX248" s="101"/>
      <c r="CY248" s="178"/>
      <c r="CZ248" s="178"/>
      <c r="DA248" s="178"/>
      <c r="DB248" s="178"/>
      <c r="DC248" s="178"/>
      <c r="DD248" s="178"/>
      <c r="DE248" s="178"/>
      <c r="DF248" s="178"/>
      <c r="DG248" s="178"/>
      <c r="DH248" s="178"/>
      <c r="DI248" s="178"/>
      <c r="DJ248" s="178"/>
      <c r="DK248" s="178"/>
      <c r="DL248" s="167">
        <f ca="1">IFERROR(INDIRECT("A"&amp;((ROW(#REF!)+12)/7+1)),0)</f>
        <v>0</v>
      </c>
    </row>
    <row r="249" spans="1:116" s="107" customFormat="1" ht="13.95" customHeight="1" x14ac:dyDescent="0.3">
      <c r="A249" s="187"/>
      <c r="B249" s="187"/>
      <c r="C249" s="187"/>
      <c r="D249" s="188"/>
      <c r="E249" s="187"/>
      <c r="F249" s="101"/>
      <c r="G249" s="178"/>
      <c r="H249" s="189"/>
      <c r="I249" s="178"/>
      <c r="J249" s="178"/>
      <c r="K249" s="190"/>
      <c r="L249" s="191"/>
      <c r="M249" s="191"/>
      <c r="N249" s="178"/>
      <c r="O249" s="178"/>
      <c r="P249" s="178"/>
      <c r="Q249" s="189"/>
      <c r="R249" s="192"/>
      <c r="S249" s="192"/>
      <c r="T249" s="192"/>
      <c r="U249" s="192"/>
      <c r="V249" s="192"/>
      <c r="W249" s="192"/>
      <c r="X249" s="192"/>
      <c r="Z249" s="105"/>
      <c r="AA249" s="105"/>
      <c r="AB249" s="105"/>
      <c r="AC249" s="178"/>
      <c r="AD249" s="105"/>
      <c r="AE249" s="193"/>
      <c r="AF249" s="210"/>
      <c r="AG249" s="211"/>
      <c r="AH249" s="196"/>
      <c r="AI249" s="196"/>
      <c r="AJ249" s="196"/>
      <c r="AK249" s="80"/>
      <c r="AL249" s="197"/>
      <c r="AM249" s="198"/>
      <c r="AN249" s="198"/>
      <c r="AO249" s="197"/>
      <c r="AP249" s="197"/>
      <c r="AQ249" s="197"/>
      <c r="AR249" s="197"/>
      <c r="AS249" s="197"/>
      <c r="AT249" s="197"/>
      <c r="AU249" s="197"/>
      <c r="AV249" s="197"/>
      <c r="AW249" s="197"/>
      <c r="AX249" s="197"/>
      <c r="AY249" s="197"/>
      <c r="AZ249" s="197"/>
      <c r="BA249" s="197"/>
      <c r="BB249" s="203"/>
      <c r="BC249" s="197"/>
      <c r="BD249" s="197"/>
      <c r="BE249" s="197"/>
      <c r="BF249" s="197"/>
      <c r="BG249" s="203"/>
      <c r="BH249" s="197"/>
      <c r="BI249" s="197"/>
      <c r="BJ249" s="197"/>
      <c r="BK249" s="197"/>
      <c r="BL249" s="197"/>
      <c r="BM249" s="197"/>
      <c r="BN249" s="197"/>
      <c r="BO249" s="197"/>
      <c r="BP249" s="197"/>
      <c r="BQ249" s="203"/>
      <c r="BR249" s="203"/>
      <c r="BS249" s="197"/>
      <c r="BT249" s="197"/>
      <c r="BU249" s="197"/>
      <c r="BV249" s="197"/>
      <c r="BW249" s="148"/>
      <c r="BX249" s="197"/>
      <c r="BY249" s="197"/>
      <c r="BZ249" s="197"/>
      <c r="CA249" s="197"/>
      <c r="CB249" s="197"/>
      <c r="CC249" s="190"/>
      <c r="CD249" s="203"/>
      <c r="CE249" s="203"/>
      <c r="CF249" s="148"/>
      <c r="CG249" s="197"/>
      <c r="CH249" s="190"/>
      <c r="CI249" s="190"/>
      <c r="CJ249" s="190"/>
      <c r="CK249" s="204"/>
      <c r="CM249" s="152"/>
      <c r="CN249" s="152"/>
      <c r="CO249" s="152"/>
      <c r="CP249" s="204"/>
      <c r="CQ249" s="161"/>
      <c r="CS249" s="101"/>
      <c r="CT249" s="101"/>
      <c r="CU249" s="101"/>
      <c r="CV249" s="177"/>
      <c r="CW249" s="101"/>
      <c r="CX249" s="101"/>
      <c r="CY249" s="178"/>
      <c r="CZ249" s="178"/>
      <c r="DA249" s="178"/>
      <c r="DB249" s="178"/>
      <c r="DC249" s="178"/>
      <c r="DD249" s="178"/>
      <c r="DE249" s="178"/>
      <c r="DF249" s="178"/>
      <c r="DG249" s="178"/>
      <c r="DH249" s="178"/>
      <c r="DI249" s="178"/>
      <c r="DJ249" s="178"/>
      <c r="DK249" s="178"/>
      <c r="DL249" s="167">
        <f ca="1">IFERROR(INDIRECT("A"&amp;((ROW(#REF!)+12)/7+1)),0)</f>
        <v>0</v>
      </c>
    </row>
    <row r="250" spans="1:116" s="107" customFormat="1" ht="13.95" customHeight="1" x14ac:dyDescent="0.3">
      <c r="A250" s="187"/>
      <c r="B250" s="187"/>
      <c r="C250" s="187"/>
      <c r="D250" s="188"/>
      <c r="E250" s="187"/>
      <c r="F250" s="101"/>
      <c r="G250" s="178"/>
      <c r="H250" s="189"/>
      <c r="I250" s="178"/>
      <c r="J250" s="178"/>
      <c r="K250" s="190"/>
      <c r="L250" s="191"/>
      <c r="M250" s="191"/>
      <c r="N250" s="178"/>
      <c r="O250" s="178"/>
      <c r="P250" s="178"/>
      <c r="Q250" s="189"/>
      <c r="R250" s="192"/>
      <c r="S250" s="192"/>
      <c r="T250" s="192"/>
      <c r="U250" s="192"/>
      <c r="V250" s="192"/>
      <c r="W250" s="192"/>
      <c r="X250" s="192"/>
      <c r="Z250" s="105"/>
      <c r="AA250" s="105"/>
      <c r="AB250" s="105"/>
      <c r="AC250" s="178"/>
      <c r="AD250" s="105"/>
      <c r="AE250" s="193"/>
      <c r="AF250" s="210"/>
      <c r="AG250" s="211"/>
      <c r="AH250" s="196"/>
      <c r="AI250" s="196"/>
      <c r="AJ250" s="196"/>
      <c r="AK250" s="80"/>
      <c r="AL250" s="197"/>
      <c r="AM250" s="198"/>
      <c r="AN250" s="198"/>
      <c r="AO250" s="197"/>
      <c r="AP250" s="197"/>
      <c r="AQ250" s="197"/>
      <c r="AR250" s="197"/>
      <c r="AS250" s="197"/>
      <c r="AT250" s="197"/>
      <c r="AU250" s="197"/>
      <c r="AV250" s="197"/>
      <c r="AW250" s="197"/>
      <c r="AX250" s="197"/>
      <c r="AY250" s="197"/>
      <c r="AZ250" s="197"/>
      <c r="BA250" s="197"/>
      <c r="BB250" s="203"/>
      <c r="BC250" s="197"/>
      <c r="BD250" s="197"/>
      <c r="BE250" s="197"/>
      <c r="BF250" s="197"/>
      <c r="BG250" s="203"/>
      <c r="BH250" s="197"/>
      <c r="BI250" s="197"/>
      <c r="BJ250" s="197"/>
      <c r="BK250" s="197"/>
      <c r="BL250" s="197"/>
      <c r="BM250" s="197"/>
      <c r="BN250" s="197"/>
      <c r="BO250" s="197"/>
      <c r="BP250" s="197"/>
      <c r="BQ250" s="203"/>
      <c r="BR250" s="203"/>
      <c r="BS250" s="197"/>
      <c r="BT250" s="197"/>
      <c r="BU250" s="197"/>
      <c r="BV250" s="197"/>
      <c r="BW250" s="148"/>
      <c r="BX250" s="197"/>
      <c r="BY250" s="197"/>
      <c r="BZ250" s="197"/>
      <c r="CA250" s="197"/>
      <c r="CB250" s="197"/>
      <c r="CC250" s="190"/>
      <c r="CD250" s="203"/>
      <c r="CE250" s="203"/>
      <c r="CF250" s="148"/>
      <c r="CG250" s="197"/>
      <c r="CH250" s="190"/>
      <c r="CI250" s="190"/>
      <c r="CJ250" s="190"/>
      <c r="CK250" s="204"/>
      <c r="CM250" s="152"/>
      <c r="CN250" s="152"/>
      <c r="CO250" s="152"/>
      <c r="CP250" s="204"/>
      <c r="CQ250" s="161"/>
      <c r="CS250" s="101"/>
      <c r="CT250" s="101"/>
      <c r="CU250" s="101"/>
      <c r="CV250" s="177"/>
      <c r="CW250" s="101"/>
      <c r="CX250" s="101"/>
      <c r="CY250" s="178"/>
      <c r="CZ250" s="178"/>
      <c r="DA250" s="178"/>
      <c r="DB250" s="178"/>
      <c r="DC250" s="178"/>
      <c r="DD250" s="178"/>
      <c r="DE250" s="178"/>
      <c r="DF250" s="178"/>
      <c r="DG250" s="178"/>
      <c r="DH250" s="178"/>
      <c r="DI250" s="178"/>
      <c r="DJ250" s="178"/>
      <c r="DK250" s="178"/>
      <c r="DL250" s="167">
        <f ca="1">IFERROR(INDIRECT("A"&amp;((ROW(#REF!)+12)/7+1)),0)</f>
        <v>0</v>
      </c>
    </row>
    <row r="251" spans="1:116" s="107" customFormat="1" ht="13.95" customHeight="1" x14ac:dyDescent="0.3">
      <c r="A251" s="187"/>
      <c r="B251" s="187"/>
      <c r="C251" s="187"/>
      <c r="D251" s="188"/>
      <c r="E251" s="187"/>
      <c r="F251" s="101"/>
      <c r="G251" s="178"/>
      <c r="H251" s="189"/>
      <c r="I251" s="178"/>
      <c r="J251" s="178"/>
      <c r="K251" s="190"/>
      <c r="L251" s="191"/>
      <c r="M251" s="191"/>
      <c r="N251" s="178"/>
      <c r="O251" s="178"/>
      <c r="P251" s="178"/>
      <c r="Q251" s="189"/>
      <c r="R251" s="192"/>
      <c r="S251" s="192"/>
      <c r="T251" s="192"/>
      <c r="U251" s="192"/>
      <c r="V251" s="192"/>
      <c r="W251" s="192"/>
      <c r="X251" s="192"/>
      <c r="Z251" s="105"/>
      <c r="AA251" s="105"/>
      <c r="AB251" s="105"/>
      <c r="AC251" s="178"/>
      <c r="AD251" s="105"/>
      <c r="AE251" s="193"/>
      <c r="AF251" s="210"/>
      <c r="AG251" s="211"/>
      <c r="AH251" s="196"/>
      <c r="AI251" s="196"/>
      <c r="AJ251" s="196"/>
      <c r="AK251" s="80"/>
      <c r="AL251" s="197"/>
      <c r="AM251" s="198"/>
      <c r="AN251" s="198"/>
      <c r="AO251" s="197"/>
      <c r="AP251" s="197"/>
      <c r="AQ251" s="197"/>
      <c r="AR251" s="197"/>
      <c r="AS251" s="197"/>
      <c r="AT251" s="197"/>
      <c r="AU251" s="197"/>
      <c r="AV251" s="197"/>
      <c r="AW251" s="197"/>
      <c r="AX251" s="197"/>
      <c r="AY251" s="197"/>
      <c r="AZ251" s="197"/>
      <c r="BA251" s="197"/>
      <c r="BB251" s="203"/>
      <c r="BC251" s="197"/>
      <c r="BD251" s="197"/>
      <c r="BE251" s="197"/>
      <c r="BF251" s="197"/>
      <c r="BG251" s="203"/>
      <c r="BH251" s="197"/>
      <c r="BI251" s="197"/>
      <c r="BJ251" s="197"/>
      <c r="BK251" s="197"/>
      <c r="BL251" s="197"/>
      <c r="BM251" s="197"/>
      <c r="BN251" s="197"/>
      <c r="BO251" s="197"/>
      <c r="BP251" s="197"/>
      <c r="BQ251" s="203"/>
      <c r="BR251" s="203"/>
      <c r="BS251" s="197"/>
      <c r="BT251" s="197"/>
      <c r="BU251" s="197"/>
      <c r="BV251" s="197"/>
      <c r="BW251" s="148"/>
      <c r="BX251" s="197"/>
      <c r="BY251" s="197"/>
      <c r="BZ251" s="197"/>
      <c r="CA251" s="197"/>
      <c r="CB251" s="197"/>
      <c r="CC251" s="190"/>
      <c r="CD251" s="203"/>
      <c r="CE251" s="203"/>
      <c r="CF251" s="148"/>
      <c r="CG251" s="197"/>
      <c r="CH251" s="190"/>
      <c r="CI251" s="190"/>
      <c r="CJ251" s="190"/>
      <c r="CK251" s="204"/>
      <c r="CM251" s="152"/>
      <c r="CN251" s="152"/>
      <c r="CO251" s="152"/>
      <c r="CP251" s="204"/>
      <c r="CQ251" s="161"/>
      <c r="CS251" s="101"/>
      <c r="CT251" s="101"/>
      <c r="CU251" s="101"/>
      <c r="CV251" s="177"/>
      <c r="CW251" s="101"/>
      <c r="CX251" s="101"/>
      <c r="CY251" s="178"/>
      <c r="CZ251" s="178"/>
      <c r="DA251" s="178"/>
      <c r="DB251" s="178"/>
      <c r="DC251" s="178"/>
      <c r="DD251" s="178"/>
      <c r="DE251" s="178"/>
      <c r="DF251" s="178"/>
      <c r="DG251" s="178"/>
      <c r="DH251" s="178"/>
      <c r="DI251" s="178"/>
      <c r="DJ251" s="178"/>
      <c r="DK251" s="178"/>
      <c r="DL251" s="167">
        <f ca="1">IFERROR(INDIRECT("A"&amp;((ROW(#REF!)+12)/7+1)),0)</f>
        <v>0</v>
      </c>
    </row>
    <row r="252" spans="1:116" ht="13.95" customHeight="1" x14ac:dyDescent="0.3">
      <c r="DL252" s="167">
        <f ca="1">IFERROR(INDIRECT("A"&amp;((ROW(#REF!)+12)/7+1)),0)</f>
        <v>0</v>
      </c>
    </row>
    <row r="253" spans="1:116" ht="13.95" customHeight="1" x14ac:dyDescent="0.3"/>
    <row r="254" spans="1:116" ht="13.95" customHeight="1" x14ac:dyDescent="0.3"/>
    <row r="255" spans="1:116" ht="13.95" customHeight="1" x14ac:dyDescent="0.3"/>
    <row r="256" spans="1:116" ht="13.95" customHeight="1" x14ac:dyDescent="0.3"/>
    <row r="257" ht="13.95" customHeight="1" x14ac:dyDescent="0.3"/>
    <row r="258" ht="13.95" customHeight="1" x14ac:dyDescent="0.3"/>
    <row r="259" ht="13.95" customHeight="1" x14ac:dyDescent="0.3"/>
    <row r="260" ht="13.95" customHeight="1" x14ac:dyDescent="0.3"/>
    <row r="261" ht="13.95" customHeight="1" x14ac:dyDescent="0.3"/>
    <row r="262" ht="13.95" customHeight="1" x14ac:dyDescent="0.3"/>
    <row r="263" ht="13.95" customHeight="1" x14ac:dyDescent="0.3"/>
    <row r="264" ht="13.95" customHeight="1" x14ac:dyDescent="0.3"/>
    <row r="265" ht="13.95" customHeight="1" x14ac:dyDescent="0.3"/>
    <row r="266" ht="13.95" customHeight="1" x14ac:dyDescent="0.3"/>
    <row r="267" ht="13.95" customHeight="1" x14ac:dyDescent="0.3"/>
    <row r="268" ht="13.95" customHeight="1" x14ac:dyDescent="0.3"/>
    <row r="269" ht="13.95" customHeight="1" x14ac:dyDescent="0.3"/>
    <row r="270" ht="13.95" customHeight="1" x14ac:dyDescent="0.3"/>
    <row r="271" ht="13.95" customHeight="1" x14ac:dyDescent="0.3"/>
    <row r="272" ht="13.95" customHeight="1" x14ac:dyDescent="0.3"/>
    <row r="273" ht="13.95" customHeight="1" x14ac:dyDescent="0.3"/>
    <row r="274" ht="13.95" customHeight="1" x14ac:dyDescent="0.3"/>
    <row r="275" ht="13.95" customHeight="1" x14ac:dyDescent="0.3"/>
    <row r="276" ht="13.95" customHeight="1" x14ac:dyDescent="0.3"/>
    <row r="277" ht="13.95" customHeight="1" x14ac:dyDescent="0.3"/>
    <row r="278" ht="13.95" customHeight="1" x14ac:dyDescent="0.3"/>
    <row r="279" ht="13.95" customHeight="1" x14ac:dyDescent="0.3"/>
    <row r="280" ht="13.95" customHeight="1" x14ac:dyDescent="0.3"/>
    <row r="281" ht="13.95" customHeight="1" x14ac:dyDescent="0.3"/>
    <row r="282" ht="13.95" customHeight="1" x14ac:dyDescent="0.3"/>
    <row r="283" ht="13.95" customHeight="1" x14ac:dyDescent="0.3"/>
    <row r="284" ht="13.95" customHeight="1" x14ac:dyDescent="0.3"/>
    <row r="285" ht="13.95" customHeight="1" x14ac:dyDescent="0.3"/>
    <row r="286" ht="13.95" customHeight="1" x14ac:dyDescent="0.3"/>
    <row r="287" ht="13.95" customHeight="1" x14ac:dyDescent="0.3"/>
    <row r="288" ht="13.95" customHeight="1" x14ac:dyDescent="0.3"/>
    <row r="289" ht="13.95" customHeight="1" x14ac:dyDescent="0.3"/>
    <row r="290" ht="13.95" customHeight="1" x14ac:dyDescent="0.3"/>
    <row r="291" ht="13.95" customHeight="1" x14ac:dyDescent="0.3"/>
    <row r="292" ht="13.95" customHeight="1" x14ac:dyDescent="0.3"/>
    <row r="293" ht="13.95" customHeight="1" x14ac:dyDescent="0.3"/>
    <row r="294" ht="13.95" customHeight="1" x14ac:dyDescent="0.3"/>
    <row r="295" ht="13.95" customHeight="1" x14ac:dyDescent="0.3"/>
    <row r="296" ht="13.95" customHeight="1" x14ac:dyDescent="0.3"/>
    <row r="297" ht="13.95" customHeight="1" x14ac:dyDescent="0.3"/>
    <row r="298" ht="13.95" customHeight="1" x14ac:dyDescent="0.3"/>
    <row r="299" ht="13.95" customHeight="1" x14ac:dyDescent="0.3"/>
    <row r="300" ht="13.95" customHeight="1" x14ac:dyDescent="0.3"/>
    <row r="301" ht="13.95" customHeight="1" x14ac:dyDescent="0.3"/>
    <row r="302" ht="13.95" customHeight="1" x14ac:dyDescent="0.3"/>
    <row r="303" ht="13.95" customHeight="1" x14ac:dyDescent="0.3"/>
    <row r="304" ht="13.95" customHeight="1" x14ac:dyDescent="0.3"/>
    <row r="305" ht="13.95" customHeight="1" x14ac:dyDescent="0.3"/>
    <row r="306" ht="13.95" customHeight="1" x14ac:dyDescent="0.3"/>
    <row r="307" ht="13.95" customHeight="1" x14ac:dyDescent="0.3"/>
    <row r="308" ht="13.95" customHeight="1" x14ac:dyDescent="0.3"/>
    <row r="309" ht="13.95" customHeight="1" x14ac:dyDescent="0.3"/>
    <row r="310" ht="13.95" customHeight="1" x14ac:dyDescent="0.3"/>
    <row r="311" ht="13.95" customHeight="1" x14ac:dyDescent="0.3"/>
    <row r="312" ht="13.95" customHeight="1" x14ac:dyDescent="0.3"/>
    <row r="313" ht="13.95" customHeight="1" x14ac:dyDescent="0.3"/>
    <row r="314" ht="13.95" customHeight="1" x14ac:dyDescent="0.3"/>
    <row r="315" ht="13.95" customHeight="1" x14ac:dyDescent="0.3"/>
    <row r="316" ht="13.95" customHeight="1" x14ac:dyDescent="0.3"/>
    <row r="317" ht="13.95" customHeight="1" x14ac:dyDescent="0.3"/>
    <row r="318" ht="13.95" customHeight="1" x14ac:dyDescent="0.3"/>
    <row r="319" ht="13.95" customHeight="1" x14ac:dyDescent="0.3"/>
    <row r="320" ht="13.95" customHeight="1" x14ac:dyDescent="0.3"/>
    <row r="321" ht="13.95" customHeight="1" x14ac:dyDescent="0.3"/>
    <row r="322" ht="13.95" customHeight="1" x14ac:dyDescent="0.3"/>
    <row r="323" ht="13.95" customHeight="1" x14ac:dyDescent="0.3"/>
    <row r="324" ht="13.95" customHeight="1" x14ac:dyDescent="0.3"/>
    <row r="325" ht="13.95" customHeight="1" x14ac:dyDescent="0.3"/>
    <row r="326" ht="13.95" customHeight="1" x14ac:dyDescent="0.3"/>
    <row r="327" ht="13.95" customHeight="1" x14ac:dyDescent="0.3"/>
    <row r="328" ht="13.95" customHeight="1" x14ac:dyDescent="0.3"/>
    <row r="329" ht="13.95" customHeight="1" x14ac:dyDescent="0.3"/>
    <row r="330" ht="13.95" customHeight="1" x14ac:dyDescent="0.3"/>
    <row r="331" ht="13.95" customHeight="1" x14ac:dyDescent="0.3"/>
    <row r="332" ht="13.95" customHeight="1" x14ac:dyDescent="0.3"/>
    <row r="333" ht="13.95" customHeight="1" x14ac:dyDescent="0.3"/>
    <row r="334" ht="13.95" customHeight="1" x14ac:dyDescent="0.3"/>
    <row r="335" ht="13.95" customHeight="1" x14ac:dyDescent="0.3"/>
    <row r="336" ht="13.95" customHeight="1" x14ac:dyDescent="0.3"/>
    <row r="337" spans="119:119" ht="13.95" customHeight="1" x14ac:dyDescent="0.3"/>
    <row r="338" spans="119:119" ht="13.95" customHeight="1" x14ac:dyDescent="0.3"/>
    <row r="339" spans="119:119" ht="13.95" customHeight="1" x14ac:dyDescent="0.3"/>
    <row r="340" spans="119:119" ht="13.95" customHeight="1" x14ac:dyDescent="0.3"/>
    <row r="341" spans="119:119" ht="13.95" customHeight="1" x14ac:dyDescent="0.3"/>
    <row r="342" spans="119:119" ht="13.95" customHeight="1" x14ac:dyDescent="0.3"/>
    <row r="343" spans="119:119" ht="13.95" customHeight="1" x14ac:dyDescent="0.3"/>
    <row r="344" spans="119:119" ht="13.95" customHeight="1" x14ac:dyDescent="0.3"/>
    <row r="345" spans="119:119" ht="13.95" customHeight="1" x14ac:dyDescent="0.3"/>
    <row r="346" spans="119:119" ht="13.95" customHeight="1" x14ac:dyDescent="0.3"/>
    <row r="347" spans="119:119" ht="13.95" customHeight="1" x14ac:dyDescent="0.3">
      <c r="DO347" t="s">
        <v>152</v>
      </c>
    </row>
  </sheetData>
  <sheetProtection formatCells="0" formatColumns="0" formatRows="0" sort="0" autoFilter="0" pivotTables="0"/>
  <autoFilter ref="CR2:CR200"/>
  <mergeCells count="9">
    <mergeCell ref="CH1:CP1"/>
    <mergeCell ref="CS1:DM1"/>
    <mergeCell ref="DN1:DO1"/>
    <mergeCell ref="I1:O1"/>
    <mergeCell ref="AO1:AW1"/>
    <mergeCell ref="AX1:BF1"/>
    <mergeCell ref="BG1:BO1"/>
    <mergeCell ref="BP1:BX1"/>
    <mergeCell ref="BY1:CG1"/>
  </mergeCells>
  <conditionalFormatting sqref="AC3:AC22 AC24:AC201">
    <cfRule type="cellIs" dxfId="198" priority="109" operator="greaterThan">
      <formula>0.020833</formula>
    </cfRule>
    <cfRule type="cellIs" dxfId="197" priority="112" operator="greaterThan">
      <formula>0.0208333333333333</formula>
    </cfRule>
  </conditionalFormatting>
  <conditionalFormatting sqref="AD3:AD22 AD24:AD201">
    <cfRule type="cellIs" dxfId="196" priority="111" operator="greaterThan">
      <formula>0.03125</formula>
    </cfRule>
  </conditionalFormatting>
  <conditionalFormatting sqref="AB3:AB22 AB24:AB201">
    <cfRule type="cellIs" dxfId="195" priority="110" operator="greaterThan">
      <formula>0.010417</formula>
    </cfRule>
  </conditionalFormatting>
  <conditionalFormatting sqref="AH3:AH22 AH24:AH201">
    <cfRule type="cellIs" dxfId="194" priority="101" operator="greaterThan">
      <formula>0.000694444444444444</formula>
    </cfRule>
    <cfRule type="cellIs" dxfId="193" priority="108" operator="greaterThan">
      <formula>0.09</formula>
    </cfRule>
  </conditionalFormatting>
  <conditionalFormatting sqref="AN147:AN201 AN3:AN22 AN24:AN145">
    <cfRule type="containsText" dxfId="192" priority="107" operator="containsText" text="Pb">
      <formula>NOT(ISERROR(SEARCH("Pb",AN3)))</formula>
    </cfRule>
  </conditionalFormatting>
  <conditionalFormatting sqref="AM147:AM201 AM3:AM22 AM24:AM145">
    <cfRule type="containsText" dxfId="191" priority="105" operator="containsText" text="pb activité">
      <formula>NOT(ISERROR(SEARCH("pb activité",AM3)))</formula>
    </cfRule>
    <cfRule type="containsText" dxfId="190" priority="106" operator="containsText" text="pb pointage">
      <formula>NOT(ISERROR(SEARCH("pb pointage",AM3)))</formula>
    </cfRule>
  </conditionalFormatting>
  <conditionalFormatting sqref="AN146">
    <cfRule type="containsText" dxfId="189" priority="104" operator="containsText" text="Pb">
      <formula>NOT(ISERROR(SEARCH("Pb",AN146)))</formula>
    </cfRule>
  </conditionalFormatting>
  <conditionalFormatting sqref="AM146">
    <cfRule type="containsText" dxfId="188" priority="102" operator="containsText" text="pb activité">
      <formula>NOT(ISERROR(SEARCH("pb activité",AM146)))</formula>
    </cfRule>
    <cfRule type="containsText" dxfId="187" priority="103" operator="containsText" text="pb pointage">
      <formula>NOT(ISERROR(SEARCH("pb pointage",AM146)))</formula>
    </cfRule>
  </conditionalFormatting>
  <conditionalFormatting sqref="CR2">
    <cfRule type="cellIs" dxfId="186" priority="98" operator="equal">
      <formula>"Nom pas dans la liste"</formula>
    </cfRule>
    <cfRule type="cellIs" dxfId="185" priority="99" operator="equal">
      <formula>"Nom plusieurs fois dans la liste"</formula>
    </cfRule>
    <cfRule type="cellIs" dxfId="184" priority="100" operator="equal">
      <formula>"OK"</formula>
    </cfRule>
  </conditionalFormatting>
  <conditionalFormatting sqref="CR3:CR200">
    <cfRule type="cellIs" dxfId="183" priority="95" operator="equal">
      <formula>"Nom pas dans la liste"</formula>
    </cfRule>
    <cfRule type="cellIs" dxfId="182" priority="96" operator="equal">
      <formula>"Nom plusieurs fois dans la liste"</formula>
    </cfRule>
    <cfRule type="cellIs" dxfId="181" priority="97" operator="equal">
      <formula>"ok"</formula>
    </cfRule>
  </conditionalFormatting>
  <conditionalFormatting sqref="AI3:AI22 AI24:AI201">
    <cfRule type="cellIs" dxfId="180" priority="92" operator="equal">
      <formula>"OK"</formula>
    </cfRule>
    <cfRule type="cellIs" dxfId="179" priority="93" operator="equal">
      <formula>"Manque pause 2"</formula>
    </cfRule>
    <cfRule type="cellIs" dxfId="178" priority="94" operator="equal">
      <formula>"Manque pause 1"</formula>
    </cfRule>
  </conditionalFormatting>
  <conditionalFormatting sqref="AJ3:AJ22 AJ24:AJ201">
    <cfRule type="cellIs" dxfId="177" priority="89" operator="equal">
      <formula>"Erreur tps calculés"</formula>
    </cfRule>
    <cfRule type="cellIs" dxfId="176" priority="90" operator="equal">
      <formula>"OK"</formula>
    </cfRule>
    <cfRule type="cellIs" dxfId="175" priority="91" operator="equal">
      <formula>"Pas de total horoquartz"</formula>
    </cfRule>
  </conditionalFormatting>
  <conditionalFormatting sqref="AG3:AG22 AG24:AG201">
    <cfRule type="cellIs" dxfId="174" priority="88" operator="greaterThan">
      <formula>0.5</formula>
    </cfRule>
  </conditionalFormatting>
  <conditionalFormatting sqref="B163:B167">
    <cfRule type="cellIs" dxfId="173" priority="78" operator="equal">
      <formula>"PAR"</formula>
    </cfRule>
    <cfRule type="cellIs" dxfId="172" priority="79" operator="equal">
      <formula>"MAT"</formula>
    </cfRule>
    <cfRule type="cellIs" dxfId="171" priority="80" operator="equal">
      <formula>"MAL"</formula>
    </cfRule>
    <cfRule type="cellIs" dxfId="170" priority="81" operator="equal">
      <formula>"FORM"</formula>
    </cfRule>
    <cfRule type="cellIs" dxfId="169" priority="82" operator="equal">
      <formula>"AT"</formula>
    </cfRule>
    <cfRule type="cellIs" dxfId="168" priority="83" operator="equal">
      <formula>"AI"</formula>
    </cfRule>
    <cfRule type="cellIs" dxfId="167" priority="84" operator="equal">
      <formula>"JF"</formula>
    </cfRule>
    <cfRule type="cellIs" dxfId="166" priority="85" operator="equal">
      <formula>"RS"</formula>
    </cfRule>
    <cfRule type="cellIs" dxfId="165" priority="86" operator="equal">
      <formula>"RH"</formula>
    </cfRule>
    <cfRule type="cellIs" dxfId="164" priority="87" operator="equal">
      <formula>"CP"</formula>
    </cfRule>
  </conditionalFormatting>
  <conditionalFormatting sqref="AO28 AO32 AO44 AO54:AO201">
    <cfRule type="iconSet" priority="76">
      <iconSet iconSet="3Symbols">
        <cfvo type="percent" val="0"/>
        <cfvo type="percent" val="33"/>
        <cfvo type="percent" val="67"/>
      </iconSet>
    </cfRule>
    <cfRule type="expression" priority="77">
      <formula>$AP$3&gt;0</formula>
    </cfRule>
  </conditionalFormatting>
  <conditionalFormatting sqref="AX14 AX22 AX45 AX53:AX58 AX60:AX201">
    <cfRule type="iconSet" priority="74">
      <iconSet iconSet="3Symbols">
        <cfvo type="percent" val="0"/>
        <cfvo type="percent" val="33"/>
        <cfvo type="percent" val="67"/>
      </iconSet>
    </cfRule>
    <cfRule type="expression" priority="75">
      <formula>$AP$3&gt;0</formula>
    </cfRule>
  </conditionalFormatting>
  <conditionalFormatting sqref="BG3">
    <cfRule type="iconSet" priority="72">
      <iconSet iconSet="3Symbols">
        <cfvo type="percent" val="0"/>
        <cfvo type="percent" val="33"/>
        <cfvo type="percent" val="67"/>
      </iconSet>
    </cfRule>
    <cfRule type="expression" priority="73">
      <formula>$AP$3&gt;0</formula>
    </cfRule>
  </conditionalFormatting>
  <conditionalFormatting sqref="BG4:BG22 BG24:BG96 BG98:BG201">
    <cfRule type="iconSet" priority="70">
      <iconSet iconSet="3Symbols">
        <cfvo type="percent" val="0"/>
        <cfvo type="percent" val="33"/>
        <cfvo type="percent" val="67"/>
      </iconSet>
    </cfRule>
    <cfRule type="expression" priority="71">
      <formula>$AP$3&gt;0</formula>
    </cfRule>
  </conditionalFormatting>
  <conditionalFormatting sqref="BP3">
    <cfRule type="iconSet" priority="68">
      <iconSet iconSet="3Symbols">
        <cfvo type="percent" val="0"/>
        <cfvo type="percent" val="33"/>
        <cfvo type="percent" val="67"/>
      </iconSet>
    </cfRule>
    <cfRule type="expression" priority="69">
      <formula>$AP$3&gt;0</formula>
    </cfRule>
  </conditionalFormatting>
  <conditionalFormatting sqref="BP4:BP22 BP24:BP201">
    <cfRule type="iconSet" priority="66">
      <iconSet iconSet="3Symbols">
        <cfvo type="percent" val="0"/>
        <cfvo type="percent" val="33"/>
        <cfvo type="percent" val="67"/>
      </iconSet>
    </cfRule>
    <cfRule type="expression" priority="67">
      <formula>$AP$3&gt;0</formula>
    </cfRule>
  </conditionalFormatting>
  <conditionalFormatting sqref="BY3">
    <cfRule type="iconSet" priority="64">
      <iconSet iconSet="3Symbols">
        <cfvo type="percent" val="0"/>
        <cfvo type="percent" val="33"/>
        <cfvo type="percent" val="67"/>
      </iconSet>
    </cfRule>
    <cfRule type="expression" priority="65">
      <formula>$AP$3&gt;0</formula>
    </cfRule>
  </conditionalFormatting>
  <conditionalFormatting sqref="BY4:BY22 BY24:BY201">
    <cfRule type="iconSet" priority="62">
      <iconSet iconSet="3Symbols">
        <cfvo type="percent" val="0"/>
        <cfvo type="percent" val="33"/>
        <cfvo type="percent" val="67"/>
      </iconSet>
    </cfRule>
    <cfRule type="expression" priority="63">
      <formula>$AP$3&gt;0</formula>
    </cfRule>
  </conditionalFormatting>
  <conditionalFormatting sqref="CH3">
    <cfRule type="iconSet" priority="60">
      <iconSet iconSet="3Symbols">
        <cfvo type="percent" val="0"/>
        <cfvo type="percent" val="33"/>
        <cfvo type="percent" val="67"/>
      </iconSet>
    </cfRule>
    <cfRule type="expression" priority="61">
      <formula>$AP$3&gt;0</formula>
    </cfRule>
  </conditionalFormatting>
  <conditionalFormatting sqref="CH4:CH22 CH24:CH201">
    <cfRule type="iconSet" priority="58">
      <iconSet iconSet="3Symbols">
        <cfvo type="percent" val="0"/>
        <cfvo type="percent" val="33"/>
        <cfvo type="percent" val="67"/>
      </iconSet>
    </cfRule>
    <cfRule type="expression" priority="59">
      <formula>$AP$3&gt;0</formula>
    </cfRule>
  </conditionalFormatting>
  <conditionalFormatting sqref="Q3:Q22 Q24:Q201">
    <cfRule type="cellIs" dxfId="163" priority="52" operator="equal">
      <formula>"ABS"</formula>
    </cfRule>
    <cfRule type="cellIs" dxfId="162" priority="53" operator="equal">
      <formula>"absent"</formula>
    </cfRule>
    <cfRule type="cellIs" dxfId="161" priority="54" operator="equal">
      <formula>"RH"</formula>
    </cfRule>
    <cfRule type="cellIs" dxfId="160" priority="55" operator="equal">
      <formula>"MAL"</formula>
    </cfRule>
    <cfRule type="cellIs" dxfId="159" priority="56" operator="equal">
      <formula>"CP"</formula>
    </cfRule>
    <cfRule type="cellIs" dxfId="158" priority="57" operator="equal">
      <formula>"AT"</formula>
    </cfRule>
  </conditionalFormatting>
  <conditionalFormatting sqref="R3:R22 R24:R201">
    <cfRule type="cellIs" dxfId="157" priority="51" operator="equal">
      <formula>"x"</formula>
    </cfRule>
  </conditionalFormatting>
  <conditionalFormatting sqref="AO3">
    <cfRule type="iconSet" priority="49">
      <iconSet iconSet="3Symbols">
        <cfvo type="percent" val="0"/>
        <cfvo type="percent" val="33"/>
        <cfvo type="percent" val="67"/>
      </iconSet>
    </cfRule>
    <cfRule type="expression" priority="50">
      <formula>$AP$3&gt;0</formula>
    </cfRule>
  </conditionalFormatting>
  <conditionalFormatting sqref="AO14">
    <cfRule type="iconSet" priority="47">
      <iconSet iconSet="3Symbols">
        <cfvo type="percent" val="0"/>
        <cfvo type="percent" val="33"/>
        <cfvo type="percent" val="67"/>
      </iconSet>
    </cfRule>
    <cfRule type="expression" priority="48">
      <formula>$AP$3&gt;0</formula>
    </cfRule>
  </conditionalFormatting>
  <conditionalFormatting sqref="AX3">
    <cfRule type="iconSet" priority="45">
      <iconSet iconSet="3Symbols">
        <cfvo type="percent" val="0"/>
        <cfvo type="percent" val="33"/>
        <cfvo type="percent" val="67"/>
      </iconSet>
    </cfRule>
    <cfRule type="expression" priority="46">
      <formula>$AP$3&gt;0</formula>
    </cfRule>
  </conditionalFormatting>
  <conditionalFormatting sqref="AX4:AX13">
    <cfRule type="iconSet" priority="43">
      <iconSet iconSet="3Symbols">
        <cfvo type="percent" val="0"/>
        <cfvo type="percent" val="33"/>
        <cfvo type="percent" val="67"/>
      </iconSet>
    </cfRule>
    <cfRule type="expression" priority="44">
      <formula>$AP$3&gt;0</formula>
    </cfRule>
  </conditionalFormatting>
  <conditionalFormatting sqref="AO4:AO13">
    <cfRule type="iconSet" priority="41">
      <iconSet iconSet="3Symbols">
        <cfvo type="percent" val="0"/>
        <cfvo type="percent" val="33"/>
        <cfvo type="percent" val="67"/>
      </iconSet>
    </cfRule>
    <cfRule type="expression" priority="42">
      <formula>$AP$3&gt;0</formula>
    </cfRule>
  </conditionalFormatting>
  <conditionalFormatting sqref="AX15:AX20">
    <cfRule type="iconSet" priority="39">
      <iconSet iconSet="3Symbols">
        <cfvo type="percent" val="0"/>
        <cfvo type="percent" val="33"/>
        <cfvo type="percent" val="67"/>
      </iconSet>
    </cfRule>
    <cfRule type="expression" priority="40">
      <formula>$AP$3&gt;0</formula>
    </cfRule>
  </conditionalFormatting>
  <conditionalFormatting sqref="AX21">
    <cfRule type="iconSet" priority="37">
      <iconSet iconSet="3Symbols">
        <cfvo type="percent" val="0"/>
        <cfvo type="percent" val="33"/>
        <cfvo type="percent" val="67"/>
      </iconSet>
    </cfRule>
    <cfRule type="expression" priority="38">
      <formula>$AP$3&gt;0</formula>
    </cfRule>
  </conditionalFormatting>
  <conditionalFormatting sqref="AO15:AO21">
    <cfRule type="iconSet" priority="35">
      <iconSet iconSet="3Symbols">
        <cfvo type="percent" val="0"/>
        <cfvo type="percent" val="33"/>
        <cfvo type="percent" val="67"/>
      </iconSet>
    </cfRule>
    <cfRule type="expression" priority="36">
      <formula>$AP$3&gt;0</formula>
    </cfRule>
  </conditionalFormatting>
  <conditionalFormatting sqref="AO22">
    <cfRule type="iconSet" priority="33">
      <iconSet iconSet="3Symbols">
        <cfvo type="percent" val="0"/>
        <cfvo type="percent" val="33"/>
        <cfvo type="percent" val="67"/>
      </iconSet>
    </cfRule>
    <cfRule type="expression" priority="34">
      <formula>$AP$3&gt;0</formula>
    </cfRule>
  </conditionalFormatting>
  <conditionalFormatting sqref="AX46:AX52">
    <cfRule type="iconSet" priority="31">
      <iconSet iconSet="3Symbols">
        <cfvo type="percent" val="0"/>
        <cfvo type="percent" val="33"/>
        <cfvo type="percent" val="67"/>
      </iconSet>
    </cfRule>
    <cfRule type="expression" priority="32">
      <formula>$AP$3&gt;0</formula>
    </cfRule>
  </conditionalFormatting>
  <conditionalFormatting sqref="AX33">
    <cfRule type="iconSet" priority="29">
      <iconSet iconSet="3Symbols">
        <cfvo type="percent" val="0"/>
        <cfvo type="percent" val="33"/>
        <cfvo type="percent" val="67"/>
      </iconSet>
    </cfRule>
    <cfRule type="expression" priority="30">
      <formula>$AP$3&gt;0</formula>
    </cfRule>
  </conditionalFormatting>
  <conditionalFormatting sqref="AO33">
    <cfRule type="iconSet" priority="27">
      <iconSet iconSet="3Symbols">
        <cfvo type="percent" val="0"/>
        <cfvo type="percent" val="33"/>
        <cfvo type="percent" val="67"/>
      </iconSet>
    </cfRule>
    <cfRule type="expression" priority="28">
      <formula>$AP$3&gt;0</formula>
    </cfRule>
  </conditionalFormatting>
  <conditionalFormatting sqref="AX59">
    <cfRule type="iconSet" priority="25">
      <iconSet iconSet="3Symbols">
        <cfvo type="percent" val="0"/>
        <cfvo type="percent" val="33"/>
        <cfvo type="percent" val="67"/>
      </iconSet>
    </cfRule>
    <cfRule type="expression" priority="26">
      <formula>$AP$3&gt;0</formula>
    </cfRule>
  </conditionalFormatting>
  <conditionalFormatting sqref="B160">
    <cfRule type="cellIs" dxfId="156" priority="15" operator="equal">
      <formula>"PAR"</formula>
    </cfRule>
    <cfRule type="cellIs" dxfId="155" priority="16" operator="equal">
      <formula>"MAT"</formula>
    </cfRule>
    <cfRule type="cellIs" dxfId="154" priority="17" operator="equal">
      <formula>"MAL"</formula>
    </cfRule>
    <cfRule type="cellIs" dxfId="153" priority="18" operator="equal">
      <formula>"FORM"</formula>
    </cfRule>
    <cfRule type="cellIs" dxfId="152" priority="19" operator="equal">
      <formula>"AT"</formula>
    </cfRule>
    <cfRule type="cellIs" dxfId="151" priority="20" operator="equal">
      <formula>"AI"</formula>
    </cfRule>
    <cfRule type="cellIs" dxfId="150" priority="21" operator="equal">
      <formula>"JF"</formula>
    </cfRule>
    <cfRule type="cellIs" dxfId="149" priority="22" operator="equal">
      <formula>"RS"</formula>
    </cfRule>
    <cfRule type="cellIs" dxfId="148" priority="23" operator="equal">
      <formula>"RH"</formula>
    </cfRule>
    <cfRule type="cellIs" dxfId="147" priority="24" operator="equal">
      <formula>"CP"</formula>
    </cfRule>
  </conditionalFormatting>
  <conditionalFormatting sqref="B168">
    <cfRule type="cellIs" dxfId="146" priority="5" operator="equal">
      <formula>"PAR"</formula>
    </cfRule>
    <cfRule type="cellIs" dxfId="145" priority="6" operator="equal">
      <formula>"MAT"</formula>
    </cfRule>
    <cfRule type="cellIs" dxfId="144" priority="7" operator="equal">
      <formula>"MAL"</formula>
    </cfRule>
    <cfRule type="cellIs" dxfId="143" priority="8" operator="equal">
      <formula>"FORM"</formula>
    </cfRule>
    <cfRule type="cellIs" dxfId="142" priority="9" operator="equal">
      <formula>"AT"</formula>
    </cfRule>
    <cfRule type="cellIs" dxfId="141" priority="10" operator="equal">
      <formula>"AI"</formula>
    </cfRule>
    <cfRule type="cellIs" dxfId="140" priority="11" operator="equal">
      <formula>"JF"</formula>
    </cfRule>
    <cfRule type="cellIs" dxfId="139" priority="12" operator="equal">
      <formula>"RS"</formula>
    </cfRule>
    <cfRule type="cellIs" dxfId="138" priority="13" operator="equal">
      <formula>"RH"</formula>
    </cfRule>
    <cfRule type="cellIs" dxfId="137" priority="14" operator="equal">
      <formula>"CP"</formula>
    </cfRule>
  </conditionalFormatting>
  <conditionalFormatting sqref="AX24:AX32 AX34:AX44">
    <cfRule type="iconSet" priority="113">
      <iconSet iconSet="3Symbols">
        <cfvo type="percent" val="0"/>
        <cfvo type="percent" val="33"/>
        <cfvo type="percent" val="67"/>
      </iconSet>
    </cfRule>
    <cfRule type="expression" priority="114">
      <formula>$AP$3&gt;0</formula>
    </cfRule>
  </conditionalFormatting>
  <conditionalFormatting sqref="AO45:AO53 AO34:AO43 AO29:AO31 AO24:AO27">
    <cfRule type="iconSet" priority="115">
      <iconSet iconSet="3Symbols">
        <cfvo type="percent" val="0"/>
        <cfvo type="percent" val="33"/>
        <cfvo type="percent" val="67"/>
      </iconSet>
    </cfRule>
    <cfRule type="expression" priority="116">
      <formula>$AP$3&gt;0</formula>
    </cfRule>
  </conditionalFormatting>
  <conditionalFormatting sqref="AO23">
    <cfRule type="iconSet" priority="3">
      <iconSet iconSet="3Symbols">
        <cfvo type="percent" val="0"/>
        <cfvo type="percent" val="33"/>
        <cfvo type="percent" val="67"/>
      </iconSet>
    </cfRule>
    <cfRule type="expression" priority="4">
      <formula>$AP$3&gt;0</formula>
    </cfRule>
  </conditionalFormatting>
  <conditionalFormatting sqref="BG97">
    <cfRule type="iconSet" priority="1">
      <iconSet iconSet="3Symbols">
        <cfvo type="percent" val="0"/>
        <cfvo type="percent" val="33"/>
        <cfvo type="percent" val="67"/>
      </iconSet>
    </cfRule>
    <cfRule type="expression" priority="2">
      <formula>$AP$3&gt;0</formula>
    </cfRule>
  </conditionalFormatting>
  <pageMargins left="0.7" right="0.7" top="0.75" bottom="0.75" header="0.3" footer="0.3"/>
  <pageSetup paperSize="9" scale="2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Poi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1318260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[1]Liste!#REF!</xm:f>
          </x14:formula1>
          <xm:sqref>CH3:CH22 AX3:AX22 AX24:AX201 AO3:AO204 BY3:BY22 BY24:BY201 BP3:BP22 BP24:BP201 BG3:BG22 CH24:CH201 BG24:BG201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7" sqref="A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Pilote</vt:lpstr>
      <vt:lpstr>Suivi</vt:lpstr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Goulet-Houix</dc:creator>
  <cp:lastModifiedBy>Louis Goulet-Houix</cp:lastModifiedBy>
  <dcterms:created xsi:type="dcterms:W3CDTF">2020-02-20T10:17:17Z</dcterms:created>
  <dcterms:modified xsi:type="dcterms:W3CDTF">2020-02-20T10:58:02Z</dcterms:modified>
</cp:coreProperties>
</file>