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trlProps/ctrlProp13.xml" ContentType="application/vnd.ms-excel.controlproperties+xml"/>
  <Override PartName="/xl/drawings/drawing5.xml" ContentType="application/vnd.openxmlformats-officedocument.drawing+xml"/>
  <Override PartName="/xl/ctrlProps/ctrlProp14.xml" ContentType="application/vnd.ms-excel.controlproperties+xml"/>
  <Override PartName="/xl/drawings/drawing6.xml" ContentType="application/vnd.openxmlformats-officedocument.drawing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7.xml" ContentType="application/vnd.openxmlformats-officedocument.drawing+xml"/>
  <Override PartName="/xl/ctrlProps/ctrlProp16.xml" ContentType="application/vnd.ms-excel.controlproperties+xml"/>
  <Override PartName="/xl/drawings/drawing8.xml" ContentType="application/vnd.openxmlformats-officedocument.drawing+xml"/>
  <Override PartName="/xl/ctrlProps/ctrlProp17.xml" ContentType="application/vnd.ms-excel.controlproperties+xml"/>
  <Override PartName="/xl/drawings/drawing9.xml" ContentType="application/vnd.openxmlformats-officedocument.drawing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drawings/drawing11.xml" ContentType="application/vnd.openxmlformats-officedocument.drawing+xml"/>
  <Override PartName="/xl/ctrlProps/ctrlProp20.xml" ContentType="application/vnd.ms-excel.controlproperties+xml"/>
  <Override PartName="/xl/drawings/drawing12.xml" ContentType="application/vnd.openxmlformats-officedocument.drawing+xml"/>
  <Override PartName="/xl/ctrlProps/ctrlProp21.xml" ContentType="application/vnd.ms-excel.controlproperties+xml"/>
  <Override PartName="/xl/drawings/drawing13.xml" ContentType="application/vnd.openxmlformats-officedocument.drawing+xml"/>
  <Override PartName="/xl/ctrlProps/ctrlProp22.xml" ContentType="application/vnd.ms-excel.controlproperties+xml"/>
  <Override PartName="/xl/drawings/drawing14.xml" ContentType="application/vnd.openxmlformats-officedocument.drawing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qh5945_engie_com/Documents/Documents/"/>
    </mc:Choice>
  </mc:AlternateContent>
  <xr:revisionPtr revIDLastSave="4067" documentId="11_7774CDBB2E2031AC7F7A6651E9244CAE9F842CF3" xr6:coauthVersionLast="45" xr6:coauthVersionMax="45" xr10:uidLastSave="{DA3CD3B0-E76A-4B75-9603-5C1B7E600E97}"/>
  <bookViews>
    <workbookView xWindow="-120" yWindow="-120" windowWidth="20730" windowHeight="11160" tabRatio="618" firstSheet="2" activeTab="2" xr2:uid="{00000000-000D-0000-FFFF-FFFF00000000}"/>
  </bookViews>
  <sheets>
    <sheet name="Rondes" sheetId="17" r:id="rId1"/>
    <sheet name="Graphiques" sheetId="7" r:id="rId2"/>
    <sheet name="Graphiques généraux" sheetId="16" r:id="rId3"/>
    <sheet name="Consommation" sheetId="14" r:id="rId4"/>
    <sheet name="Taux" sheetId="15" r:id="rId5"/>
    <sheet name="Données brutes" sheetId="2" r:id="rId6"/>
    <sheet name="SSA3" sheetId="1" r:id="rId7"/>
    <sheet name="SSA1" sheetId="3" r:id="rId8"/>
    <sheet name="PG1" sheetId="10" r:id="rId9"/>
    <sheet name="SSA2" sheetId="4" r:id="rId10"/>
    <sheet name="SSA4" sheetId="9" r:id="rId11"/>
    <sheet name="PG2" sheetId="11" r:id="rId12"/>
    <sheet name="PR" sheetId="12" r:id="rId13"/>
    <sheet name="PS" sheetId="13" r:id="rId14"/>
  </sheets>
  <definedNames>
    <definedName name="_xlnm._FilterDatabase" localSheetId="8" hidden="1">'PG1'!$A$1:$B$108</definedName>
    <definedName name="_xlnm._FilterDatabase" localSheetId="11" hidden="1">'PG2'!$A$1:$B$110</definedName>
    <definedName name="_xlnm._FilterDatabase" localSheetId="12" hidden="1">PR!$A$1:$B$113</definedName>
    <definedName name="_xlnm._FilterDatabase" localSheetId="13" hidden="1">PS!$A$1:$B$110</definedName>
    <definedName name="_xlnm._FilterDatabase" localSheetId="7" hidden="1">'SSA1'!$A$1:$B$89</definedName>
    <definedName name="_xlnm._FilterDatabase" localSheetId="9" hidden="1">'SSA2'!$A$1:$B$110</definedName>
    <definedName name="_xlnm._FilterDatabase" localSheetId="6" hidden="1">'SSA3'!$A$1:$B$105</definedName>
    <definedName name="_xlnm._FilterDatabase" localSheetId="10" hidden="1">'SSA4'!$A$1:$B$32</definedName>
    <definedName name="Annees">Consommation!$A$3:$A$16</definedName>
    <definedName name="_xlnm.Criteria" localSheetId="8">'PG1'!$D$1:$D$2</definedName>
    <definedName name="_xlnm.Criteria" localSheetId="11">'PG2'!$D$1:$D$2</definedName>
    <definedName name="_xlnm.Criteria" localSheetId="12">PR!$D$1:$D$2</definedName>
    <definedName name="_xlnm.Criteria" localSheetId="13">PS!$D$1:$D$2</definedName>
    <definedName name="_xlnm.Criteria" localSheetId="7">'SSA1'!$D$1:$D$2</definedName>
    <definedName name="_xlnm.Criteria" localSheetId="9">'SSA2'!$D$1:$D$2</definedName>
    <definedName name="_xlnm.Criteria" localSheetId="6">'SSA3'!$D$1:$D$2</definedName>
    <definedName name="_xlnm.Criteria" localSheetId="10">'SSA4'!$D$1:$D$2</definedName>
    <definedName name="DatePG1">'PG1'!$A$2:$A$11</definedName>
    <definedName name="DatePG2">'PG2'!$A$2:$A$11</definedName>
    <definedName name="DatePR">PR!$A$2:$A$11</definedName>
    <definedName name="DatePS">PS!$A$2:$A$11</definedName>
    <definedName name="DateSSA1">'SSA1'!$A$2:$A$11</definedName>
    <definedName name="DateSSA2">'SSA2'!$A$2:$A$11</definedName>
    <definedName name="DateSSA3">'SSA3'!$A$2:$A$11</definedName>
    <definedName name="DateSSA4">'SSA4'!$A$2:$A$11</definedName>
    <definedName name="DebitPG1">'PG1'!$E$2:$E$11</definedName>
    <definedName name="DebitPG2">'PG2'!$E$2:$E$11</definedName>
    <definedName name="DebitPR">PR!$E$2:$E$11</definedName>
    <definedName name="DebitPS">PS!$E$2:$E$11</definedName>
    <definedName name="DebitSSA1">'SSA1'!$E$2:$E$11</definedName>
    <definedName name="DebitSSA2">'SSA2'!$E$2:$E$11</definedName>
    <definedName name="DebitSSA3">'SSA3'!$E$2:$E$11</definedName>
    <definedName name="DebitSSA4">'SSA4'!$E$2:$E$11</definedName>
    <definedName name="DonnéesExternes_1" localSheetId="5" hidden="1">'Données brutes'!$A$1:$J$361</definedName>
    <definedName name="Matrice">Consommation!$C$3:$Z$32</definedName>
    <definedName name="MatriceTaux">Taux!$C$3:$M$16</definedName>
    <definedName name="Mois">Consommation!$B$3:$B$14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3" l="1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3" i="13"/>
  <c r="H104" i="13"/>
  <c r="H105" i="13"/>
  <c r="H106" i="13"/>
  <c r="H107" i="13"/>
  <c r="H108" i="13"/>
  <c r="H109" i="13"/>
  <c r="H110" i="13"/>
  <c r="G3" i="13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E28" i="13"/>
  <c r="F28" i="13" s="1"/>
  <c r="E76" i="13"/>
  <c r="F76" i="13" s="1"/>
  <c r="E108" i="13"/>
  <c r="F108" i="13" s="1"/>
  <c r="D3" i="13"/>
  <c r="E3" i="13" s="1"/>
  <c r="F3" i="13" s="1"/>
  <c r="D4" i="13"/>
  <c r="D5" i="13"/>
  <c r="D6" i="13"/>
  <c r="D7" i="13"/>
  <c r="D8" i="13"/>
  <c r="D9" i="13"/>
  <c r="D10" i="13"/>
  <c r="D11" i="13"/>
  <c r="D12" i="13"/>
  <c r="E12" i="13" s="1"/>
  <c r="F12" i="13" s="1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E35" i="13" s="1"/>
  <c r="F35" i="13" s="1"/>
  <c r="D36" i="13"/>
  <c r="D37" i="13"/>
  <c r="D38" i="13"/>
  <c r="D39" i="13"/>
  <c r="D40" i="13"/>
  <c r="D41" i="13"/>
  <c r="D42" i="13"/>
  <c r="D43" i="13"/>
  <c r="D44" i="13"/>
  <c r="E44" i="13" s="1"/>
  <c r="F44" i="13" s="1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E60" i="13" s="1"/>
  <c r="F60" i="13" s="1"/>
  <c r="D61" i="13"/>
  <c r="D62" i="13"/>
  <c r="D63" i="13"/>
  <c r="D64" i="13"/>
  <c r="D65" i="13"/>
  <c r="D66" i="13"/>
  <c r="D67" i="13"/>
  <c r="E67" i="13" s="1"/>
  <c r="F67" i="13" s="1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E92" i="13" s="1"/>
  <c r="F92" i="13" s="1"/>
  <c r="D93" i="13"/>
  <c r="D94" i="13"/>
  <c r="D95" i="13"/>
  <c r="D96" i="13"/>
  <c r="D97" i="13"/>
  <c r="D98" i="13"/>
  <c r="D99" i="13"/>
  <c r="E99" i="13" s="1"/>
  <c r="F99" i="13" s="1"/>
  <c r="D100" i="13"/>
  <c r="D101" i="13"/>
  <c r="D102" i="13"/>
  <c r="D103" i="13"/>
  <c r="D104" i="13"/>
  <c r="D105" i="13"/>
  <c r="D106" i="13"/>
  <c r="D107" i="13"/>
  <c r="D108" i="13"/>
  <c r="D109" i="13"/>
  <c r="D110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H2" i="13"/>
  <c r="G2" i="13"/>
  <c r="D2" i="13"/>
  <c r="C2" i="13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D3" i="12"/>
  <c r="D4" i="12"/>
  <c r="E4" i="12" s="1"/>
  <c r="F4" i="12" s="1"/>
  <c r="D5" i="12"/>
  <c r="D6" i="12"/>
  <c r="D7" i="12"/>
  <c r="D8" i="12"/>
  <c r="D9" i="12"/>
  <c r="E9" i="12" s="1"/>
  <c r="F9" i="12" s="1"/>
  <c r="D10" i="12"/>
  <c r="D11" i="12"/>
  <c r="D12" i="12"/>
  <c r="E12" i="12" s="1"/>
  <c r="F12" i="12" s="1"/>
  <c r="D13" i="12"/>
  <c r="D14" i="12"/>
  <c r="D15" i="12"/>
  <c r="D16" i="12"/>
  <c r="D17" i="12"/>
  <c r="D18" i="12"/>
  <c r="D19" i="12"/>
  <c r="D20" i="12"/>
  <c r="E20" i="12" s="1"/>
  <c r="F20" i="12" s="1"/>
  <c r="D21" i="12"/>
  <c r="D22" i="12"/>
  <c r="D23" i="12"/>
  <c r="D24" i="12"/>
  <c r="D25" i="12"/>
  <c r="D26" i="12"/>
  <c r="D27" i="12"/>
  <c r="D28" i="12"/>
  <c r="E28" i="12" s="1"/>
  <c r="F28" i="12" s="1"/>
  <c r="D29" i="12"/>
  <c r="D30" i="12"/>
  <c r="D31" i="12"/>
  <c r="D32" i="12"/>
  <c r="D33" i="12"/>
  <c r="D34" i="12"/>
  <c r="D35" i="12"/>
  <c r="D36" i="12"/>
  <c r="E36" i="12" s="1"/>
  <c r="F36" i="12" s="1"/>
  <c r="D37" i="12"/>
  <c r="D38" i="12"/>
  <c r="D39" i="12"/>
  <c r="D40" i="12"/>
  <c r="D41" i="12"/>
  <c r="E41" i="12" s="1"/>
  <c r="F41" i="12" s="1"/>
  <c r="D42" i="12"/>
  <c r="D43" i="12"/>
  <c r="D44" i="12"/>
  <c r="E44" i="12" s="1"/>
  <c r="F44" i="12" s="1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E60" i="12" s="1"/>
  <c r="F60" i="12" s="1"/>
  <c r="D61" i="12"/>
  <c r="E61" i="12" s="1"/>
  <c r="F61" i="12" s="1"/>
  <c r="D62" i="12"/>
  <c r="D63" i="12"/>
  <c r="D64" i="12"/>
  <c r="D65" i="12"/>
  <c r="D66" i="12"/>
  <c r="D67" i="12"/>
  <c r="D68" i="12"/>
  <c r="E68" i="12" s="1"/>
  <c r="F68" i="12" s="1"/>
  <c r="D69" i="12"/>
  <c r="D70" i="12"/>
  <c r="D71" i="12"/>
  <c r="D72" i="12"/>
  <c r="D73" i="12"/>
  <c r="D74" i="12"/>
  <c r="D75" i="12"/>
  <c r="D76" i="12"/>
  <c r="E76" i="12" s="1"/>
  <c r="F76" i="12" s="1"/>
  <c r="D77" i="12"/>
  <c r="D78" i="12"/>
  <c r="D79" i="12"/>
  <c r="D80" i="12"/>
  <c r="D81" i="12"/>
  <c r="D82" i="12"/>
  <c r="D83" i="12"/>
  <c r="D84" i="12"/>
  <c r="E84" i="12" s="1"/>
  <c r="F84" i="12" s="1"/>
  <c r="D85" i="12"/>
  <c r="D86" i="12"/>
  <c r="D87" i="12"/>
  <c r="D88" i="12"/>
  <c r="D89" i="12"/>
  <c r="D90" i="12"/>
  <c r="D91" i="12"/>
  <c r="D92" i="12"/>
  <c r="E92" i="12" s="1"/>
  <c r="F92" i="12" s="1"/>
  <c r="D93" i="12"/>
  <c r="E93" i="12" s="1"/>
  <c r="F93" i="12" s="1"/>
  <c r="D94" i="12"/>
  <c r="D95" i="12"/>
  <c r="D96" i="12"/>
  <c r="D97" i="12"/>
  <c r="D98" i="12"/>
  <c r="D99" i="12"/>
  <c r="D100" i="12"/>
  <c r="E100" i="12" s="1"/>
  <c r="F100" i="12" s="1"/>
  <c r="D101" i="12"/>
  <c r="D102" i="12"/>
  <c r="D103" i="12"/>
  <c r="D104" i="12"/>
  <c r="D105" i="12"/>
  <c r="E105" i="12" s="1"/>
  <c r="F105" i="12" s="1"/>
  <c r="D106" i="12"/>
  <c r="D107" i="12"/>
  <c r="D108" i="12"/>
  <c r="E108" i="12" s="1"/>
  <c r="F108" i="12" s="1"/>
  <c r="D109" i="12"/>
  <c r="D110" i="12"/>
  <c r="D111" i="12"/>
  <c r="D112" i="12"/>
  <c r="D113" i="12"/>
  <c r="C3" i="12"/>
  <c r="C4" i="12"/>
  <c r="C5" i="12"/>
  <c r="E5" i="12" s="1"/>
  <c r="F5" i="12" s="1"/>
  <c r="C6" i="12"/>
  <c r="C7" i="12"/>
  <c r="C8" i="12"/>
  <c r="C9" i="12"/>
  <c r="C10" i="12"/>
  <c r="C11" i="12"/>
  <c r="C12" i="12"/>
  <c r="C13" i="12"/>
  <c r="E13" i="12" s="1"/>
  <c r="F13" i="12" s="1"/>
  <c r="C14" i="12"/>
  <c r="C15" i="12"/>
  <c r="C16" i="12"/>
  <c r="C17" i="12"/>
  <c r="E17" i="12" s="1"/>
  <c r="F17" i="12" s="1"/>
  <c r="C18" i="12"/>
  <c r="C19" i="12"/>
  <c r="C20" i="12"/>
  <c r="C21" i="12"/>
  <c r="E21" i="12" s="1"/>
  <c r="F21" i="12" s="1"/>
  <c r="C22" i="12"/>
  <c r="C23" i="12"/>
  <c r="C24" i="12"/>
  <c r="C25" i="12"/>
  <c r="E25" i="12" s="1"/>
  <c r="F25" i="12" s="1"/>
  <c r="C26" i="12"/>
  <c r="C27" i="12"/>
  <c r="C28" i="12"/>
  <c r="C29" i="12"/>
  <c r="E29" i="12" s="1"/>
  <c r="F29" i="12" s="1"/>
  <c r="C30" i="12"/>
  <c r="C31" i="12"/>
  <c r="C32" i="12"/>
  <c r="C33" i="12"/>
  <c r="E33" i="12" s="1"/>
  <c r="F33" i="12" s="1"/>
  <c r="C34" i="12"/>
  <c r="C35" i="12"/>
  <c r="C36" i="12"/>
  <c r="C37" i="12"/>
  <c r="E37" i="12" s="1"/>
  <c r="F37" i="12" s="1"/>
  <c r="C38" i="12"/>
  <c r="C39" i="12"/>
  <c r="C40" i="12"/>
  <c r="C41" i="12"/>
  <c r="C42" i="12"/>
  <c r="C43" i="12"/>
  <c r="C44" i="12"/>
  <c r="C45" i="12"/>
  <c r="E45" i="12" s="1"/>
  <c r="F45" i="12" s="1"/>
  <c r="C46" i="12"/>
  <c r="C47" i="12"/>
  <c r="C48" i="12"/>
  <c r="C49" i="12"/>
  <c r="E49" i="12" s="1"/>
  <c r="F49" i="12" s="1"/>
  <c r="C50" i="12"/>
  <c r="C51" i="12"/>
  <c r="C52" i="12"/>
  <c r="C53" i="12"/>
  <c r="E53" i="12" s="1"/>
  <c r="F53" i="12" s="1"/>
  <c r="C54" i="12"/>
  <c r="C55" i="12"/>
  <c r="C56" i="12"/>
  <c r="C57" i="12"/>
  <c r="E57" i="12" s="1"/>
  <c r="F57" i="12" s="1"/>
  <c r="C58" i="12"/>
  <c r="C59" i="12"/>
  <c r="C60" i="12"/>
  <c r="C61" i="12"/>
  <c r="C62" i="12"/>
  <c r="C63" i="12"/>
  <c r="C64" i="12"/>
  <c r="C65" i="12"/>
  <c r="E65" i="12" s="1"/>
  <c r="F65" i="12" s="1"/>
  <c r="C66" i="12"/>
  <c r="C67" i="12"/>
  <c r="C68" i="12"/>
  <c r="C69" i="12"/>
  <c r="E69" i="12" s="1"/>
  <c r="F69" i="12" s="1"/>
  <c r="C70" i="12"/>
  <c r="C71" i="12"/>
  <c r="C72" i="12"/>
  <c r="C73" i="12"/>
  <c r="E73" i="12" s="1"/>
  <c r="F73" i="12" s="1"/>
  <c r="C74" i="12"/>
  <c r="C75" i="12"/>
  <c r="C76" i="12"/>
  <c r="C77" i="12"/>
  <c r="E77" i="12" s="1"/>
  <c r="F77" i="12" s="1"/>
  <c r="C78" i="12"/>
  <c r="C79" i="12"/>
  <c r="C80" i="12"/>
  <c r="C81" i="12"/>
  <c r="E81" i="12" s="1"/>
  <c r="F81" i="12" s="1"/>
  <c r="C82" i="12"/>
  <c r="C83" i="12"/>
  <c r="C84" i="12"/>
  <c r="C85" i="12"/>
  <c r="E85" i="12" s="1"/>
  <c r="F85" i="12" s="1"/>
  <c r="C86" i="12"/>
  <c r="C87" i="12"/>
  <c r="C88" i="12"/>
  <c r="C89" i="12"/>
  <c r="E89" i="12" s="1"/>
  <c r="F89" i="12" s="1"/>
  <c r="C90" i="12"/>
  <c r="C91" i="12"/>
  <c r="C92" i="12"/>
  <c r="C93" i="12"/>
  <c r="C94" i="12"/>
  <c r="C95" i="12"/>
  <c r="C96" i="12"/>
  <c r="C97" i="12"/>
  <c r="E97" i="12" s="1"/>
  <c r="F97" i="12" s="1"/>
  <c r="C98" i="12"/>
  <c r="C99" i="12"/>
  <c r="C100" i="12"/>
  <c r="C101" i="12"/>
  <c r="E101" i="12" s="1"/>
  <c r="F101" i="12" s="1"/>
  <c r="C102" i="12"/>
  <c r="C103" i="12"/>
  <c r="C104" i="12"/>
  <c r="C105" i="12"/>
  <c r="C106" i="12"/>
  <c r="C107" i="12"/>
  <c r="C108" i="12"/>
  <c r="C109" i="12"/>
  <c r="E109" i="12" s="1"/>
  <c r="F109" i="12" s="1"/>
  <c r="C110" i="12"/>
  <c r="C111" i="12"/>
  <c r="C112" i="12"/>
  <c r="C113" i="12"/>
  <c r="E113" i="12" s="1"/>
  <c r="F113" i="12" s="1"/>
  <c r="H2" i="12"/>
  <c r="G2" i="12"/>
  <c r="D2" i="12"/>
  <c r="C2" i="12"/>
  <c r="H3" i="1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E33" i="11"/>
  <c r="F33" i="11" s="1"/>
  <c r="E58" i="11"/>
  <c r="F58" i="11" s="1"/>
  <c r="E65" i="11"/>
  <c r="F65" i="11" s="1"/>
  <c r="E81" i="11"/>
  <c r="F81" i="11" s="1"/>
  <c r="D3" i="11"/>
  <c r="D4" i="11"/>
  <c r="D5" i="11"/>
  <c r="D6" i="11"/>
  <c r="D7" i="11"/>
  <c r="D8" i="11"/>
  <c r="D9" i="11"/>
  <c r="D10" i="11"/>
  <c r="E10" i="11" s="1"/>
  <c r="F10" i="11" s="1"/>
  <c r="D11" i="11"/>
  <c r="D12" i="11"/>
  <c r="D13" i="11"/>
  <c r="D14" i="11"/>
  <c r="D15" i="11"/>
  <c r="D16" i="11"/>
  <c r="D17" i="11"/>
  <c r="E17" i="11" s="1"/>
  <c r="F17" i="11" s="1"/>
  <c r="D18" i="11"/>
  <c r="D19" i="11"/>
  <c r="D20" i="11"/>
  <c r="D21" i="11"/>
  <c r="D22" i="11"/>
  <c r="D23" i="11"/>
  <c r="D24" i="11"/>
  <c r="D25" i="11"/>
  <c r="D26" i="11"/>
  <c r="E26" i="11" s="1"/>
  <c r="F26" i="11" s="1"/>
  <c r="D27" i="11"/>
  <c r="D28" i="11"/>
  <c r="D29" i="11"/>
  <c r="D30" i="11"/>
  <c r="D31" i="11"/>
  <c r="D32" i="11"/>
  <c r="D33" i="11"/>
  <c r="D34" i="11"/>
  <c r="E34" i="11" s="1"/>
  <c r="F34" i="11" s="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E49" i="11" s="1"/>
  <c r="F49" i="11" s="1"/>
  <c r="D50" i="11"/>
  <c r="E50" i="11" s="1"/>
  <c r="F50" i="11" s="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E66" i="11" s="1"/>
  <c r="F66" i="11" s="1"/>
  <c r="D67" i="11"/>
  <c r="D68" i="11"/>
  <c r="D69" i="11"/>
  <c r="D70" i="11"/>
  <c r="D71" i="11"/>
  <c r="D72" i="11"/>
  <c r="D73" i="11"/>
  <c r="D74" i="11"/>
  <c r="E74" i="11" s="1"/>
  <c r="F74" i="11" s="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E90" i="11" s="1"/>
  <c r="F90" i="11" s="1"/>
  <c r="D91" i="11"/>
  <c r="D92" i="11"/>
  <c r="D93" i="11"/>
  <c r="D94" i="11"/>
  <c r="D95" i="11"/>
  <c r="D96" i="11"/>
  <c r="D97" i="11"/>
  <c r="E97" i="11" s="1"/>
  <c r="F97" i="11" s="1"/>
  <c r="D98" i="11"/>
  <c r="E98" i="11" s="1"/>
  <c r="F98" i="11" s="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C3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H2" i="11"/>
  <c r="G2" i="11"/>
  <c r="D2" i="11"/>
  <c r="C2" i="11"/>
  <c r="H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G3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E29" i="10"/>
  <c r="F29" i="10" s="1"/>
  <c r="D3" i="10"/>
  <c r="D4" i="10"/>
  <c r="D5" i="10"/>
  <c r="D6" i="10"/>
  <c r="E6" i="10" s="1"/>
  <c r="F6" i="10" s="1"/>
  <c r="D7" i="10"/>
  <c r="D8" i="10"/>
  <c r="D9" i="10"/>
  <c r="D10" i="10"/>
  <c r="E10" i="10" s="1"/>
  <c r="F10" i="10" s="1"/>
  <c r="D11" i="10"/>
  <c r="D12" i="10"/>
  <c r="D13" i="10"/>
  <c r="D14" i="10"/>
  <c r="E14" i="10" s="1"/>
  <c r="F14" i="10" s="1"/>
  <c r="D15" i="10"/>
  <c r="D16" i="10"/>
  <c r="D17" i="10"/>
  <c r="D18" i="10"/>
  <c r="E18" i="10" s="1"/>
  <c r="F18" i="10" s="1"/>
  <c r="D19" i="10"/>
  <c r="D20" i="10"/>
  <c r="D21" i="10"/>
  <c r="D22" i="10"/>
  <c r="E22" i="10" s="1"/>
  <c r="F22" i="10" s="1"/>
  <c r="D23" i="10"/>
  <c r="D24" i="10"/>
  <c r="D25" i="10"/>
  <c r="D26" i="10"/>
  <c r="E26" i="10" s="1"/>
  <c r="F26" i="10" s="1"/>
  <c r="D27" i="10"/>
  <c r="D28" i="10"/>
  <c r="D29" i="10"/>
  <c r="D30" i="10"/>
  <c r="E30" i="10" s="1"/>
  <c r="F30" i="10" s="1"/>
  <c r="D31" i="10"/>
  <c r="D32" i="10"/>
  <c r="D33" i="10"/>
  <c r="D34" i="10"/>
  <c r="E34" i="10" s="1"/>
  <c r="F34" i="10" s="1"/>
  <c r="D35" i="10"/>
  <c r="D36" i="10"/>
  <c r="D37" i="10"/>
  <c r="D38" i="10"/>
  <c r="E38" i="10" s="1"/>
  <c r="F38" i="10" s="1"/>
  <c r="D39" i="10"/>
  <c r="D40" i="10"/>
  <c r="D41" i="10"/>
  <c r="D42" i="10"/>
  <c r="E42" i="10" s="1"/>
  <c r="F42" i="10" s="1"/>
  <c r="D43" i="10"/>
  <c r="D44" i="10"/>
  <c r="D45" i="10"/>
  <c r="D46" i="10"/>
  <c r="E46" i="10" s="1"/>
  <c r="F46" i="10" s="1"/>
  <c r="D47" i="10"/>
  <c r="D48" i="10"/>
  <c r="D49" i="10"/>
  <c r="D50" i="10"/>
  <c r="E50" i="10" s="1"/>
  <c r="F50" i="10" s="1"/>
  <c r="D51" i="10"/>
  <c r="D52" i="10"/>
  <c r="D53" i="10"/>
  <c r="D54" i="10"/>
  <c r="E54" i="10" s="1"/>
  <c r="F54" i="10" s="1"/>
  <c r="D55" i="10"/>
  <c r="D56" i="10"/>
  <c r="D57" i="10"/>
  <c r="D58" i="10"/>
  <c r="E58" i="10" s="1"/>
  <c r="F58" i="10" s="1"/>
  <c r="D59" i="10"/>
  <c r="D60" i="10"/>
  <c r="D61" i="10"/>
  <c r="D62" i="10"/>
  <c r="E62" i="10" s="1"/>
  <c r="F62" i="10" s="1"/>
  <c r="D63" i="10"/>
  <c r="D64" i="10"/>
  <c r="D65" i="10"/>
  <c r="D66" i="10"/>
  <c r="E66" i="10" s="1"/>
  <c r="F66" i="10" s="1"/>
  <c r="D67" i="10"/>
  <c r="D68" i="10"/>
  <c r="D69" i="10"/>
  <c r="D70" i="10"/>
  <c r="E70" i="10" s="1"/>
  <c r="F70" i="10" s="1"/>
  <c r="D71" i="10"/>
  <c r="D72" i="10"/>
  <c r="D73" i="10"/>
  <c r="D74" i="10"/>
  <c r="E74" i="10" s="1"/>
  <c r="F74" i="10" s="1"/>
  <c r="D75" i="10"/>
  <c r="D76" i="10"/>
  <c r="D77" i="10"/>
  <c r="D78" i="10"/>
  <c r="E78" i="10" s="1"/>
  <c r="F78" i="10" s="1"/>
  <c r="D79" i="10"/>
  <c r="D80" i="10"/>
  <c r="D81" i="10"/>
  <c r="D82" i="10"/>
  <c r="E82" i="10" s="1"/>
  <c r="F82" i="10" s="1"/>
  <c r="D83" i="10"/>
  <c r="D84" i="10"/>
  <c r="D85" i="10"/>
  <c r="D86" i="10"/>
  <c r="E86" i="10" s="1"/>
  <c r="F86" i="10" s="1"/>
  <c r="D87" i="10"/>
  <c r="D88" i="10"/>
  <c r="D89" i="10"/>
  <c r="D90" i="10"/>
  <c r="E90" i="10" s="1"/>
  <c r="F90" i="10" s="1"/>
  <c r="D91" i="10"/>
  <c r="D92" i="10"/>
  <c r="D93" i="10"/>
  <c r="D94" i="10"/>
  <c r="E94" i="10" s="1"/>
  <c r="F94" i="10" s="1"/>
  <c r="D95" i="10"/>
  <c r="D96" i="10"/>
  <c r="D97" i="10"/>
  <c r="D98" i="10"/>
  <c r="E98" i="10" s="1"/>
  <c r="F98" i="10" s="1"/>
  <c r="D99" i="10"/>
  <c r="D100" i="10"/>
  <c r="D101" i="10"/>
  <c r="D102" i="10"/>
  <c r="E102" i="10" s="1"/>
  <c r="F102" i="10" s="1"/>
  <c r="D103" i="10"/>
  <c r="D104" i="10"/>
  <c r="D105" i="10"/>
  <c r="D106" i="10"/>
  <c r="E106" i="10" s="1"/>
  <c r="F106" i="10" s="1"/>
  <c r="D107" i="10"/>
  <c r="D108" i="10"/>
  <c r="C3" i="10"/>
  <c r="C4" i="10"/>
  <c r="C5" i="10"/>
  <c r="E5" i="10" s="1"/>
  <c r="F5" i="10" s="1"/>
  <c r="C6" i="10"/>
  <c r="C7" i="10"/>
  <c r="C8" i="10"/>
  <c r="E8" i="10" s="1"/>
  <c r="F8" i="10" s="1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E21" i="10" s="1"/>
  <c r="F21" i="10" s="1"/>
  <c r="C22" i="10"/>
  <c r="C23" i="10"/>
  <c r="C24" i="10"/>
  <c r="E24" i="10" s="1"/>
  <c r="F24" i="10" s="1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E37" i="10" s="1"/>
  <c r="F37" i="10" s="1"/>
  <c r="C38" i="10"/>
  <c r="C39" i="10"/>
  <c r="C40" i="10"/>
  <c r="E40" i="10" s="1"/>
  <c r="F40" i="10" s="1"/>
  <c r="C41" i="10"/>
  <c r="C42" i="10"/>
  <c r="C43" i="10"/>
  <c r="C44" i="10"/>
  <c r="E44" i="10" s="1"/>
  <c r="F44" i="10" s="1"/>
  <c r="C45" i="10"/>
  <c r="C46" i="10"/>
  <c r="C47" i="10"/>
  <c r="C48" i="10"/>
  <c r="E48" i="10" s="1"/>
  <c r="F48" i="10" s="1"/>
  <c r="C49" i="10"/>
  <c r="C50" i="10"/>
  <c r="C51" i="10"/>
  <c r="C52" i="10"/>
  <c r="E52" i="10" s="1"/>
  <c r="F52" i="10" s="1"/>
  <c r="C53" i="10"/>
  <c r="C54" i="10"/>
  <c r="C55" i="10"/>
  <c r="C56" i="10"/>
  <c r="E56" i="10" s="1"/>
  <c r="F56" i="10" s="1"/>
  <c r="C57" i="10"/>
  <c r="C58" i="10"/>
  <c r="C59" i="10"/>
  <c r="C60" i="10"/>
  <c r="E60" i="10" s="1"/>
  <c r="F60" i="10" s="1"/>
  <c r="C61" i="10"/>
  <c r="C62" i="10"/>
  <c r="C63" i="10"/>
  <c r="C64" i="10"/>
  <c r="C65" i="10"/>
  <c r="C66" i="10"/>
  <c r="C67" i="10"/>
  <c r="C68" i="10"/>
  <c r="E68" i="10" s="1"/>
  <c r="F68" i="10" s="1"/>
  <c r="C69" i="10"/>
  <c r="C70" i="10"/>
  <c r="C71" i="10"/>
  <c r="C72" i="10"/>
  <c r="E72" i="10" s="1"/>
  <c r="F72" i="10" s="1"/>
  <c r="C73" i="10"/>
  <c r="C74" i="10"/>
  <c r="C75" i="10"/>
  <c r="C76" i="10"/>
  <c r="E76" i="10" s="1"/>
  <c r="F76" i="10" s="1"/>
  <c r="C77" i="10"/>
  <c r="C78" i="10"/>
  <c r="C79" i="10"/>
  <c r="C80" i="10"/>
  <c r="C81" i="10"/>
  <c r="C82" i="10"/>
  <c r="C83" i="10"/>
  <c r="C84" i="10"/>
  <c r="E84" i="10" s="1"/>
  <c r="F84" i="10" s="1"/>
  <c r="C85" i="10"/>
  <c r="C86" i="10"/>
  <c r="C87" i="10"/>
  <c r="C88" i="10"/>
  <c r="E88" i="10" s="1"/>
  <c r="F88" i="10" s="1"/>
  <c r="C89" i="10"/>
  <c r="C90" i="10"/>
  <c r="C91" i="10"/>
  <c r="C92" i="10"/>
  <c r="E92" i="10" s="1"/>
  <c r="F92" i="10" s="1"/>
  <c r="C93" i="10"/>
  <c r="C94" i="10"/>
  <c r="C95" i="10"/>
  <c r="C96" i="10"/>
  <c r="C97" i="10"/>
  <c r="C98" i="10"/>
  <c r="C99" i="10"/>
  <c r="C100" i="10"/>
  <c r="E100" i="10" s="1"/>
  <c r="F100" i="10" s="1"/>
  <c r="C101" i="10"/>
  <c r="C102" i="10"/>
  <c r="C103" i="10"/>
  <c r="C104" i="10"/>
  <c r="E104" i="10" s="1"/>
  <c r="F104" i="10" s="1"/>
  <c r="C105" i="10"/>
  <c r="C106" i="10"/>
  <c r="C107" i="10"/>
  <c r="C108" i="10"/>
  <c r="E108" i="10" s="1"/>
  <c r="F108" i="10" s="1"/>
  <c r="H2" i="10"/>
  <c r="G2" i="10"/>
  <c r="D2" i="10"/>
  <c r="C2" i="10"/>
  <c r="H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D3" i="9"/>
  <c r="E3" i="9" s="1"/>
  <c r="F3" i="9" s="1"/>
  <c r="D4" i="9"/>
  <c r="D5" i="9"/>
  <c r="D6" i="9"/>
  <c r="D7" i="9"/>
  <c r="E7" i="9" s="1"/>
  <c r="F7" i="9" s="1"/>
  <c r="D8" i="9"/>
  <c r="D9" i="9"/>
  <c r="D10" i="9"/>
  <c r="D11" i="9"/>
  <c r="E11" i="9" s="1"/>
  <c r="F11" i="9" s="1"/>
  <c r="D12" i="9"/>
  <c r="D13" i="9"/>
  <c r="D14" i="9"/>
  <c r="D15" i="9"/>
  <c r="E15" i="9" s="1"/>
  <c r="F15" i="9" s="1"/>
  <c r="D16" i="9"/>
  <c r="D17" i="9"/>
  <c r="D18" i="9"/>
  <c r="E18" i="9" s="1"/>
  <c r="F18" i="9" s="1"/>
  <c r="D19" i="9"/>
  <c r="E19" i="9" s="1"/>
  <c r="F19" i="9" s="1"/>
  <c r="D20" i="9"/>
  <c r="D21" i="9"/>
  <c r="D22" i="9"/>
  <c r="D23" i="9"/>
  <c r="E23" i="9" s="1"/>
  <c r="F23" i="9" s="1"/>
  <c r="D24" i="9"/>
  <c r="D25" i="9"/>
  <c r="D26" i="9"/>
  <c r="D27" i="9"/>
  <c r="E27" i="9" s="1"/>
  <c r="F27" i="9" s="1"/>
  <c r="D28" i="9"/>
  <c r="D29" i="9"/>
  <c r="D30" i="9"/>
  <c r="D31" i="9"/>
  <c r="E31" i="9" s="1"/>
  <c r="F31" i="9" s="1"/>
  <c r="D32" i="9"/>
  <c r="C3" i="9"/>
  <c r="C4" i="9"/>
  <c r="C5" i="9"/>
  <c r="E5" i="9" s="1"/>
  <c r="F5" i="9" s="1"/>
  <c r="C6" i="9"/>
  <c r="C7" i="9"/>
  <c r="C8" i="9"/>
  <c r="C9" i="9"/>
  <c r="E9" i="9" s="1"/>
  <c r="F9" i="9" s="1"/>
  <c r="C10" i="9"/>
  <c r="C11" i="9"/>
  <c r="C12" i="9"/>
  <c r="C13" i="9"/>
  <c r="E13" i="9" s="1"/>
  <c r="F13" i="9" s="1"/>
  <c r="C14" i="9"/>
  <c r="C15" i="9"/>
  <c r="C16" i="9"/>
  <c r="C17" i="9"/>
  <c r="E17" i="9" s="1"/>
  <c r="F17" i="9" s="1"/>
  <c r="C18" i="9"/>
  <c r="C19" i="9"/>
  <c r="C20" i="9"/>
  <c r="C21" i="9"/>
  <c r="E21" i="9" s="1"/>
  <c r="F21" i="9" s="1"/>
  <c r="C22" i="9"/>
  <c r="C23" i="9"/>
  <c r="C24" i="9"/>
  <c r="C25" i="9"/>
  <c r="E25" i="9" s="1"/>
  <c r="F25" i="9" s="1"/>
  <c r="C26" i="9"/>
  <c r="C27" i="9"/>
  <c r="C28" i="9"/>
  <c r="C29" i="9"/>
  <c r="E29" i="9" s="1"/>
  <c r="F29" i="9" s="1"/>
  <c r="C30" i="9"/>
  <c r="C31" i="9"/>
  <c r="C32" i="9"/>
  <c r="H2" i="9"/>
  <c r="G2" i="9"/>
  <c r="D2" i="9"/>
  <c r="C2" i="9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E16" i="1" s="1"/>
  <c r="F16" i="1" s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E32" i="1" s="1"/>
  <c r="F32" i="1" s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E48" i="1" s="1"/>
  <c r="F48" i="1" s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E64" i="1" s="1"/>
  <c r="F64" i="1" s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E80" i="1" s="1"/>
  <c r="F80" i="1" s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E96" i="1" s="1"/>
  <c r="F96" i="1" s="1"/>
  <c r="D97" i="1"/>
  <c r="D98" i="1"/>
  <c r="D99" i="1"/>
  <c r="D100" i="1"/>
  <c r="D101" i="1"/>
  <c r="D102" i="1"/>
  <c r="D103" i="1"/>
  <c r="D104" i="1"/>
  <c r="D10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H2" i="1"/>
  <c r="G2" i="1"/>
  <c r="D2" i="1"/>
  <c r="C2" i="1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H2" i="4"/>
  <c r="G2" i="4"/>
  <c r="D2" i="4"/>
  <c r="C2" i="4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E16" i="3" s="1"/>
  <c r="F16" i="3" s="1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E32" i="3" s="1"/>
  <c r="F32" i="3" s="1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E48" i="3" s="1"/>
  <c r="F48" i="3" s="1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E64" i="3" s="1"/>
  <c r="F64" i="3" s="1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E80" i="3" s="1"/>
  <c r="F80" i="3" s="1"/>
  <c r="D81" i="3"/>
  <c r="D82" i="3"/>
  <c r="D83" i="3"/>
  <c r="D84" i="3"/>
  <c r="D85" i="3"/>
  <c r="D86" i="3"/>
  <c r="D87" i="3"/>
  <c r="D88" i="3"/>
  <c r="D89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H2" i="3"/>
  <c r="G2" i="3"/>
  <c r="D2" i="3"/>
  <c r="C2" i="3"/>
  <c r="E83" i="13" l="1"/>
  <c r="F83" i="13" s="1"/>
  <c r="E51" i="13"/>
  <c r="F51" i="13" s="1"/>
  <c r="E19" i="13"/>
  <c r="F19" i="13" s="1"/>
  <c r="E88" i="3"/>
  <c r="F88" i="3" s="1"/>
  <c r="E72" i="3"/>
  <c r="F72" i="3" s="1"/>
  <c r="E60" i="3"/>
  <c r="F60" i="3" s="1"/>
  <c r="E52" i="3"/>
  <c r="F52" i="3" s="1"/>
  <c r="E40" i="3"/>
  <c r="F40" i="3" s="1"/>
  <c r="E24" i="3"/>
  <c r="F24" i="3" s="1"/>
  <c r="E12" i="3"/>
  <c r="F12" i="3" s="1"/>
  <c r="E4" i="3"/>
  <c r="F4" i="3" s="1"/>
  <c r="E92" i="1"/>
  <c r="F92" i="1" s="1"/>
  <c r="E76" i="1"/>
  <c r="F76" i="1" s="1"/>
  <c r="E60" i="1"/>
  <c r="F60" i="1" s="1"/>
  <c r="E44" i="1"/>
  <c r="F44" i="1" s="1"/>
  <c r="E28" i="1"/>
  <c r="F28" i="1" s="1"/>
  <c r="E12" i="1"/>
  <c r="F12" i="1" s="1"/>
  <c r="E2" i="10"/>
  <c r="F2" i="10" s="1"/>
  <c r="E106" i="11"/>
  <c r="F106" i="11" s="1"/>
  <c r="E82" i="11"/>
  <c r="F82" i="11" s="1"/>
  <c r="E42" i="11"/>
  <c r="F42" i="11" s="1"/>
  <c r="E18" i="11"/>
  <c r="F18" i="11" s="1"/>
  <c r="E2" i="12"/>
  <c r="F2" i="12" s="1"/>
  <c r="E52" i="12"/>
  <c r="F52" i="12" s="1"/>
  <c r="E2" i="3"/>
  <c r="F2" i="3" s="1"/>
  <c r="E84" i="3"/>
  <c r="F84" i="3" s="1"/>
  <c r="E76" i="3"/>
  <c r="F76" i="3" s="1"/>
  <c r="E68" i="3"/>
  <c r="F68" i="3" s="1"/>
  <c r="E56" i="3"/>
  <c r="F56" i="3" s="1"/>
  <c r="E44" i="3"/>
  <c r="F44" i="3" s="1"/>
  <c r="E36" i="3"/>
  <c r="F36" i="3" s="1"/>
  <c r="E28" i="3"/>
  <c r="F28" i="3" s="1"/>
  <c r="E20" i="3"/>
  <c r="F20" i="3" s="1"/>
  <c r="E8" i="3"/>
  <c r="F8" i="3" s="1"/>
  <c r="E11" i="3"/>
  <c r="F11" i="3" s="1"/>
  <c r="E2" i="11"/>
  <c r="F2" i="11" s="1"/>
  <c r="E105" i="11"/>
  <c r="F105" i="11" s="1"/>
  <c r="E89" i="11"/>
  <c r="F89" i="11" s="1"/>
  <c r="E73" i="11"/>
  <c r="F73" i="11" s="1"/>
  <c r="E57" i="11"/>
  <c r="F57" i="11" s="1"/>
  <c r="E41" i="11"/>
  <c r="F41" i="11" s="1"/>
  <c r="E25" i="11"/>
  <c r="F25" i="11" s="1"/>
  <c r="E9" i="11"/>
  <c r="F9" i="11" s="1"/>
  <c r="E110" i="12"/>
  <c r="F110" i="12" s="1"/>
  <c r="E106" i="12"/>
  <c r="F106" i="12" s="1"/>
  <c r="E102" i="12"/>
  <c r="F102" i="12" s="1"/>
  <c r="E98" i="12"/>
  <c r="F98" i="12" s="1"/>
  <c r="E94" i="12"/>
  <c r="F94" i="12" s="1"/>
  <c r="E90" i="12"/>
  <c r="F90" i="12" s="1"/>
  <c r="E86" i="12"/>
  <c r="F86" i="12" s="1"/>
  <c r="E82" i="12"/>
  <c r="F82" i="12" s="1"/>
  <c r="E78" i="12"/>
  <c r="F78" i="12" s="1"/>
  <c r="E74" i="12"/>
  <c r="F74" i="12" s="1"/>
  <c r="E70" i="12"/>
  <c r="F70" i="12" s="1"/>
  <c r="E66" i="12"/>
  <c r="F66" i="12" s="1"/>
  <c r="E62" i="12"/>
  <c r="F62" i="12" s="1"/>
  <c r="E58" i="12"/>
  <c r="F58" i="12" s="1"/>
  <c r="E54" i="12"/>
  <c r="F54" i="12" s="1"/>
  <c r="E50" i="12"/>
  <c r="F50" i="12" s="1"/>
  <c r="E46" i="12"/>
  <c r="F46" i="12" s="1"/>
  <c r="E42" i="12"/>
  <c r="F42" i="12" s="1"/>
  <c r="E38" i="12"/>
  <c r="F38" i="12" s="1"/>
  <c r="E34" i="12"/>
  <c r="F34" i="12" s="1"/>
  <c r="E30" i="12"/>
  <c r="F30" i="12" s="1"/>
  <c r="E26" i="12"/>
  <c r="F26" i="12" s="1"/>
  <c r="E22" i="12"/>
  <c r="F22" i="12" s="1"/>
  <c r="E18" i="12"/>
  <c r="F18" i="12" s="1"/>
  <c r="E14" i="12"/>
  <c r="F14" i="12" s="1"/>
  <c r="E10" i="12"/>
  <c r="F10" i="12" s="1"/>
  <c r="E6" i="12"/>
  <c r="F6" i="12" s="1"/>
  <c r="E89" i="3"/>
  <c r="F89" i="3" s="1"/>
  <c r="E85" i="3"/>
  <c r="F85" i="3" s="1"/>
  <c r="E81" i="3"/>
  <c r="F81" i="3" s="1"/>
  <c r="E77" i="3"/>
  <c r="F77" i="3" s="1"/>
  <c r="E73" i="3"/>
  <c r="F73" i="3" s="1"/>
  <c r="E69" i="3"/>
  <c r="F69" i="3" s="1"/>
  <c r="E65" i="3"/>
  <c r="F65" i="3" s="1"/>
  <c r="E61" i="3"/>
  <c r="F61" i="3" s="1"/>
  <c r="E57" i="3"/>
  <c r="F57" i="3" s="1"/>
  <c r="E53" i="3"/>
  <c r="F53" i="3" s="1"/>
  <c r="E49" i="3"/>
  <c r="F49" i="3" s="1"/>
  <c r="E45" i="3"/>
  <c r="F45" i="3" s="1"/>
  <c r="E41" i="3"/>
  <c r="F41" i="3" s="1"/>
  <c r="E37" i="3"/>
  <c r="F37" i="3" s="1"/>
  <c r="E33" i="3"/>
  <c r="F33" i="3" s="1"/>
  <c r="E29" i="3"/>
  <c r="F29" i="3" s="1"/>
  <c r="E25" i="3"/>
  <c r="F25" i="3" s="1"/>
  <c r="E21" i="3"/>
  <c r="F21" i="3" s="1"/>
  <c r="E17" i="3"/>
  <c r="F17" i="3" s="1"/>
  <c r="E13" i="3"/>
  <c r="F13" i="3" s="1"/>
  <c r="E9" i="3"/>
  <c r="F9" i="3" s="1"/>
  <c r="E5" i="3"/>
  <c r="F5" i="3" s="1"/>
  <c r="E107" i="4"/>
  <c r="F107" i="4" s="1"/>
  <c r="E103" i="4"/>
  <c r="F103" i="4" s="1"/>
  <c r="E87" i="4"/>
  <c r="F87" i="4" s="1"/>
  <c r="E75" i="4"/>
  <c r="F75" i="4" s="1"/>
  <c r="E71" i="4"/>
  <c r="F71" i="4" s="1"/>
  <c r="E55" i="4"/>
  <c r="F55" i="4" s="1"/>
  <c r="E43" i="4"/>
  <c r="F43" i="4" s="1"/>
  <c r="E23" i="4"/>
  <c r="F23" i="4" s="1"/>
  <c r="E11" i="4"/>
  <c r="F11" i="4" s="1"/>
  <c r="P15" i="14"/>
  <c r="E100" i="13"/>
  <c r="F100" i="13" s="1"/>
  <c r="E84" i="13"/>
  <c r="F84" i="13" s="1"/>
  <c r="E68" i="13"/>
  <c r="F68" i="13" s="1"/>
  <c r="E52" i="13"/>
  <c r="F52" i="13" s="1"/>
  <c r="E36" i="13"/>
  <c r="F36" i="13" s="1"/>
  <c r="E20" i="13"/>
  <c r="F20" i="13" s="1"/>
  <c r="E4" i="13"/>
  <c r="F4" i="13" s="1"/>
  <c r="E110" i="4"/>
  <c r="F110" i="4" s="1"/>
  <c r="E94" i="4"/>
  <c r="F94" i="4" s="1"/>
  <c r="E82" i="4"/>
  <c r="F82" i="4" s="1"/>
  <c r="E62" i="4"/>
  <c r="F62" i="4" s="1"/>
  <c r="E46" i="4"/>
  <c r="F46" i="4" s="1"/>
  <c r="E22" i="4"/>
  <c r="F22" i="4" s="1"/>
  <c r="E99" i="4"/>
  <c r="F99" i="4" s="1"/>
  <c r="E95" i="4"/>
  <c r="F95" i="4" s="1"/>
  <c r="E91" i="4"/>
  <c r="F91" i="4" s="1"/>
  <c r="E83" i="4"/>
  <c r="F83" i="4" s="1"/>
  <c r="E79" i="4"/>
  <c r="F79" i="4" s="1"/>
  <c r="E67" i="4"/>
  <c r="F67" i="4" s="1"/>
  <c r="E63" i="4"/>
  <c r="F63" i="4" s="1"/>
  <c r="E59" i="4"/>
  <c r="F59" i="4" s="1"/>
  <c r="E51" i="4"/>
  <c r="F51" i="4" s="1"/>
  <c r="E47" i="4"/>
  <c r="F47" i="4" s="1"/>
  <c r="E39" i="4"/>
  <c r="F39" i="4" s="1"/>
  <c r="E35" i="4"/>
  <c r="F35" i="4" s="1"/>
  <c r="E31" i="4"/>
  <c r="F31" i="4" s="1"/>
  <c r="E27" i="4"/>
  <c r="F27" i="4" s="1"/>
  <c r="E19" i="4"/>
  <c r="F19" i="4" s="1"/>
  <c r="E15" i="4"/>
  <c r="F15" i="4" s="1"/>
  <c r="E7" i="4"/>
  <c r="F7" i="4" s="1"/>
  <c r="E3" i="4"/>
  <c r="F3" i="4" s="1"/>
  <c r="E104" i="1"/>
  <c r="F104" i="1" s="1"/>
  <c r="E100" i="1"/>
  <c r="F100" i="1" s="1"/>
  <c r="E88" i="1"/>
  <c r="F88" i="1" s="1"/>
  <c r="E84" i="1"/>
  <c r="F84" i="1" s="1"/>
  <c r="E72" i="1"/>
  <c r="F72" i="1" s="1"/>
  <c r="E68" i="1"/>
  <c r="F68" i="1" s="1"/>
  <c r="E56" i="1"/>
  <c r="F56" i="1" s="1"/>
  <c r="E52" i="1"/>
  <c r="F52" i="1" s="1"/>
  <c r="E40" i="1"/>
  <c r="F40" i="1" s="1"/>
  <c r="E36" i="1"/>
  <c r="F36" i="1" s="1"/>
  <c r="E24" i="1"/>
  <c r="F24" i="1" s="1"/>
  <c r="E20" i="1"/>
  <c r="F20" i="1" s="1"/>
  <c r="E8" i="1"/>
  <c r="F8" i="1" s="1"/>
  <c r="E4" i="1"/>
  <c r="F4" i="1" s="1"/>
  <c r="E79" i="3"/>
  <c r="F79" i="3" s="1"/>
  <c r="E71" i="3"/>
  <c r="F71" i="3" s="1"/>
  <c r="E63" i="3"/>
  <c r="F63" i="3" s="1"/>
  <c r="E55" i="3"/>
  <c r="F55" i="3" s="1"/>
  <c r="E47" i="3"/>
  <c r="F47" i="3" s="1"/>
  <c r="E39" i="3"/>
  <c r="F39" i="3" s="1"/>
  <c r="E31" i="3"/>
  <c r="F31" i="3" s="1"/>
  <c r="E27" i="3"/>
  <c r="F27" i="3" s="1"/>
  <c r="E19" i="3"/>
  <c r="F19" i="3" s="1"/>
  <c r="E3" i="3"/>
  <c r="F3" i="3" s="1"/>
  <c r="E102" i="4"/>
  <c r="F102" i="4" s="1"/>
  <c r="E86" i="4"/>
  <c r="F86" i="4" s="1"/>
  <c r="E74" i="4"/>
  <c r="F74" i="4" s="1"/>
  <c r="E66" i="4"/>
  <c r="F66" i="4" s="1"/>
  <c r="E54" i="4"/>
  <c r="F54" i="4" s="1"/>
  <c r="E38" i="4"/>
  <c r="F38" i="4" s="1"/>
  <c r="E34" i="4"/>
  <c r="F34" i="4" s="1"/>
  <c r="E26" i="4"/>
  <c r="F26" i="4" s="1"/>
  <c r="E18" i="4"/>
  <c r="F18" i="4" s="1"/>
  <c r="E14" i="4"/>
  <c r="F14" i="4" s="1"/>
  <c r="E10" i="4"/>
  <c r="F10" i="4" s="1"/>
  <c r="E6" i="4"/>
  <c r="F6" i="4" s="1"/>
  <c r="E87" i="3"/>
  <c r="F87" i="3" s="1"/>
  <c r="E83" i="3"/>
  <c r="F83" i="3" s="1"/>
  <c r="E75" i="3"/>
  <c r="F75" i="3" s="1"/>
  <c r="E67" i="3"/>
  <c r="F67" i="3" s="1"/>
  <c r="E59" i="3"/>
  <c r="F59" i="3" s="1"/>
  <c r="E51" i="3"/>
  <c r="F51" i="3" s="1"/>
  <c r="E43" i="3"/>
  <c r="F43" i="3" s="1"/>
  <c r="E35" i="3"/>
  <c r="F35" i="3" s="1"/>
  <c r="E23" i="3"/>
  <c r="F23" i="3" s="1"/>
  <c r="E15" i="3"/>
  <c r="F15" i="3" s="1"/>
  <c r="E7" i="3"/>
  <c r="F7" i="3" s="1"/>
  <c r="E106" i="4"/>
  <c r="F106" i="4" s="1"/>
  <c r="E98" i="4"/>
  <c r="F98" i="4" s="1"/>
  <c r="E90" i="4"/>
  <c r="F90" i="4" s="1"/>
  <c r="E78" i="4"/>
  <c r="F78" i="4" s="1"/>
  <c r="E70" i="4"/>
  <c r="F70" i="4" s="1"/>
  <c r="E58" i="4"/>
  <c r="F58" i="4" s="1"/>
  <c r="E50" i="4"/>
  <c r="F50" i="4" s="1"/>
  <c r="E42" i="4"/>
  <c r="F42" i="4" s="1"/>
  <c r="E30" i="4"/>
  <c r="F30" i="4" s="1"/>
  <c r="E2" i="4"/>
  <c r="F2" i="4" s="1"/>
  <c r="E109" i="4"/>
  <c r="F109" i="4" s="1"/>
  <c r="E105" i="4"/>
  <c r="F105" i="4" s="1"/>
  <c r="E101" i="4"/>
  <c r="F101" i="4" s="1"/>
  <c r="E97" i="4"/>
  <c r="F97" i="4" s="1"/>
  <c r="E93" i="4"/>
  <c r="F93" i="4" s="1"/>
  <c r="E89" i="4"/>
  <c r="F89" i="4" s="1"/>
  <c r="E85" i="4"/>
  <c r="F85" i="4" s="1"/>
  <c r="E81" i="4"/>
  <c r="F81" i="4" s="1"/>
  <c r="E77" i="4"/>
  <c r="F77" i="4" s="1"/>
  <c r="E73" i="4"/>
  <c r="F73" i="4" s="1"/>
  <c r="E69" i="4"/>
  <c r="F69" i="4" s="1"/>
  <c r="E65" i="4"/>
  <c r="F65" i="4" s="1"/>
  <c r="E61" i="4"/>
  <c r="F61" i="4" s="1"/>
  <c r="E57" i="4"/>
  <c r="F57" i="4" s="1"/>
  <c r="E53" i="4"/>
  <c r="F53" i="4" s="1"/>
  <c r="E49" i="4"/>
  <c r="F49" i="4" s="1"/>
  <c r="E45" i="4"/>
  <c r="F45" i="4" s="1"/>
  <c r="E41" i="4"/>
  <c r="F41" i="4" s="1"/>
  <c r="E37" i="4"/>
  <c r="F37" i="4" s="1"/>
  <c r="E33" i="4"/>
  <c r="F33" i="4" s="1"/>
  <c r="E29" i="4"/>
  <c r="F29" i="4" s="1"/>
  <c r="E25" i="4"/>
  <c r="F25" i="4" s="1"/>
  <c r="E21" i="4"/>
  <c r="F21" i="4" s="1"/>
  <c r="E17" i="4"/>
  <c r="F17" i="4" s="1"/>
  <c r="E13" i="4"/>
  <c r="F13" i="4" s="1"/>
  <c r="E9" i="4"/>
  <c r="F9" i="4" s="1"/>
  <c r="E5" i="4"/>
  <c r="F5" i="4" s="1"/>
  <c r="E103" i="1"/>
  <c r="F103" i="1" s="1"/>
  <c r="E99" i="1"/>
  <c r="F99" i="1" s="1"/>
  <c r="E95" i="1"/>
  <c r="F95" i="1" s="1"/>
  <c r="E91" i="1"/>
  <c r="F91" i="1" s="1"/>
  <c r="E87" i="1"/>
  <c r="F87" i="1" s="1"/>
  <c r="E83" i="1"/>
  <c r="F83" i="1" s="1"/>
  <c r="E79" i="1"/>
  <c r="F79" i="1" s="1"/>
  <c r="E75" i="1"/>
  <c r="F75" i="1" s="1"/>
  <c r="E71" i="1"/>
  <c r="F71" i="1" s="1"/>
  <c r="E67" i="1"/>
  <c r="F67" i="1" s="1"/>
  <c r="E63" i="1"/>
  <c r="F63" i="1" s="1"/>
  <c r="E59" i="1"/>
  <c r="F59" i="1" s="1"/>
  <c r="E55" i="1"/>
  <c r="F55" i="1" s="1"/>
  <c r="E51" i="1"/>
  <c r="F51" i="1" s="1"/>
  <c r="E47" i="1"/>
  <c r="F47" i="1" s="1"/>
  <c r="E43" i="1"/>
  <c r="F43" i="1" s="1"/>
  <c r="E39" i="1"/>
  <c r="F39" i="1" s="1"/>
  <c r="E35" i="1"/>
  <c r="F35" i="1" s="1"/>
  <c r="E31" i="1"/>
  <c r="F31" i="1" s="1"/>
  <c r="E27" i="1"/>
  <c r="F27" i="1" s="1"/>
  <c r="E23" i="1"/>
  <c r="F23" i="1" s="1"/>
  <c r="E19" i="1"/>
  <c r="F19" i="1" s="1"/>
  <c r="E15" i="1"/>
  <c r="F15" i="1" s="1"/>
  <c r="E11" i="1"/>
  <c r="F11" i="1" s="1"/>
  <c r="E7" i="1"/>
  <c r="F7" i="1" s="1"/>
  <c r="E3" i="1"/>
  <c r="F3" i="1" s="1"/>
  <c r="E107" i="10"/>
  <c r="F107" i="10" s="1"/>
  <c r="E103" i="10"/>
  <c r="F103" i="10" s="1"/>
  <c r="E99" i="10"/>
  <c r="F99" i="10" s="1"/>
  <c r="E95" i="10"/>
  <c r="F95" i="10" s="1"/>
  <c r="E91" i="10"/>
  <c r="F91" i="10" s="1"/>
  <c r="E87" i="10"/>
  <c r="F87" i="10" s="1"/>
  <c r="E83" i="10"/>
  <c r="F83" i="10" s="1"/>
  <c r="E79" i="10"/>
  <c r="F79" i="10" s="1"/>
  <c r="E75" i="10"/>
  <c r="F75" i="10" s="1"/>
  <c r="E71" i="10"/>
  <c r="F71" i="10" s="1"/>
  <c r="E67" i="10"/>
  <c r="F67" i="10" s="1"/>
  <c r="E63" i="10"/>
  <c r="F63" i="10" s="1"/>
  <c r="E108" i="11"/>
  <c r="F108" i="11" s="1"/>
  <c r="E104" i="11"/>
  <c r="F104" i="11" s="1"/>
  <c r="E100" i="11"/>
  <c r="F100" i="11" s="1"/>
  <c r="E96" i="11"/>
  <c r="F96" i="11" s="1"/>
  <c r="E92" i="11"/>
  <c r="F92" i="11" s="1"/>
  <c r="E88" i="11"/>
  <c r="F88" i="11" s="1"/>
  <c r="E84" i="11"/>
  <c r="F84" i="11" s="1"/>
  <c r="E80" i="11"/>
  <c r="F80" i="11" s="1"/>
  <c r="E76" i="11"/>
  <c r="F76" i="11" s="1"/>
  <c r="E72" i="11"/>
  <c r="F72" i="11" s="1"/>
  <c r="E68" i="11"/>
  <c r="F68" i="11" s="1"/>
  <c r="E64" i="11"/>
  <c r="F64" i="11" s="1"/>
  <c r="E60" i="11"/>
  <c r="F60" i="11" s="1"/>
  <c r="E56" i="11"/>
  <c r="F56" i="11" s="1"/>
  <c r="E52" i="11"/>
  <c r="F52" i="11" s="1"/>
  <c r="E48" i="11"/>
  <c r="F48" i="11" s="1"/>
  <c r="E44" i="11"/>
  <c r="F44" i="11" s="1"/>
  <c r="E40" i="11"/>
  <c r="F40" i="11" s="1"/>
  <c r="E36" i="11"/>
  <c r="F36" i="11" s="1"/>
  <c r="E32" i="11"/>
  <c r="F32" i="11" s="1"/>
  <c r="E28" i="11"/>
  <c r="F28" i="11" s="1"/>
  <c r="E24" i="11"/>
  <c r="F24" i="11" s="1"/>
  <c r="E20" i="11"/>
  <c r="F20" i="11" s="1"/>
  <c r="E16" i="11"/>
  <c r="F16" i="11" s="1"/>
  <c r="E12" i="11"/>
  <c r="F12" i="11" s="1"/>
  <c r="E8" i="11"/>
  <c r="F8" i="11" s="1"/>
  <c r="E4" i="11"/>
  <c r="F4" i="11" s="1"/>
  <c r="E108" i="4"/>
  <c r="F108" i="4" s="1"/>
  <c r="E104" i="4"/>
  <c r="F104" i="4" s="1"/>
  <c r="E100" i="4"/>
  <c r="F100" i="4" s="1"/>
  <c r="E96" i="4"/>
  <c r="F96" i="4" s="1"/>
  <c r="E92" i="4"/>
  <c r="F92" i="4" s="1"/>
  <c r="E88" i="4"/>
  <c r="F88" i="4" s="1"/>
  <c r="E84" i="4"/>
  <c r="F84" i="4" s="1"/>
  <c r="E80" i="4"/>
  <c r="F80" i="4" s="1"/>
  <c r="E76" i="4"/>
  <c r="F76" i="4" s="1"/>
  <c r="E72" i="4"/>
  <c r="F72" i="4" s="1"/>
  <c r="E68" i="4"/>
  <c r="F68" i="4" s="1"/>
  <c r="E64" i="4"/>
  <c r="F64" i="4" s="1"/>
  <c r="E60" i="4"/>
  <c r="F60" i="4" s="1"/>
  <c r="E56" i="4"/>
  <c r="F56" i="4" s="1"/>
  <c r="E52" i="4"/>
  <c r="F52" i="4" s="1"/>
  <c r="E48" i="4"/>
  <c r="F48" i="4" s="1"/>
  <c r="E44" i="4"/>
  <c r="F44" i="4" s="1"/>
  <c r="E40" i="4"/>
  <c r="F40" i="4" s="1"/>
  <c r="E36" i="4"/>
  <c r="F36" i="4" s="1"/>
  <c r="E32" i="4"/>
  <c r="F32" i="4" s="1"/>
  <c r="E28" i="4"/>
  <c r="F28" i="4" s="1"/>
  <c r="E24" i="4"/>
  <c r="F24" i="4" s="1"/>
  <c r="E20" i="4"/>
  <c r="F20" i="4" s="1"/>
  <c r="E16" i="4"/>
  <c r="F16" i="4" s="1"/>
  <c r="E12" i="4"/>
  <c r="F12" i="4" s="1"/>
  <c r="E8" i="4"/>
  <c r="F8" i="4" s="1"/>
  <c r="E4" i="4"/>
  <c r="F4" i="4" s="1"/>
  <c r="E105" i="1"/>
  <c r="F105" i="1" s="1"/>
  <c r="E101" i="1"/>
  <c r="F101" i="1" s="1"/>
  <c r="E97" i="1"/>
  <c r="F97" i="1" s="1"/>
  <c r="E93" i="1"/>
  <c r="F93" i="1" s="1"/>
  <c r="E89" i="1"/>
  <c r="F89" i="1" s="1"/>
  <c r="E85" i="1"/>
  <c r="F85" i="1" s="1"/>
  <c r="E81" i="1"/>
  <c r="F81" i="1" s="1"/>
  <c r="E77" i="1"/>
  <c r="F77" i="1" s="1"/>
  <c r="E73" i="1"/>
  <c r="F73" i="1" s="1"/>
  <c r="E69" i="1"/>
  <c r="F69" i="1" s="1"/>
  <c r="E65" i="1"/>
  <c r="F65" i="1" s="1"/>
  <c r="E61" i="1"/>
  <c r="F61" i="1" s="1"/>
  <c r="E57" i="1"/>
  <c r="F57" i="1" s="1"/>
  <c r="E53" i="1"/>
  <c r="F53" i="1" s="1"/>
  <c r="E49" i="1"/>
  <c r="F49" i="1" s="1"/>
  <c r="E45" i="1"/>
  <c r="F45" i="1" s="1"/>
  <c r="E41" i="1"/>
  <c r="F41" i="1" s="1"/>
  <c r="E37" i="1"/>
  <c r="F37" i="1" s="1"/>
  <c r="E33" i="1"/>
  <c r="F33" i="1" s="1"/>
  <c r="E29" i="1"/>
  <c r="F29" i="1" s="1"/>
  <c r="E25" i="1"/>
  <c r="F25" i="1" s="1"/>
  <c r="E21" i="1"/>
  <c r="F21" i="1" s="1"/>
  <c r="E17" i="1"/>
  <c r="F17" i="1" s="1"/>
  <c r="E13" i="1"/>
  <c r="F13" i="1" s="1"/>
  <c r="E9" i="1"/>
  <c r="F9" i="1" s="1"/>
  <c r="E5" i="1"/>
  <c r="F5" i="1" s="1"/>
  <c r="E2" i="9"/>
  <c r="F2" i="9" s="1"/>
  <c r="E80" i="10"/>
  <c r="F80" i="10" s="1"/>
  <c r="E59" i="10"/>
  <c r="F59" i="10" s="1"/>
  <c r="E55" i="10"/>
  <c r="F55" i="10" s="1"/>
  <c r="E51" i="10"/>
  <c r="F51" i="10" s="1"/>
  <c r="E47" i="10"/>
  <c r="F47" i="10" s="1"/>
  <c r="E43" i="10"/>
  <c r="F43" i="10" s="1"/>
  <c r="E105" i="10"/>
  <c r="F105" i="10" s="1"/>
  <c r="E101" i="10"/>
  <c r="F101" i="10" s="1"/>
  <c r="E97" i="10"/>
  <c r="F97" i="10" s="1"/>
  <c r="E93" i="10"/>
  <c r="F93" i="10" s="1"/>
  <c r="E13" i="10"/>
  <c r="F13" i="10" s="1"/>
  <c r="E107" i="11"/>
  <c r="F107" i="11" s="1"/>
  <c r="E103" i="11"/>
  <c r="F103" i="11" s="1"/>
  <c r="E99" i="11"/>
  <c r="F99" i="11" s="1"/>
  <c r="E95" i="11"/>
  <c r="F95" i="11" s="1"/>
  <c r="E91" i="11"/>
  <c r="F91" i="11" s="1"/>
  <c r="E87" i="11"/>
  <c r="F87" i="11" s="1"/>
  <c r="E83" i="11"/>
  <c r="F83" i="11" s="1"/>
  <c r="E79" i="11"/>
  <c r="F79" i="11" s="1"/>
  <c r="E75" i="11"/>
  <c r="F75" i="11" s="1"/>
  <c r="E71" i="11"/>
  <c r="F71" i="11" s="1"/>
  <c r="E67" i="11"/>
  <c r="F67" i="11" s="1"/>
  <c r="E63" i="11"/>
  <c r="F63" i="11" s="1"/>
  <c r="E59" i="11"/>
  <c r="F59" i="11" s="1"/>
  <c r="E55" i="11"/>
  <c r="F55" i="11" s="1"/>
  <c r="E51" i="11"/>
  <c r="F51" i="11" s="1"/>
  <c r="E47" i="11"/>
  <c r="F47" i="11" s="1"/>
  <c r="E43" i="11"/>
  <c r="F43" i="11" s="1"/>
  <c r="E39" i="11"/>
  <c r="F39" i="11" s="1"/>
  <c r="E35" i="11"/>
  <c r="F35" i="11" s="1"/>
  <c r="E31" i="11"/>
  <c r="F31" i="11" s="1"/>
  <c r="E27" i="11"/>
  <c r="F27" i="11" s="1"/>
  <c r="E23" i="11"/>
  <c r="F23" i="11" s="1"/>
  <c r="E19" i="11"/>
  <c r="F19" i="11" s="1"/>
  <c r="E15" i="11"/>
  <c r="F15" i="11" s="1"/>
  <c r="E11" i="11"/>
  <c r="F11" i="11" s="1"/>
  <c r="E7" i="11"/>
  <c r="F7" i="11" s="1"/>
  <c r="E3" i="11"/>
  <c r="F3" i="11" s="1"/>
  <c r="E111" i="12"/>
  <c r="F111" i="12" s="1"/>
  <c r="E107" i="12"/>
  <c r="F107" i="12" s="1"/>
  <c r="E103" i="12"/>
  <c r="F103" i="12" s="1"/>
  <c r="E99" i="12"/>
  <c r="F99" i="12" s="1"/>
  <c r="E95" i="12"/>
  <c r="F95" i="12" s="1"/>
  <c r="E91" i="12"/>
  <c r="F91" i="12" s="1"/>
  <c r="E87" i="12"/>
  <c r="F87" i="12" s="1"/>
  <c r="E83" i="12"/>
  <c r="F83" i="12" s="1"/>
  <c r="E79" i="12"/>
  <c r="F79" i="12" s="1"/>
  <c r="E75" i="12"/>
  <c r="F75" i="12" s="1"/>
  <c r="E71" i="12"/>
  <c r="F71" i="12" s="1"/>
  <c r="E67" i="12"/>
  <c r="F67" i="12" s="1"/>
  <c r="E63" i="12"/>
  <c r="F63" i="12" s="1"/>
  <c r="E59" i="12"/>
  <c r="F59" i="12" s="1"/>
  <c r="E55" i="12"/>
  <c r="F55" i="12" s="1"/>
  <c r="E51" i="12"/>
  <c r="F51" i="12" s="1"/>
  <c r="E47" i="12"/>
  <c r="F47" i="12" s="1"/>
  <c r="E43" i="12"/>
  <c r="F43" i="12" s="1"/>
  <c r="E39" i="12"/>
  <c r="F39" i="12" s="1"/>
  <c r="E35" i="12"/>
  <c r="F35" i="12" s="1"/>
  <c r="E31" i="12"/>
  <c r="F31" i="12" s="1"/>
  <c r="E27" i="12"/>
  <c r="F27" i="12" s="1"/>
  <c r="E23" i="12"/>
  <c r="F23" i="12" s="1"/>
  <c r="E19" i="12"/>
  <c r="F19" i="12" s="1"/>
  <c r="E15" i="12"/>
  <c r="F15" i="12" s="1"/>
  <c r="E11" i="12"/>
  <c r="F11" i="12" s="1"/>
  <c r="E7" i="12"/>
  <c r="F7" i="12" s="1"/>
  <c r="E3" i="12"/>
  <c r="F3" i="12" s="1"/>
  <c r="E30" i="9"/>
  <c r="F30" i="9" s="1"/>
  <c r="E26" i="9"/>
  <c r="F26" i="9" s="1"/>
  <c r="E22" i="9"/>
  <c r="F22" i="9" s="1"/>
  <c r="E14" i="9"/>
  <c r="F14" i="9" s="1"/>
  <c r="E10" i="9"/>
  <c r="F10" i="9" s="1"/>
  <c r="E6" i="9"/>
  <c r="F6" i="9" s="1"/>
  <c r="E32" i="9"/>
  <c r="F32" i="9" s="1"/>
  <c r="E28" i="9"/>
  <c r="F28" i="9" s="1"/>
  <c r="E24" i="9"/>
  <c r="F24" i="9" s="1"/>
  <c r="E20" i="9"/>
  <c r="F20" i="9" s="1"/>
  <c r="E16" i="9"/>
  <c r="F16" i="9" s="1"/>
  <c r="E12" i="9"/>
  <c r="F12" i="9" s="1"/>
  <c r="E8" i="9"/>
  <c r="F8" i="9" s="1"/>
  <c r="E4" i="9"/>
  <c r="F4" i="9" s="1"/>
  <c r="E96" i="10"/>
  <c r="F96" i="10" s="1"/>
  <c r="E64" i="10"/>
  <c r="F64" i="10" s="1"/>
  <c r="E36" i="10"/>
  <c r="F36" i="10" s="1"/>
  <c r="E32" i="10"/>
  <c r="F32" i="10" s="1"/>
  <c r="E28" i="10"/>
  <c r="F28" i="10" s="1"/>
  <c r="E20" i="10"/>
  <c r="F20" i="10" s="1"/>
  <c r="E16" i="10"/>
  <c r="F16" i="10" s="1"/>
  <c r="E12" i="10"/>
  <c r="F12" i="10" s="1"/>
  <c r="E4" i="10"/>
  <c r="F4" i="10" s="1"/>
  <c r="E110" i="11"/>
  <c r="F110" i="11" s="1"/>
  <c r="E102" i="11"/>
  <c r="F102" i="11" s="1"/>
  <c r="E94" i="11"/>
  <c r="F94" i="11" s="1"/>
  <c r="E86" i="11"/>
  <c r="F86" i="11" s="1"/>
  <c r="E78" i="11"/>
  <c r="F78" i="11" s="1"/>
  <c r="E70" i="11"/>
  <c r="F70" i="11" s="1"/>
  <c r="E62" i="11"/>
  <c r="F62" i="11" s="1"/>
  <c r="E54" i="11"/>
  <c r="F54" i="11" s="1"/>
  <c r="E46" i="11"/>
  <c r="F46" i="11" s="1"/>
  <c r="E38" i="11"/>
  <c r="F38" i="11" s="1"/>
  <c r="E30" i="11"/>
  <c r="F30" i="11" s="1"/>
  <c r="E22" i="11"/>
  <c r="F22" i="11" s="1"/>
  <c r="E14" i="11"/>
  <c r="F14" i="11" s="1"/>
  <c r="E6" i="11"/>
  <c r="F6" i="11" s="1"/>
  <c r="E107" i="13"/>
  <c r="F107" i="13" s="1"/>
  <c r="E103" i="13"/>
  <c r="F103" i="13" s="1"/>
  <c r="E95" i="13"/>
  <c r="F95" i="13" s="1"/>
  <c r="E91" i="13"/>
  <c r="F91" i="13" s="1"/>
  <c r="E87" i="13"/>
  <c r="F87" i="13" s="1"/>
  <c r="E79" i="13"/>
  <c r="F79" i="13" s="1"/>
  <c r="E75" i="13"/>
  <c r="F75" i="13" s="1"/>
  <c r="E71" i="13"/>
  <c r="F71" i="13" s="1"/>
  <c r="E63" i="13"/>
  <c r="F63" i="13" s="1"/>
  <c r="E59" i="13"/>
  <c r="F59" i="13" s="1"/>
  <c r="E55" i="13"/>
  <c r="F55" i="13" s="1"/>
  <c r="E47" i="13"/>
  <c r="F47" i="13" s="1"/>
  <c r="E43" i="13"/>
  <c r="F43" i="13" s="1"/>
  <c r="E39" i="13"/>
  <c r="F39" i="13" s="1"/>
  <c r="E31" i="13"/>
  <c r="F31" i="13" s="1"/>
  <c r="E27" i="13"/>
  <c r="F27" i="13" s="1"/>
  <c r="E23" i="13"/>
  <c r="F23" i="13" s="1"/>
  <c r="E15" i="13"/>
  <c r="F15" i="13" s="1"/>
  <c r="E11" i="13"/>
  <c r="F11" i="13" s="1"/>
  <c r="E7" i="13"/>
  <c r="F7" i="13" s="1"/>
  <c r="E112" i="12"/>
  <c r="F112" i="12" s="1"/>
  <c r="E104" i="12"/>
  <c r="F104" i="12" s="1"/>
  <c r="E96" i="12"/>
  <c r="F96" i="12" s="1"/>
  <c r="E88" i="12"/>
  <c r="F88" i="12" s="1"/>
  <c r="E80" i="12"/>
  <c r="F80" i="12" s="1"/>
  <c r="E72" i="12"/>
  <c r="F72" i="12" s="1"/>
  <c r="E64" i="12"/>
  <c r="F64" i="12" s="1"/>
  <c r="E56" i="12"/>
  <c r="F56" i="12" s="1"/>
  <c r="E48" i="12"/>
  <c r="F48" i="12" s="1"/>
  <c r="E40" i="12"/>
  <c r="F40" i="12" s="1"/>
  <c r="E32" i="12"/>
  <c r="F32" i="12" s="1"/>
  <c r="E24" i="12"/>
  <c r="F24" i="12" s="1"/>
  <c r="E16" i="12"/>
  <c r="F16" i="12" s="1"/>
  <c r="E8" i="12"/>
  <c r="F8" i="12" s="1"/>
  <c r="E110" i="13"/>
  <c r="F110" i="13" s="1"/>
  <c r="E106" i="13"/>
  <c r="F106" i="13" s="1"/>
  <c r="E102" i="13"/>
  <c r="F102" i="13" s="1"/>
  <c r="E98" i="13"/>
  <c r="F98" i="13" s="1"/>
  <c r="E94" i="13"/>
  <c r="F94" i="13" s="1"/>
  <c r="E90" i="13"/>
  <c r="F90" i="13" s="1"/>
  <c r="E86" i="13"/>
  <c r="F86" i="13" s="1"/>
  <c r="E82" i="13"/>
  <c r="F82" i="13" s="1"/>
  <c r="E78" i="13"/>
  <c r="F78" i="13" s="1"/>
  <c r="E74" i="13"/>
  <c r="F74" i="13" s="1"/>
  <c r="E70" i="13"/>
  <c r="F70" i="13" s="1"/>
  <c r="E66" i="13"/>
  <c r="F66" i="13" s="1"/>
  <c r="E62" i="13"/>
  <c r="F62" i="13" s="1"/>
  <c r="E58" i="13"/>
  <c r="F58" i="13" s="1"/>
  <c r="E54" i="13"/>
  <c r="F54" i="13" s="1"/>
  <c r="E50" i="13"/>
  <c r="F50" i="13" s="1"/>
  <c r="E46" i="13"/>
  <c r="F46" i="13" s="1"/>
  <c r="E42" i="13"/>
  <c r="F42" i="13" s="1"/>
  <c r="E38" i="13"/>
  <c r="F38" i="13" s="1"/>
  <c r="E34" i="13"/>
  <c r="F34" i="13" s="1"/>
  <c r="E30" i="13"/>
  <c r="F30" i="13" s="1"/>
  <c r="E26" i="13"/>
  <c r="F26" i="13" s="1"/>
  <c r="E22" i="13"/>
  <c r="F22" i="13" s="1"/>
  <c r="E18" i="13"/>
  <c r="F18" i="13" s="1"/>
  <c r="E14" i="13"/>
  <c r="F14" i="13" s="1"/>
  <c r="E10" i="13"/>
  <c r="F10" i="13" s="1"/>
  <c r="E6" i="13"/>
  <c r="F6" i="13" s="1"/>
  <c r="E109" i="13"/>
  <c r="F109" i="13" s="1"/>
  <c r="E105" i="13"/>
  <c r="F105" i="13" s="1"/>
  <c r="E101" i="13"/>
  <c r="F101" i="13" s="1"/>
  <c r="E97" i="13"/>
  <c r="F97" i="13" s="1"/>
  <c r="E93" i="13"/>
  <c r="F93" i="13" s="1"/>
  <c r="E89" i="13"/>
  <c r="F89" i="13" s="1"/>
  <c r="E85" i="13"/>
  <c r="F85" i="13" s="1"/>
  <c r="E81" i="13"/>
  <c r="F81" i="13" s="1"/>
  <c r="E77" i="13"/>
  <c r="F77" i="13" s="1"/>
  <c r="E73" i="13"/>
  <c r="F73" i="13" s="1"/>
  <c r="E69" i="13"/>
  <c r="F69" i="13" s="1"/>
  <c r="E65" i="13"/>
  <c r="F65" i="13" s="1"/>
  <c r="E61" i="13"/>
  <c r="F61" i="13" s="1"/>
  <c r="E57" i="13"/>
  <c r="F57" i="13" s="1"/>
  <c r="E53" i="13"/>
  <c r="F53" i="13" s="1"/>
  <c r="E49" i="13"/>
  <c r="F49" i="13" s="1"/>
  <c r="E45" i="13"/>
  <c r="F45" i="13" s="1"/>
  <c r="E41" i="13"/>
  <c r="F41" i="13" s="1"/>
  <c r="E37" i="13"/>
  <c r="F37" i="13" s="1"/>
  <c r="E33" i="13"/>
  <c r="F33" i="13" s="1"/>
  <c r="E29" i="13"/>
  <c r="F29" i="13" s="1"/>
  <c r="E25" i="13"/>
  <c r="F25" i="13" s="1"/>
  <c r="E21" i="13"/>
  <c r="F21" i="13" s="1"/>
  <c r="E17" i="13"/>
  <c r="F17" i="13" s="1"/>
  <c r="E13" i="13"/>
  <c r="F13" i="13" s="1"/>
  <c r="E9" i="13"/>
  <c r="F9" i="13" s="1"/>
  <c r="E5" i="13"/>
  <c r="F5" i="13" s="1"/>
  <c r="E89" i="10"/>
  <c r="F89" i="10" s="1"/>
  <c r="E85" i="10"/>
  <c r="F85" i="10" s="1"/>
  <c r="E81" i="10"/>
  <c r="F81" i="10" s="1"/>
  <c r="E77" i="10"/>
  <c r="F77" i="10" s="1"/>
  <c r="E73" i="10"/>
  <c r="F73" i="10" s="1"/>
  <c r="E69" i="10"/>
  <c r="F69" i="10" s="1"/>
  <c r="E65" i="10"/>
  <c r="F65" i="10" s="1"/>
  <c r="E61" i="10"/>
  <c r="F61" i="10" s="1"/>
  <c r="E57" i="10"/>
  <c r="F57" i="10" s="1"/>
  <c r="E53" i="10"/>
  <c r="F53" i="10" s="1"/>
  <c r="E49" i="10"/>
  <c r="F49" i="10" s="1"/>
  <c r="E45" i="10"/>
  <c r="F45" i="10" s="1"/>
  <c r="E41" i="10"/>
  <c r="F41" i="10" s="1"/>
  <c r="E33" i="10"/>
  <c r="F33" i="10" s="1"/>
  <c r="E25" i="10"/>
  <c r="F25" i="10" s="1"/>
  <c r="E17" i="10"/>
  <c r="F17" i="10" s="1"/>
  <c r="E9" i="10"/>
  <c r="F9" i="10" s="1"/>
  <c r="E109" i="11"/>
  <c r="F109" i="11" s="1"/>
  <c r="E101" i="11"/>
  <c r="F101" i="11" s="1"/>
  <c r="E93" i="11"/>
  <c r="F93" i="11" s="1"/>
  <c r="E85" i="11"/>
  <c r="F85" i="11" s="1"/>
  <c r="E77" i="11"/>
  <c r="F77" i="11" s="1"/>
  <c r="E69" i="11"/>
  <c r="F69" i="11" s="1"/>
  <c r="E61" i="11"/>
  <c r="F61" i="11" s="1"/>
  <c r="E53" i="11"/>
  <c r="F53" i="11" s="1"/>
  <c r="E45" i="11"/>
  <c r="F45" i="11" s="1"/>
  <c r="E37" i="11"/>
  <c r="F37" i="11" s="1"/>
  <c r="E29" i="11"/>
  <c r="F29" i="11" s="1"/>
  <c r="E21" i="11"/>
  <c r="F21" i="11" s="1"/>
  <c r="E13" i="11"/>
  <c r="F13" i="11" s="1"/>
  <c r="E5" i="11"/>
  <c r="F5" i="11" s="1"/>
  <c r="E104" i="13"/>
  <c r="F104" i="13" s="1"/>
  <c r="E96" i="13"/>
  <c r="F96" i="13" s="1"/>
  <c r="E88" i="13"/>
  <c r="F88" i="13" s="1"/>
  <c r="E80" i="13"/>
  <c r="F80" i="13" s="1"/>
  <c r="E72" i="13"/>
  <c r="F72" i="13" s="1"/>
  <c r="E64" i="13"/>
  <c r="F64" i="13" s="1"/>
  <c r="E56" i="13"/>
  <c r="F56" i="13" s="1"/>
  <c r="E48" i="13"/>
  <c r="F48" i="13" s="1"/>
  <c r="E40" i="13"/>
  <c r="F40" i="13" s="1"/>
  <c r="E32" i="13"/>
  <c r="F32" i="13" s="1"/>
  <c r="E24" i="13"/>
  <c r="F24" i="13" s="1"/>
  <c r="E16" i="13"/>
  <c r="F16" i="13" s="1"/>
  <c r="E8" i="13"/>
  <c r="F8" i="13" s="1"/>
  <c r="E86" i="3"/>
  <c r="F86" i="3" s="1"/>
  <c r="E82" i="3"/>
  <c r="F82" i="3" s="1"/>
  <c r="E78" i="3"/>
  <c r="F78" i="3" s="1"/>
  <c r="E74" i="3"/>
  <c r="F74" i="3" s="1"/>
  <c r="E70" i="3"/>
  <c r="F70" i="3" s="1"/>
  <c r="E66" i="3"/>
  <c r="F66" i="3" s="1"/>
  <c r="E62" i="3"/>
  <c r="F62" i="3" s="1"/>
  <c r="E58" i="3"/>
  <c r="F58" i="3" s="1"/>
  <c r="E54" i="3"/>
  <c r="F54" i="3" s="1"/>
  <c r="E50" i="3"/>
  <c r="F50" i="3" s="1"/>
  <c r="E46" i="3"/>
  <c r="F46" i="3" s="1"/>
  <c r="E42" i="3"/>
  <c r="F42" i="3" s="1"/>
  <c r="E38" i="3"/>
  <c r="F38" i="3" s="1"/>
  <c r="E34" i="3"/>
  <c r="F34" i="3" s="1"/>
  <c r="E30" i="3"/>
  <c r="F30" i="3" s="1"/>
  <c r="E26" i="3"/>
  <c r="F26" i="3" s="1"/>
  <c r="E22" i="3"/>
  <c r="F22" i="3" s="1"/>
  <c r="E18" i="3"/>
  <c r="F18" i="3" s="1"/>
  <c r="E14" i="3"/>
  <c r="F14" i="3" s="1"/>
  <c r="E10" i="3"/>
  <c r="F10" i="3" s="1"/>
  <c r="E6" i="3"/>
  <c r="F6" i="3" s="1"/>
  <c r="E3" i="14"/>
  <c r="D3" i="14"/>
  <c r="C3" i="14"/>
  <c r="E4" i="14"/>
  <c r="D4" i="14"/>
  <c r="C4" i="14"/>
  <c r="E5" i="14"/>
  <c r="D5" i="14"/>
  <c r="C5" i="14"/>
  <c r="E6" i="14"/>
  <c r="D6" i="14"/>
  <c r="C6" i="14"/>
  <c r="E7" i="14"/>
  <c r="D7" i="14"/>
  <c r="C7" i="14"/>
  <c r="E8" i="14"/>
  <c r="D8" i="14"/>
  <c r="C8" i="14"/>
  <c r="E9" i="14"/>
  <c r="D9" i="14"/>
  <c r="C9" i="14"/>
  <c r="E10" i="14"/>
  <c r="C10" i="14"/>
  <c r="D11" i="14"/>
  <c r="E12" i="14"/>
  <c r="C12" i="14"/>
  <c r="D13" i="14"/>
  <c r="E14" i="14"/>
  <c r="C14" i="14"/>
  <c r="D15" i="14"/>
  <c r="E16" i="14"/>
  <c r="C16" i="14"/>
  <c r="D10" i="14"/>
  <c r="E11" i="14"/>
  <c r="C11" i="14"/>
  <c r="D12" i="14"/>
  <c r="E13" i="14"/>
  <c r="C13" i="14"/>
  <c r="D14" i="14"/>
  <c r="E15" i="14"/>
  <c r="C15" i="14"/>
  <c r="D16" i="14"/>
  <c r="H3" i="14"/>
  <c r="G3" i="14"/>
  <c r="F3" i="14"/>
  <c r="H4" i="14"/>
  <c r="G4" i="14"/>
  <c r="F4" i="14"/>
  <c r="H5" i="14"/>
  <c r="G5" i="14"/>
  <c r="F5" i="14"/>
  <c r="H6" i="14"/>
  <c r="G6" i="14"/>
  <c r="F6" i="14"/>
  <c r="H7" i="14"/>
  <c r="G7" i="14"/>
  <c r="F7" i="14"/>
  <c r="H8" i="14"/>
  <c r="G8" i="14"/>
  <c r="F8" i="14"/>
  <c r="H9" i="14"/>
  <c r="G9" i="14"/>
  <c r="F9" i="14"/>
  <c r="H10" i="14"/>
  <c r="G10" i="14"/>
  <c r="F10" i="14"/>
  <c r="H11" i="14"/>
  <c r="G11" i="14"/>
  <c r="F11" i="14"/>
  <c r="H12" i="14"/>
  <c r="G12" i="14"/>
  <c r="F12" i="14"/>
  <c r="H13" i="14"/>
  <c r="G13" i="14"/>
  <c r="F13" i="14"/>
  <c r="H14" i="14"/>
  <c r="G14" i="14"/>
  <c r="F14" i="14"/>
  <c r="H15" i="14"/>
  <c r="G15" i="14"/>
  <c r="F15" i="14"/>
  <c r="H16" i="14"/>
  <c r="G16" i="14"/>
  <c r="F16" i="14"/>
  <c r="K3" i="14"/>
  <c r="J3" i="14"/>
  <c r="I3" i="14"/>
  <c r="K4" i="14"/>
  <c r="J4" i="14"/>
  <c r="I4" i="14"/>
  <c r="K5" i="14"/>
  <c r="J5" i="14"/>
  <c r="I5" i="14"/>
  <c r="K6" i="14"/>
  <c r="J6" i="14"/>
  <c r="I6" i="14"/>
  <c r="K7" i="14"/>
  <c r="J7" i="14"/>
  <c r="I7" i="14"/>
  <c r="K8" i="14"/>
  <c r="J8" i="14"/>
  <c r="I8" i="14"/>
  <c r="K9" i="14"/>
  <c r="J9" i="14"/>
  <c r="I9" i="14"/>
  <c r="K10" i="14"/>
  <c r="J10" i="14"/>
  <c r="I10" i="14"/>
  <c r="K11" i="14"/>
  <c r="J11" i="14"/>
  <c r="I11" i="14"/>
  <c r="K12" i="14"/>
  <c r="J12" i="14"/>
  <c r="I12" i="14"/>
  <c r="K13" i="14"/>
  <c r="J13" i="14"/>
  <c r="I13" i="14"/>
  <c r="K14" i="14"/>
  <c r="J14" i="14"/>
  <c r="I14" i="14"/>
  <c r="K15" i="14"/>
  <c r="J15" i="14"/>
  <c r="I15" i="14"/>
  <c r="K16" i="14"/>
  <c r="J16" i="14"/>
  <c r="I16" i="14"/>
  <c r="E2" i="1"/>
  <c r="F2" i="1" s="1"/>
  <c r="E102" i="1"/>
  <c r="F102" i="1" s="1"/>
  <c r="E98" i="1"/>
  <c r="F98" i="1" s="1"/>
  <c r="E94" i="1"/>
  <c r="F94" i="1" s="1"/>
  <c r="E90" i="1"/>
  <c r="F90" i="1" s="1"/>
  <c r="E86" i="1"/>
  <c r="F86" i="1" s="1"/>
  <c r="E82" i="1"/>
  <c r="F82" i="1" s="1"/>
  <c r="E78" i="1"/>
  <c r="F78" i="1" s="1"/>
  <c r="E74" i="1"/>
  <c r="F74" i="1" s="1"/>
  <c r="E70" i="1"/>
  <c r="F70" i="1" s="1"/>
  <c r="E66" i="1"/>
  <c r="F66" i="1" s="1"/>
  <c r="E62" i="1"/>
  <c r="F62" i="1" s="1"/>
  <c r="E58" i="1"/>
  <c r="F58" i="1" s="1"/>
  <c r="E54" i="1"/>
  <c r="F54" i="1" s="1"/>
  <c r="E50" i="1"/>
  <c r="F50" i="1" s="1"/>
  <c r="E46" i="1"/>
  <c r="F46" i="1" s="1"/>
  <c r="E42" i="1"/>
  <c r="F42" i="1" s="1"/>
  <c r="E38" i="1"/>
  <c r="F38" i="1" s="1"/>
  <c r="E34" i="1"/>
  <c r="F34" i="1" s="1"/>
  <c r="E30" i="1"/>
  <c r="F30" i="1" s="1"/>
  <c r="E26" i="1"/>
  <c r="F26" i="1" s="1"/>
  <c r="E22" i="1"/>
  <c r="F22" i="1" s="1"/>
  <c r="E18" i="1"/>
  <c r="F18" i="1" s="1"/>
  <c r="E14" i="1"/>
  <c r="F14" i="1" s="1"/>
  <c r="E10" i="1"/>
  <c r="F10" i="1" s="1"/>
  <c r="E6" i="1"/>
  <c r="F6" i="1" s="1"/>
  <c r="M3" i="14"/>
  <c r="L3" i="14"/>
  <c r="M4" i="14"/>
  <c r="L4" i="14"/>
  <c r="M5" i="14"/>
  <c r="L5" i="14"/>
  <c r="M6" i="14"/>
  <c r="L6" i="14"/>
  <c r="M7" i="14"/>
  <c r="L7" i="14"/>
  <c r="M8" i="14"/>
  <c r="L8" i="14"/>
  <c r="M9" i="14"/>
  <c r="L9" i="14"/>
  <c r="M10" i="14"/>
  <c r="L10" i="14"/>
  <c r="M11" i="14"/>
  <c r="L11" i="14"/>
  <c r="M12" i="14"/>
  <c r="L12" i="14"/>
  <c r="M13" i="14"/>
  <c r="L13" i="14"/>
  <c r="M14" i="14"/>
  <c r="L14" i="14"/>
  <c r="M15" i="14"/>
  <c r="L15" i="14"/>
  <c r="N16" i="14"/>
  <c r="M16" i="14"/>
  <c r="L16" i="14"/>
  <c r="N3" i="14"/>
  <c r="N4" i="14"/>
  <c r="N5" i="14"/>
  <c r="N6" i="14"/>
  <c r="N7" i="14"/>
  <c r="N8" i="14"/>
  <c r="N9" i="14"/>
  <c r="N10" i="14"/>
  <c r="N11" i="14"/>
  <c r="N12" i="14"/>
  <c r="N13" i="14"/>
  <c r="N14" i="14"/>
  <c r="N15" i="14"/>
  <c r="Q3" i="14"/>
  <c r="P3" i="14"/>
  <c r="O3" i="14"/>
  <c r="Q4" i="14"/>
  <c r="P4" i="14"/>
  <c r="O4" i="14"/>
  <c r="Q5" i="14"/>
  <c r="P5" i="14"/>
  <c r="O5" i="14"/>
  <c r="Q6" i="14"/>
  <c r="P6" i="14"/>
  <c r="O6" i="14"/>
  <c r="Q7" i="14"/>
  <c r="P7" i="14"/>
  <c r="O7" i="14"/>
  <c r="Q8" i="14"/>
  <c r="P8" i="14"/>
  <c r="O8" i="14"/>
  <c r="Q9" i="14"/>
  <c r="P9" i="14"/>
  <c r="O9" i="14"/>
  <c r="Q10" i="14"/>
  <c r="P10" i="14"/>
  <c r="Q11" i="14"/>
  <c r="O11" i="14"/>
  <c r="P12" i="14"/>
  <c r="Q13" i="14"/>
  <c r="O13" i="14"/>
  <c r="P14" i="14"/>
  <c r="Q15" i="14"/>
  <c r="O15" i="14"/>
  <c r="P16" i="14"/>
  <c r="O10" i="14"/>
  <c r="P13" i="14"/>
  <c r="Q16" i="14"/>
  <c r="P11" i="14"/>
  <c r="Q14" i="14"/>
  <c r="O16" i="14"/>
  <c r="Q12" i="14"/>
  <c r="O14" i="14"/>
  <c r="E39" i="10"/>
  <c r="F39" i="10" s="1"/>
  <c r="E35" i="10"/>
  <c r="F35" i="10" s="1"/>
  <c r="E31" i="10"/>
  <c r="F31" i="10" s="1"/>
  <c r="E27" i="10"/>
  <c r="F27" i="10" s="1"/>
  <c r="E23" i="10"/>
  <c r="F23" i="10" s="1"/>
  <c r="E19" i="10"/>
  <c r="F19" i="10" s="1"/>
  <c r="E15" i="10"/>
  <c r="F15" i="10" s="1"/>
  <c r="E11" i="10"/>
  <c r="F11" i="10" s="1"/>
  <c r="E7" i="10"/>
  <c r="F7" i="10" s="1"/>
  <c r="E3" i="10"/>
  <c r="F3" i="10" s="1"/>
  <c r="O12" i="14"/>
  <c r="W3" i="14"/>
  <c r="V3" i="14"/>
  <c r="U3" i="14"/>
  <c r="W4" i="14"/>
  <c r="V4" i="14"/>
  <c r="U4" i="14"/>
  <c r="W5" i="14"/>
  <c r="V5" i="14"/>
  <c r="U5" i="14"/>
  <c r="W6" i="14"/>
  <c r="V6" i="14"/>
  <c r="U6" i="14"/>
  <c r="W7" i="14"/>
  <c r="V7" i="14"/>
  <c r="U7" i="14"/>
  <c r="W8" i="14"/>
  <c r="V8" i="14"/>
  <c r="U8" i="14"/>
  <c r="W9" i="14"/>
  <c r="V9" i="14"/>
  <c r="U9" i="14"/>
  <c r="W10" i="14"/>
  <c r="V10" i="14"/>
  <c r="U10" i="14"/>
  <c r="W11" i="14"/>
  <c r="V11" i="14"/>
  <c r="U11" i="14"/>
  <c r="W12" i="14"/>
  <c r="V12" i="14"/>
  <c r="U12" i="14"/>
  <c r="W13" i="14"/>
  <c r="V13" i="14"/>
  <c r="U13" i="14"/>
  <c r="W14" i="14"/>
  <c r="V14" i="14"/>
  <c r="U14" i="14"/>
  <c r="W15" i="14"/>
  <c r="V15" i="14"/>
  <c r="U15" i="14"/>
  <c r="W16" i="14"/>
  <c r="V16" i="14"/>
  <c r="U16" i="14"/>
  <c r="E2" i="13"/>
  <c r="F2" i="13" s="1"/>
  <c r="T3" i="14"/>
  <c r="S3" i="14"/>
  <c r="R3" i="14"/>
  <c r="T4" i="14"/>
  <c r="S4" i="14"/>
  <c r="R4" i="14"/>
  <c r="T5" i="14"/>
  <c r="S5" i="14"/>
  <c r="R5" i="14"/>
  <c r="T6" i="14"/>
  <c r="S6" i="14"/>
  <c r="R6" i="14"/>
  <c r="T7" i="14"/>
  <c r="S7" i="14"/>
  <c r="R7" i="14"/>
  <c r="T8" i="14"/>
  <c r="S8" i="14"/>
  <c r="R8" i="14"/>
  <c r="T9" i="14"/>
  <c r="S9" i="14"/>
  <c r="R9" i="14"/>
  <c r="T10" i="14"/>
  <c r="S10" i="14"/>
  <c r="R10" i="14"/>
  <c r="T11" i="14"/>
  <c r="S11" i="14"/>
  <c r="R11" i="14"/>
  <c r="T12" i="14"/>
  <c r="S12" i="14"/>
  <c r="R12" i="14"/>
  <c r="T13" i="14"/>
  <c r="S13" i="14"/>
  <c r="R13" i="14"/>
  <c r="T14" i="14"/>
  <c r="S14" i="14"/>
  <c r="R14" i="14"/>
  <c r="T15" i="14"/>
  <c r="S15" i="14"/>
  <c r="R15" i="14"/>
  <c r="T16" i="14"/>
  <c r="S16" i="14"/>
  <c r="R16" i="14"/>
  <c r="Z3" i="14"/>
  <c r="Y3" i="14"/>
  <c r="X3" i="14"/>
  <c r="Z4" i="14"/>
  <c r="Y4" i="14"/>
  <c r="X4" i="14"/>
  <c r="Z5" i="14"/>
  <c r="Y5" i="14"/>
  <c r="X5" i="14"/>
  <c r="Z6" i="14"/>
  <c r="Y6" i="14"/>
  <c r="X6" i="14"/>
  <c r="Z7" i="14"/>
  <c r="Y7" i="14"/>
  <c r="X7" i="14"/>
  <c r="Z8" i="14"/>
  <c r="Y8" i="14"/>
  <c r="X8" i="14"/>
  <c r="Z9" i="14"/>
  <c r="Y9" i="14"/>
  <c r="X9" i="14"/>
  <c r="Z10" i="14"/>
  <c r="Y10" i="14"/>
  <c r="X10" i="14"/>
  <c r="Z11" i="14"/>
  <c r="Y11" i="14"/>
  <c r="X11" i="14"/>
  <c r="Z12" i="14"/>
  <c r="Y12" i="14"/>
  <c r="X12" i="14"/>
  <c r="Z13" i="14"/>
  <c r="Y13" i="14"/>
  <c r="X13" i="14"/>
  <c r="Z14" i="14"/>
  <c r="Y14" i="14"/>
  <c r="X14" i="14"/>
  <c r="Z15" i="14"/>
  <c r="Y15" i="14"/>
  <c r="X15" i="14"/>
  <c r="Z16" i="14"/>
  <c r="Y16" i="14"/>
  <c r="X16" i="14"/>
  <c r="E28" i="16"/>
  <c r="E27" i="16" a="1"/>
  <c r="E27" i="16" s="1"/>
  <c r="F20" i="16"/>
  <c r="F25" i="16"/>
  <c r="F21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D9" i="16"/>
  <c r="D10" i="16" s="1"/>
  <c r="D11" i="16" s="1"/>
  <c r="D12" i="16" s="1"/>
  <c r="D13" i="16" s="1"/>
  <c r="F7" i="16"/>
  <c r="D14" i="16" l="1"/>
  <c r="D15" i="16" l="1"/>
  <c r="D16" i="16" l="1"/>
  <c r="D17" i="16" l="1"/>
  <c r="D18" i="16" l="1"/>
  <c r="D19" i="16" l="1"/>
  <c r="F12" i="16" l="1"/>
  <c r="F10" i="16"/>
  <c r="F8" i="16"/>
  <c r="F19" i="16"/>
  <c r="F18" i="16"/>
  <c r="F17" i="16"/>
  <c r="F15" i="16"/>
  <c r="F11" i="16"/>
  <c r="I12" i="15"/>
  <c r="I13" i="15"/>
  <c r="I14" i="15"/>
  <c r="F9" i="16"/>
  <c r="I15" i="15"/>
  <c r="I16" i="15"/>
  <c r="I3" i="15"/>
  <c r="I4" i="15"/>
  <c r="I5" i="15"/>
  <c r="I6" i="15"/>
  <c r="I7" i="15"/>
  <c r="I8" i="15"/>
  <c r="I9" i="15"/>
  <c r="I10" i="15"/>
  <c r="I11" i="15"/>
  <c r="F13" i="16"/>
  <c r="J3" i="15"/>
  <c r="J4" i="15"/>
  <c r="J5" i="15"/>
  <c r="J6" i="15"/>
  <c r="J7" i="15"/>
  <c r="J8" i="15"/>
  <c r="J9" i="15"/>
  <c r="J10" i="15"/>
  <c r="J11" i="15"/>
  <c r="J12" i="15"/>
  <c r="J15" i="15"/>
  <c r="J16" i="15"/>
  <c r="J13" i="15"/>
  <c r="J14" i="15"/>
  <c r="L3" i="15"/>
  <c r="L4" i="15"/>
  <c r="L5" i="15"/>
  <c r="L6" i="15"/>
  <c r="L7" i="15"/>
  <c r="L8" i="15"/>
  <c r="L9" i="15"/>
  <c r="L10" i="15"/>
  <c r="L11" i="15"/>
  <c r="L15" i="15"/>
  <c r="L16" i="15"/>
  <c r="L12" i="15"/>
  <c r="L13" i="15"/>
  <c r="L14" i="15"/>
  <c r="M12" i="15"/>
  <c r="M13" i="15"/>
  <c r="M14" i="15"/>
  <c r="M16" i="15"/>
  <c r="M3" i="15"/>
  <c r="M6" i="15"/>
  <c r="M7" i="15"/>
  <c r="M11" i="15"/>
  <c r="M15" i="15"/>
  <c r="M4" i="15"/>
  <c r="M5" i="15"/>
  <c r="M8" i="15"/>
  <c r="M9" i="15"/>
  <c r="M10" i="15"/>
  <c r="K3" i="15"/>
  <c r="E3" i="15" s="1"/>
  <c r="K4" i="15"/>
  <c r="K5" i="15"/>
  <c r="K6" i="15"/>
  <c r="K7" i="15"/>
  <c r="E7" i="15" s="1"/>
  <c r="K8" i="15"/>
  <c r="K9" i="15"/>
  <c r="K10" i="15"/>
  <c r="K11" i="15"/>
  <c r="K15" i="15"/>
  <c r="K16" i="15"/>
  <c r="K12" i="15"/>
  <c r="K13" i="15"/>
  <c r="K14" i="15"/>
  <c r="F3" i="15"/>
  <c r="C3" i="15" s="1"/>
  <c r="F5" i="15"/>
  <c r="C5" i="15" s="1"/>
  <c r="F7" i="15"/>
  <c r="C7" i="15" s="1"/>
  <c r="F9" i="15"/>
  <c r="C9" i="15" s="1"/>
  <c r="F14" i="15"/>
  <c r="C14" i="15" s="1"/>
  <c r="F15" i="15"/>
  <c r="C15" i="15" s="1"/>
  <c r="F16" i="15"/>
  <c r="C16" i="15" s="1"/>
  <c r="F4" i="15"/>
  <c r="C4" i="15" s="1"/>
  <c r="F6" i="15"/>
  <c r="C6" i="15" s="1"/>
  <c r="F8" i="15"/>
  <c r="C8" i="15" s="1"/>
  <c r="F10" i="15"/>
  <c r="C10" i="15" s="1"/>
  <c r="F13" i="15"/>
  <c r="C13" i="15" s="1"/>
  <c r="G27" i="16" s="1"/>
  <c r="F11" i="15"/>
  <c r="C11" i="15" s="1"/>
  <c r="F12" i="15"/>
  <c r="C12" i="15" s="1"/>
  <c r="G3" i="15"/>
  <c r="G4" i="15"/>
  <c r="G5" i="15"/>
  <c r="G6" i="15"/>
  <c r="G7" i="15"/>
  <c r="G8" i="15"/>
  <c r="G9" i="15"/>
  <c r="G10" i="15"/>
  <c r="G15" i="15"/>
  <c r="G16" i="15"/>
  <c r="G11" i="15"/>
  <c r="G12" i="15"/>
  <c r="G13" i="15"/>
  <c r="G14" i="15"/>
  <c r="H3" i="15"/>
  <c r="H4" i="15"/>
  <c r="H5" i="15"/>
  <c r="H6" i="15"/>
  <c r="H7" i="15"/>
  <c r="H8" i="15"/>
  <c r="H9" i="15"/>
  <c r="H10" i="15"/>
  <c r="H11" i="15"/>
  <c r="H16" i="15"/>
  <c r="H12" i="15"/>
  <c r="H13" i="15"/>
  <c r="H14" i="15"/>
  <c r="H15" i="15"/>
  <c r="F16" i="16"/>
  <c r="F14" i="16"/>
  <c r="E6" i="15" l="1"/>
  <c r="E5" i="15"/>
  <c r="E4" i="15"/>
  <c r="E9" i="15"/>
  <c r="E8" i="15"/>
  <c r="E12" i="15"/>
  <c r="E16" i="15"/>
  <c r="E14" i="15"/>
  <c r="E15" i="15"/>
  <c r="E13" i="15"/>
  <c r="G29" i="16" s="1" a="1"/>
  <c r="G29" i="16" s="1"/>
  <c r="E11" i="15"/>
  <c r="D11" i="15"/>
  <c r="D14" i="15"/>
  <c r="D9" i="15"/>
  <c r="D5" i="15"/>
  <c r="D16" i="15"/>
  <c r="D8" i="15"/>
  <c r="D4" i="15"/>
  <c r="D13" i="15"/>
  <c r="D15" i="15"/>
  <c r="D7" i="15"/>
  <c r="D3" i="15"/>
  <c r="E10" i="15"/>
  <c r="D12" i="15"/>
  <c r="D10" i="15"/>
  <c r="D6" i="15"/>
  <c r="G28" i="16" a="1"/>
  <c r="G28" i="1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interval="60" name="Requête - Rondes" description="Connexion à la requête « Rondes » dans le classeur." type="5" refreshedVersion="6" refreshOnLoad="1">
    <dbPr connection="Provider=Microsoft.Mashup.OleDb.1;Data Source=$Workbook$;Location=Rondes;Extended Properties=&quot;&quot;" command="SELECT * FROM [Rond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<sst xmlns="http://schemas.openxmlformats.org/spreadsheetml/2006/main" count="146" uniqueCount="49">
  <si>
    <t>date_heure</t>
  </si>
  <si>
    <t>index_SSA3</t>
  </si>
  <si>
    <t>index_SSA1</t>
  </si>
  <si>
    <t>index_SSA2</t>
  </si>
  <si>
    <t>index_PG1</t>
  </si>
  <si>
    <t>index_PG2</t>
  </si>
  <si>
    <t>index_PR</t>
  </si>
  <si>
    <t>index_PS</t>
  </si>
  <si>
    <t>index_SSA4</t>
  </si>
  <si>
    <t>mois</t>
  </si>
  <si>
    <t>janvier</t>
  </si>
  <si>
    <t>février</t>
  </si>
  <si>
    <t>mars</t>
  </si>
  <si>
    <t>avril</t>
  </si>
  <si>
    <t>mai</t>
  </si>
  <si>
    <t>juin</t>
  </si>
  <si>
    <t>consommation depuis le dernier relevé</t>
  </si>
  <si>
    <t>débit/h</t>
  </si>
  <si>
    <t>débit/h x9</t>
  </si>
  <si>
    <t>nb d'heures depuis le dernier relevé</t>
  </si>
  <si>
    <t>annee</t>
  </si>
  <si>
    <t>juillet</t>
  </si>
  <si>
    <t>août</t>
  </si>
  <si>
    <t>septembre</t>
  </si>
  <si>
    <t>octobre</t>
  </si>
  <si>
    <t>novembre</t>
  </si>
  <si>
    <t>décembre</t>
  </si>
  <si>
    <t>SSA1</t>
  </si>
  <si>
    <t>Dernier relevé du mois</t>
  </si>
  <si>
    <t>Volume total</t>
  </si>
  <si>
    <t>Débit moyen /h</t>
  </si>
  <si>
    <t>SSA2</t>
  </si>
  <si>
    <t>SSA3</t>
  </si>
  <si>
    <t>SSA4</t>
  </si>
  <si>
    <t>PG1</t>
  </si>
  <si>
    <t>PG2</t>
  </si>
  <si>
    <t>PR</t>
  </si>
  <si>
    <t>PS</t>
  </si>
  <si>
    <t>Année</t>
  </si>
  <si>
    <t>index nom</t>
  </si>
  <si>
    <t xml:space="preserve">Taux de réalisation des rondes </t>
  </si>
  <si>
    <t>Ronde 1 Nuit</t>
  </si>
  <si>
    <t>Ronde 2 Nuit</t>
  </si>
  <si>
    <t>Ronde 3 Nuit</t>
  </si>
  <si>
    <t xml:space="preserve">Nombre de données récupérées pour chaque compresseur </t>
  </si>
  <si>
    <t>Mois</t>
  </si>
  <si>
    <t>Compresseur</t>
  </si>
  <si>
    <t>Index année</t>
  </si>
  <si>
    <t>Bienvenue sur suivi des données de rondes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</si>
</sst>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\ h:mm;@"/>
    <numFmt numFmtId="165" formatCode="[h]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5D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rgb="FF2DFF7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B01"/>
        <bgColor indexed="64"/>
      </patternFill>
    </fill>
    <fill>
      <patternFill patternType="solid">
        <fgColor rgb="FFFF7605"/>
        <bgColor indexed="64"/>
      </patternFill>
    </fill>
    <fill>
      <patternFill patternType="solid">
        <fgColor rgb="FFFFA55B"/>
        <bgColor indexed="64"/>
      </patternFill>
    </fill>
    <fill>
      <patternFill patternType="solid">
        <fgColor rgb="FFEFC4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0" fillId="0" borderId="0" xfId="0" applyNumberFormat="1"/>
    <xf numFmtId="0" fontId="0" fillId="0" borderId="0" xfId="0" applyNumberFormat="1"/>
    <xf numFmtId="0" fontId="2" fillId="0" borderId="0" xfId="0" applyFont="1"/>
    <xf numFmtId="164" fontId="2" fillId="0" borderId="0" xfId="0" applyNumberFormat="1" applyFont="1"/>
    <xf numFmtId="0" fontId="0" fillId="0" borderId="0" xfId="0" applyFont="1" applyAlignment="1"/>
    <xf numFmtId="0" fontId="2" fillId="0" borderId="0" xfId="0" applyFont="1" applyAlignment="1"/>
    <xf numFmtId="165" fontId="2" fillId="0" borderId="0" xfId="0" applyNumberFormat="1" applyFont="1" applyAlignment="1"/>
    <xf numFmtId="165" fontId="0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 applyFont="1" applyAlignment="1"/>
    <xf numFmtId="0" fontId="2" fillId="0" borderId="0" xfId="0" applyNumberFormat="1" applyFont="1" applyBorder="1" applyAlignment="1"/>
    <xf numFmtId="0" fontId="0" fillId="0" borderId="1" xfId="0" applyFont="1" applyBorder="1" applyAlignment="1"/>
    <xf numFmtId="0" fontId="0" fillId="0" borderId="1" xfId="0" applyNumberFormat="1" applyFont="1" applyBorder="1" applyAlignment="1"/>
    <xf numFmtId="0" fontId="0" fillId="4" borderId="1" xfId="0" applyFont="1" applyFill="1" applyBorder="1" applyAlignment="1"/>
    <xf numFmtId="0" fontId="0" fillId="5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NumberFormat="1" applyFont="1" applyAlignment="1"/>
    <xf numFmtId="0" fontId="4" fillId="0" borderId="0" xfId="0" applyFont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0" borderId="0" xfId="0" applyFont="1" applyBorder="1" applyAlignment="1"/>
    <xf numFmtId="0" fontId="2" fillId="8" borderId="1" xfId="0" applyFont="1" applyFill="1" applyBorder="1" applyAlignment="1">
      <alignment horizontal="center"/>
    </xf>
    <xf numFmtId="0" fontId="6" fillId="0" borderId="0" xfId="0" applyFont="1"/>
    <xf numFmtId="166" fontId="0" fillId="0" borderId="0" xfId="0" applyNumberFormat="1"/>
    <xf numFmtId="0" fontId="0" fillId="5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/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numFmt numFmtId="164" formatCode="d/m/yy\ h:mm;@"/>
    </dxf>
    <dxf>
      <numFmt numFmtId="164" formatCode="d/m/yy\ h:mm;@"/>
    </dxf>
  </dxfs>
  <tableStyles count="0" defaultTableStyle="TableStyleMedium2" defaultPivotStyle="PivotStyleLight16"/>
  <colors>
    <mruColors>
      <color rgb="FFE6A2E8"/>
      <color rgb="FFF8E4F8"/>
      <color rgb="FFEFC4F0"/>
      <color rgb="FFFFA55B"/>
      <color rgb="FFFF7605"/>
      <color rgb="FFFFDB01"/>
      <color rgb="FF2DFF7D"/>
      <color rgb="FFFF00FF"/>
      <color rgb="FF0000FF"/>
      <color rgb="FFFFFF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5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SSA1</c:v>
          </c:tx>
          <c:spPr>
            <a:ln w="19050" cap="rnd" cmpd="sng" algn="ctr">
              <a:solidFill>
                <a:schemeClr val="accent2"/>
              </a:solidFill>
              <a:prstDash val="solid"/>
              <a:round/>
            </a:ln>
            <a:effectLst/>
          </c:spPr>
          <c:marker>
            <c:spPr>
              <a:solidFill>
                <a:schemeClr val="accent2"/>
              </a:solidFill>
              <a:ln w="6350" cap="flat" cmpd="sng" algn="ctr">
                <a:solidFill>
                  <a:schemeClr val="accent2"/>
                </a:solidFill>
                <a:prstDash val="solid"/>
                <a:round/>
              </a:ln>
              <a:effectLst/>
            </c:spPr>
          </c:marker>
          <c:cat>
            <c:numRef>
              <c:f>[0]!DateSSA1</c:f>
              <c:numCache>
                <c:formatCode>d/m/yy\ h:mm;@</c:formatCode>
                <c:ptCount val="10"/>
                <c:pt idx="0">
                  <c:v>43930.260416666664</c:v>
                </c:pt>
                <c:pt idx="1">
                  <c:v>43929.209027777775</c:v>
                </c:pt>
                <c:pt idx="2">
                  <c:v>43928.238194444442</c:v>
                </c:pt>
                <c:pt idx="3">
                  <c:v>43927.197916666664</c:v>
                </c:pt>
                <c:pt idx="4">
                  <c:v>43926.214583333334</c:v>
                </c:pt>
                <c:pt idx="5">
                  <c:v>43925.390277777777</c:v>
                </c:pt>
                <c:pt idx="6">
                  <c:v>43923.199305555558</c:v>
                </c:pt>
                <c:pt idx="7">
                  <c:v>43922.246527777781</c:v>
                </c:pt>
                <c:pt idx="8">
                  <c:v>43921.247916666667</c:v>
                </c:pt>
                <c:pt idx="9">
                  <c:v>43920.28402777778</c:v>
                </c:pt>
              </c:numCache>
            </c:numRef>
          </c:cat>
          <c:val>
            <c:numRef>
              <c:f>[0]!DebitSSA1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AC-4F5E-9560-1C0B632BD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907840"/>
        <c:axId val="119909376"/>
      </c:lineChart>
      <c:dateAx>
        <c:axId val="119907840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909376"/>
        <c:crosses val="autoZero"/>
        <c:auto val="1"/>
        <c:lblOffset val="100"/>
        <c:baseTimeUnit val="days"/>
      </c:dateAx>
      <c:valAx>
        <c:axId val="119909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907840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SSA2</c:v>
          </c:tx>
          <c:cat>
            <c:numRef>
              <c:f>[0]!DateSSA2</c:f>
              <c:numCache>
                <c:formatCode>d/m/yy\ h:mm;@</c:formatCode>
                <c:ptCount val="10"/>
                <c:pt idx="0">
                  <c:v>43930.260416666664</c:v>
                </c:pt>
                <c:pt idx="1">
                  <c:v>43929.209027777775</c:v>
                </c:pt>
                <c:pt idx="2">
                  <c:v>43928.238194444442</c:v>
                </c:pt>
                <c:pt idx="3">
                  <c:v>43927.197916666664</c:v>
                </c:pt>
                <c:pt idx="4">
                  <c:v>43926.214583333334</c:v>
                </c:pt>
                <c:pt idx="5">
                  <c:v>43925.390277777777</c:v>
                </c:pt>
                <c:pt idx="6">
                  <c:v>43923.199305555558</c:v>
                </c:pt>
                <c:pt idx="7">
                  <c:v>43922.246527777781</c:v>
                </c:pt>
                <c:pt idx="8">
                  <c:v>43921.247916666667</c:v>
                </c:pt>
                <c:pt idx="9">
                  <c:v>43920.28402777778</c:v>
                </c:pt>
              </c:numCache>
            </c:numRef>
          </c:cat>
          <c:val>
            <c:numRef>
              <c:f>[0]!DebitSSA2</c:f>
              <c:numCache>
                <c:formatCode>General</c:formatCode>
                <c:ptCount val="10"/>
                <c:pt idx="0">
                  <c:v>4.0819022457061092</c:v>
                </c:pt>
                <c:pt idx="1">
                  <c:v>3.9914163090148698</c:v>
                </c:pt>
                <c:pt idx="2">
                  <c:v>4.1655540720948334</c:v>
                </c:pt>
                <c:pt idx="3">
                  <c:v>4.364406779676087</c:v>
                </c:pt>
                <c:pt idx="4">
                  <c:v>5.2569502948475888</c:v>
                </c:pt>
                <c:pt idx="5">
                  <c:v>3.8415213946173972</c:v>
                </c:pt>
                <c:pt idx="6">
                  <c:v>4.1545189504422533</c:v>
                </c:pt>
                <c:pt idx="7">
                  <c:v>4.3393602225193497</c:v>
                </c:pt>
                <c:pt idx="8">
                  <c:v>4.5821325648476474</c:v>
                </c:pt>
                <c:pt idx="9">
                  <c:v>3.9591836734599815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45-4AC7-BFE3-961C2AFE7A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428608"/>
        <c:axId val="122122624"/>
      </c:lineChart>
      <c:dateAx>
        <c:axId val="121428608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122624"/>
        <c:crosses val="autoZero"/>
        <c:auto val="1"/>
        <c:lblOffset val="100"/>
        <c:baseTimeUnit val="days"/>
      </c:dateAx>
      <c:valAx>
        <c:axId val="12212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428608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SSA3</c:v>
          </c:tx>
          <c:cat>
            <c:numRef>
              <c:f>[0]!DateSSA3</c:f>
              <c:numCache>
                <c:formatCode>d/m/yy\ h:mm;@</c:formatCode>
                <c:ptCount val="10"/>
                <c:pt idx="0">
                  <c:v>43930.250694444447</c:v>
                </c:pt>
                <c:pt idx="1">
                  <c:v>43929.229166666664</c:v>
                </c:pt>
                <c:pt idx="2">
                  <c:v>43926.215277777781</c:v>
                </c:pt>
                <c:pt idx="3">
                  <c:v>43925.225694444445</c:v>
                </c:pt>
                <c:pt idx="4">
                  <c:v>43924.193055555559</c:v>
                </c:pt>
                <c:pt idx="5">
                  <c:v>43923.175694444442</c:v>
                </c:pt>
                <c:pt idx="6">
                  <c:v>43922.245833333334</c:v>
                </c:pt>
                <c:pt idx="7">
                  <c:v>43921.238888888889</c:v>
                </c:pt>
                <c:pt idx="8">
                  <c:v>43919.3</c:v>
                </c:pt>
                <c:pt idx="9">
                  <c:v>43918.212500000001</c:v>
                </c:pt>
              </c:numCache>
              <c:extLst xmlns:c15="http://schemas.microsoft.com/office/drawing/2012/chart"/>
            </c:numRef>
          </c:cat>
          <c:val>
            <c:numRef>
              <c:f>[0]!DebitSSA3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D3-4C78-A3EB-A44E2BB6F2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140608"/>
        <c:axId val="169243776"/>
      </c:lineChart>
      <c:dateAx>
        <c:axId val="169140608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243776"/>
        <c:crosses val="autoZero"/>
        <c:auto val="1"/>
        <c:lblOffset val="100"/>
        <c:baseTimeUnit val="days"/>
      </c:dateAx>
      <c:valAx>
        <c:axId val="169243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140608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SSA4</c:v>
          </c:tx>
          <c:cat>
            <c:numRef>
              <c:f>[0]!DateSSA4</c:f>
              <c:numCache>
                <c:formatCode>d/m/yy\ h:mm;@</c:formatCode>
                <c:ptCount val="10"/>
                <c:pt idx="0">
                  <c:v>43832.314583333333</c:v>
                </c:pt>
                <c:pt idx="1">
                  <c:v>43830.272222222222</c:v>
                </c:pt>
                <c:pt idx="2">
                  <c:v>43829.268055555556</c:v>
                </c:pt>
                <c:pt idx="3">
                  <c:v>43828.250694444447</c:v>
                </c:pt>
                <c:pt idx="4">
                  <c:v>43827.309027777781</c:v>
                </c:pt>
                <c:pt idx="5">
                  <c:v>43825.277083333334</c:v>
                </c:pt>
                <c:pt idx="6">
                  <c:v>43824.223611111112</c:v>
                </c:pt>
                <c:pt idx="7">
                  <c:v>43822.265972222223</c:v>
                </c:pt>
                <c:pt idx="8">
                  <c:v>43821.247916666667</c:v>
                </c:pt>
                <c:pt idx="9">
                  <c:v>43820.250694444447</c:v>
                </c:pt>
              </c:numCache>
              <c:extLst xmlns:c15="http://schemas.microsoft.com/office/drawing/2012/chart"/>
            </c:numRef>
          </c:cat>
          <c:val>
            <c:numRef>
              <c:f>[0]!DebitSSA4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E4-4522-8255-BF5FCADC79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90880"/>
        <c:axId val="354616064"/>
      </c:lineChart>
      <c:dateAx>
        <c:axId val="174090880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616064"/>
        <c:crosses val="autoZero"/>
        <c:auto val="1"/>
        <c:lblOffset val="100"/>
        <c:baseTimeUnit val="days"/>
      </c:dateAx>
      <c:valAx>
        <c:axId val="354616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090880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PG1</c:v>
          </c:tx>
          <c:cat>
            <c:numRef>
              <c:f>[0]!DatePG1</c:f>
              <c:numCache>
                <c:formatCode>d/m/yy\ h:mm;@</c:formatCode>
                <c:ptCount val="10"/>
                <c:pt idx="0">
                  <c:v>43930.260416666664</c:v>
                </c:pt>
                <c:pt idx="1">
                  <c:v>43929.209027777775</c:v>
                </c:pt>
                <c:pt idx="2">
                  <c:v>43928.238194444442</c:v>
                </c:pt>
                <c:pt idx="3">
                  <c:v>43927.197916666664</c:v>
                </c:pt>
                <c:pt idx="4">
                  <c:v>43926.214583333334</c:v>
                </c:pt>
                <c:pt idx="5">
                  <c:v>43925.390277777777</c:v>
                </c:pt>
                <c:pt idx="6">
                  <c:v>43923.199305555558</c:v>
                </c:pt>
                <c:pt idx="7">
                  <c:v>43922.246527777781</c:v>
                </c:pt>
                <c:pt idx="8">
                  <c:v>43921.247916666667</c:v>
                </c:pt>
                <c:pt idx="9">
                  <c:v>43918.213194444441</c:v>
                </c:pt>
              </c:numCache>
            </c:numRef>
          </c:cat>
          <c:val>
            <c:numRef>
              <c:f>[0]!DebitPG1</c:f>
              <c:numCache>
                <c:formatCode>General</c:formatCode>
                <c:ptCount val="10"/>
                <c:pt idx="0">
                  <c:v>69.471598414784566</c:v>
                </c:pt>
                <c:pt idx="1">
                  <c:v>75.150214592312224</c:v>
                </c:pt>
                <c:pt idx="2">
                  <c:v>73.25767690251395</c:v>
                </c:pt>
                <c:pt idx="3">
                  <c:v>65.932203390058177</c:v>
                </c:pt>
                <c:pt idx="4">
                  <c:v>81.128896377215199</c:v>
                </c:pt>
                <c:pt idx="5">
                  <c:v>64.716323296450511</c:v>
                </c:pt>
                <c:pt idx="6">
                  <c:v>68.702623906787153</c:v>
                </c:pt>
                <c:pt idx="7">
                  <c:v>66.592489568662316</c:v>
                </c:pt>
                <c:pt idx="8">
                  <c:v>65.739130434695042</c:v>
                </c:pt>
                <c:pt idx="9">
                  <c:v>74.263994471762103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05E-4FBD-9B49-C4CFE83D8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21792"/>
        <c:axId val="119123328"/>
      </c:lineChart>
      <c:dateAx>
        <c:axId val="119121792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123328"/>
        <c:crosses val="autoZero"/>
        <c:auto val="1"/>
        <c:lblOffset val="100"/>
        <c:baseTimeUnit val="days"/>
      </c:dateAx>
      <c:valAx>
        <c:axId val="119123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121792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PG2</c:v>
          </c:tx>
          <c:cat>
            <c:numRef>
              <c:f>[0]!DatePG2</c:f>
              <c:numCache>
                <c:formatCode>d/m/yy\ h:mm;@</c:formatCode>
                <c:ptCount val="10"/>
                <c:pt idx="0">
                  <c:v>43930.260416666664</c:v>
                </c:pt>
                <c:pt idx="1">
                  <c:v>43929.209027777775</c:v>
                </c:pt>
                <c:pt idx="2">
                  <c:v>43928.238194444442</c:v>
                </c:pt>
                <c:pt idx="3">
                  <c:v>43927.197916666664</c:v>
                </c:pt>
                <c:pt idx="4">
                  <c:v>43926.214583333334</c:v>
                </c:pt>
                <c:pt idx="5">
                  <c:v>43925.390277777777</c:v>
                </c:pt>
                <c:pt idx="6">
                  <c:v>43923.199305555558</c:v>
                </c:pt>
                <c:pt idx="7">
                  <c:v>43922.246527777781</c:v>
                </c:pt>
                <c:pt idx="8">
                  <c:v>43921.247916666667</c:v>
                </c:pt>
                <c:pt idx="9">
                  <c:v>43918.213194444441</c:v>
                </c:pt>
              </c:numCache>
            </c:numRef>
          </c:cat>
          <c:val>
            <c:numRef>
              <c:f>[0]!DebitPG2</c:f>
              <c:numCache>
                <c:formatCode>General</c:formatCode>
                <c:ptCount val="10"/>
                <c:pt idx="0">
                  <c:v>85.521796565376548</c:v>
                </c:pt>
                <c:pt idx="1">
                  <c:v>85.965665236094452</c:v>
                </c:pt>
                <c:pt idx="2">
                  <c:v>79.666221628813688</c:v>
                </c:pt>
                <c:pt idx="3">
                  <c:v>80.508474576549176</c:v>
                </c:pt>
                <c:pt idx="4">
                  <c:v>100.08424599805987</c:v>
                </c:pt>
                <c:pt idx="5">
                  <c:v>77.800316957325606</c:v>
                </c:pt>
                <c:pt idx="6">
                  <c:v>81.690962099222403</c:v>
                </c:pt>
                <c:pt idx="7">
                  <c:v>86.453407510193188</c:v>
                </c:pt>
                <c:pt idx="8">
                  <c:v>82.90160183055319</c:v>
                </c:pt>
                <c:pt idx="9">
                  <c:v>86.247408431750515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1E-4B0E-A7E8-8BB94BD14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35616"/>
        <c:axId val="119141504"/>
      </c:lineChart>
      <c:dateAx>
        <c:axId val="119135616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141504"/>
        <c:crosses val="autoZero"/>
        <c:auto val="1"/>
        <c:lblOffset val="100"/>
        <c:baseTimeUnit val="days"/>
      </c:dateAx>
      <c:valAx>
        <c:axId val="11914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13561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PR</c:v>
          </c:tx>
          <c:cat>
            <c:numRef>
              <c:f>[0]!DatePR</c:f>
              <c:numCache>
                <c:formatCode>d/m/yy\ h:mm;@</c:formatCode>
                <c:ptCount val="10"/>
                <c:pt idx="0">
                  <c:v>43930.259722222225</c:v>
                </c:pt>
                <c:pt idx="1">
                  <c:v>43928.192361111112</c:v>
                </c:pt>
                <c:pt idx="2">
                  <c:v>43926.209722222222</c:v>
                </c:pt>
                <c:pt idx="3">
                  <c:v>43924.196527777778</c:v>
                </c:pt>
                <c:pt idx="4">
                  <c:v>43923.227083333331</c:v>
                </c:pt>
                <c:pt idx="5">
                  <c:v>43922.250694444447</c:v>
                </c:pt>
                <c:pt idx="6">
                  <c:v>43921.252083333333</c:v>
                </c:pt>
                <c:pt idx="7">
                  <c:v>43920.271527777775</c:v>
                </c:pt>
                <c:pt idx="8">
                  <c:v>43919.268750000003</c:v>
                </c:pt>
                <c:pt idx="9">
                  <c:v>43918.224305555559</c:v>
                </c:pt>
              </c:numCache>
            </c:numRef>
          </c:cat>
          <c:val>
            <c:numRef>
              <c:f>[0]!DebitPR</c:f>
              <c:numCache>
                <c:formatCode>General</c:formatCode>
                <c:ptCount val="10"/>
                <c:pt idx="0">
                  <c:v>38.454820288857363</c:v>
                </c:pt>
                <c:pt idx="1">
                  <c:v>37.597197898393155</c:v>
                </c:pt>
                <c:pt idx="2">
                  <c:v>32.825112107633863</c:v>
                </c:pt>
                <c:pt idx="3">
                  <c:v>29.527220630303546</c:v>
                </c:pt>
                <c:pt idx="4">
                  <c:v>26.842105263273464</c:v>
                </c:pt>
                <c:pt idx="5">
                  <c:v>25.744089012446523</c:v>
                </c:pt>
                <c:pt idx="6">
                  <c:v>25.028328611844366</c:v>
                </c:pt>
                <c:pt idx="7">
                  <c:v>26.094182825627819</c:v>
                </c:pt>
                <c:pt idx="8">
                  <c:v>29.800531914912071</c:v>
                </c:pt>
                <c:pt idx="9">
                  <c:v>29.800350262672719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A7-441B-A794-BADCC3FDD4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415936"/>
        <c:axId val="119417472"/>
      </c:lineChart>
      <c:dateAx>
        <c:axId val="119415936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417472"/>
        <c:crosses val="autoZero"/>
        <c:auto val="1"/>
        <c:lblOffset val="100"/>
        <c:baseTimeUnit val="days"/>
      </c:dateAx>
      <c:valAx>
        <c:axId val="119417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41593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Débit horaire PS</c:v>
          </c:tx>
          <c:cat>
            <c:numRef>
              <c:f>[0]!DatePS</c:f>
              <c:numCache>
                <c:formatCode>d/m/yy\ h:mm;@</c:formatCode>
                <c:ptCount val="10"/>
                <c:pt idx="0">
                  <c:v>43930.259722222225</c:v>
                </c:pt>
                <c:pt idx="1">
                  <c:v>43928.192361111112</c:v>
                </c:pt>
                <c:pt idx="2">
                  <c:v>43926.209722222222</c:v>
                </c:pt>
                <c:pt idx="3">
                  <c:v>43924.196527777778</c:v>
                </c:pt>
                <c:pt idx="4">
                  <c:v>43923.227083333331</c:v>
                </c:pt>
                <c:pt idx="5">
                  <c:v>43922.250694444447</c:v>
                </c:pt>
                <c:pt idx="6">
                  <c:v>43921.252083333333</c:v>
                </c:pt>
                <c:pt idx="7">
                  <c:v>43914.216666666667</c:v>
                </c:pt>
                <c:pt idx="8">
                  <c:v>43913.204861111109</c:v>
                </c:pt>
                <c:pt idx="9">
                  <c:v>43912.2</c:v>
                </c:pt>
              </c:numCache>
            </c:numRef>
          </c:cat>
          <c:val>
            <c:numRef>
              <c:f>[0]!DebitPS</c:f>
              <c:numCache>
                <c:formatCode>General</c:formatCode>
                <c:ptCount val="10"/>
                <c:pt idx="0">
                  <c:v>26.160564326486824</c:v>
                </c:pt>
                <c:pt idx="1">
                  <c:v>26.437828371256899</c:v>
                </c:pt>
                <c:pt idx="2">
                  <c:v>24.753363228707503</c:v>
                </c:pt>
                <c:pt idx="3">
                  <c:v>25.014326647506063</c:v>
                </c:pt>
                <c:pt idx="4">
                  <c:v>22.702702702800451</c:v>
                </c:pt>
                <c:pt idx="5">
                  <c:v>25058.678720376087</c:v>
                </c:pt>
                <c:pt idx="6">
                  <c:v>-3529.2152798346592</c:v>
                </c:pt>
                <c:pt idx="7">
                  <c:v>24.255319148885782</c:v>
                </c:pt>
                <c:pt idx="8">
                  <c:v>25.832757429130535</c:v>
                </c:pt>
                <c:pt idx="9">
                  <c:v>26.685673556666504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8E-4E5F-A3AB-DA767F2206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429376"/>
        <c:axId val="119435264"/>
      </c:lineChart>
      <c:dateAx>
        <c:axId val="119429376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435264"/>
        <c:crosses val="autoZero"/>
        <c:auto val="1"/>
        <c:lblOffset val="100"/>
        <c:baseTimeUnit val="days"/>
      </c:dateAx>
      <c:valAx>
        <c:axId val="11943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429376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solidFill>
                  <a:srgbClr val="0000FF"/>
                </a:solidFill>
              </a:defRPr>
            </a:pPr>
            <a:r>
              <a:rPr lang="en-US">
                <a:solidFill>
                  <a:schemeClr val="tx1">
                    <a:lumMod val="75000"/>
                    <a:lumOff val="25000"/>
                  </a:schemeClr>
                </a:solidFill>
              </a:rPr>
              <a:t>Débit moyen m3/h pour PG1 en 2020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'Graphiques généraux'!$F$7</c:f>
              <c:strCache>
                <c:ptCount val="1"/>
                <c:pt idx="0">
                  <c:v>Débit moyen /h pour PG1 en 2020</c:v>
                </c:pt>
              </c:strCache>
            </c:strRef>
          </c:tx>
          <c:spPr>
            <a:gradFill>
              <a:gsLst>
                <a:gs pos="0">
                  <a:srgbClr val="2DFF7D"/>
                </a:gs>
                <a:gs pos="74000">
                  <a:schemeClr val="accent1">
                    <a:lumMod val="45000"/>
                    <a:lumOff val="55000"/>
                  </a:schemeClr>
                </a:gs>
                <a:gs pos="83000">
                  <a:schemeClr val="accent1">
                    <a:lumMod val="45000"/>
                    <a:lumOff val="55000"/>
                  </a:schemeClr>
                </a:gs>
                <a:gs pos="100000">
                  <a:srgbClr val="EFC4F0"/>
                </a:gs>
              </a:gsLst>
              <a:lin ang="5400000" scaled="1"/>
            </a:gradFill>
          </c:spPr>
          <c:invertIfNegative val="0"/>
          <c:cat>
            <c:strRef>
              <c:f>'Graphiques généraux'!$E$8:$E$19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'Graphiques généraux'!$F$8:$F$19</c:f>
              <c:numCache>
                <c:formatCode>General</c:formatCode>
                <c:ptCount val="12"/>
                <c:pt idx="0">
                  <c:v>79.830018164278783</c:v>
                </c:pt>
                <c:pt idx="1">
                  <c:v>78.377887236377092</c:v>
                </c:pt>
                <c:pt idx="2">
                  <c:v>74.553769587737534</c:v>
                </c:pt>
                <c:pt idx="3">
                  <c:v>69.64401294500631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77-42E5-B55D-DAD205DEA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axId val="354670080"/>
        <c:axId val="354671616"/>
      </c:barChart>
      <c:catAx>
        <c:axId val="354670080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354671616"/>
        <c:crosses val="autoZero"/>
        <c:auto val="1"/>
        <c:lblAlgn val="ctr"/>
        <c:lblOffset val="100"/>
        <c:noMultiLvlLbl val="0"/>
      </c:catAx>
      <c:valAx>
        <c:axId val="354671616"/>
        <c:scaling>
          <c:orientation val="minMax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354670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Taux de réalisation des Rondes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Non réalisées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Taux!$C$2:$E$2</c:f>
              <c:strCache>
                <c:ptCount val="3"/>
                <c:pt idx="0">
                  <c:v>Ronde 1 Nuit</c:v>
                </c:pt>
                <c:pt idx="1">
                  <c:v>Ronde 2 Nuit</c:v>
                </c:pt>
                <c:pt idx="2">
                  <c:v>Ronde 3 Nuit</c:v>
                </c:pt>
              </c:strCache>
            </c:strRef>
          </c:cat>
          <c:val>
            <c:numLit>
              <c:formatCode>General</c:formatCode>
              <c:ptCount val="3"/>
              <c:pt idx="0">
                <c:v>1</c:v>
              </c:pt>
              <c:pt idx="1">
                <c:v>1</c:v>
              </c:pt>
              <c:pt idx="2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1AEB-4EAA-BFBA-A6C9E11EC487}"/>
            </c:ext>
          </c:extLst>
        </c:ser>
        <c:ser>
          <c:idx val="0"/>
          <c:order val="1"/>
          <c:tx>
            <c:v>Réalisées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4.6104195481789269E-3"/>
                  <c:y val="0.11439029970258514"/>
                </c:manualLayout>
              </c:layout>
              <c:tx>
                <c:rich>
                  <a:bodyPr/>
                  <a:lstStyle/>
                  <a:p>
                    <a:fld id="{374CD3D0-6CDC-4550-84F8-B1045AE09F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1AEB-4EAA-BFBA-A6C9E11EC487}"/>
                </c:ext>
              </c:extLst>
            </c:dLbl>
            <c:dLbl>
              <c:idx val="1"/>
              <c:layout>
                <c:manualLayout>
                  <c:x val="0"/>
                  <c:y val="0.15099519560741248"/>
                </c:manualLayout>
              </c:layout>
              <c:tx>
                <c:rich>
                  <a:bodyPr/>
                  <a:lstStyle/>
                  <a:p>
                    <a:fld id="{F0E7C75D-7B90-4A22-907E-7BD051A9E962}" type="CELLRANGE">
                      <a:rPr lang="en-US">
                        <a:solidFill>
                          <a:schemeClr val="bg1"/>
                        </a:solidFill>
                      </a:rPr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AEB-4EAA-BFBA-A6C9E11EC487}"/>
                </c:ext>
              </c:extLst>
            </c:dLbl>
            <c:dLbl>
              <c:idx val="2"/>
              <c:layout>
                <c:manualLayout>
                  <c:x val="-8.4523381961958453E-17"/>
                  <c:y val="0.1647220315717226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noFill/>
                        </a:ln>
                        <a:solidFill>
                          <a:schemeClr val="bg1"/>
                        </a:solidFill>
                        <a:effectLst>
                          <a:glow>
                            <a:schemeClr val="accent1">
                              <a:alpha val="40000"/>
                            </a:schemeClr>
                          </a:glow>
                        </a:effectLst>
                        <a:latin typeface="+mn-lt"/>
                        <a:ea typeface="+mn-ea"/>
                        <a:cs typeface="+mn-cs"/>
                      </a:defRPr>
                    </a:pPr>
                    <a:fld id="{58FB8853-B10E-4991-98AD-37712647B866}" type="CELLRANGE">
                      <a:rPr lang="en-US">
                        <a:ln>
                          <a:noFill/>
                        </a:ln>
                        <a:solidFill>
                          <a:schemeClr val="bg1"/>
                        </a:solidFill>
                        <a:effectLst>
                          <a:glow>
                            <a:schemeClr val="accent1">
                              <a:alpha val="40000"/>
                            </a:schemeClr>
                          </a:glow>
                        </a:effectLst>
                      </a:rPr>
                      <a:pPr>
                        <a:defRPr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>
                            <a:glow>
                              <a:schemeClr val="accent1">
                                <a:alpha val="40000"/>
                              </a:schemeClr>
                            </a:glow>
                          </a:effectLst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ln>
                        <a:noFill/>
                      </a:ln>
                      <a:solidFill>
                        <a:schemeClr val="bg1"/>
                      </a:solidFill>
                      <a:effectLst>
                        <a:glow>
                          <a:schemeClr val="accent1">
                            <a:alpha val="40000"/>
                          </a:schemeClr>
                        </a:glo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AEB-4EAA-BFBA-A6C9E11EC48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Taux!$C$2:$E$2</c:f>
              <c:strCache>
                <c:ptCount val="3"/>
                <c:pt idx="0">
                  <c:v>Ronde 1 Nuit</c:v>
                </c:pt>
                <c:pt idx="1">
                  <c:v>Ronde 2 Nuit</c:v>
                </c:pt>
                <c:pt idx="2">
                  <c:v>Ronde 3 Nuit</c:v>
                </c:pt>
              </c:strCache>
            </c:strRef>
          </c:cat>
          <c:val>
            <c:numRef>
              <c:f>'Graphiques généraux'!$G$27:$G$29</c:f>
              <c:numCache>
                <c:formatCode>0.0%</c:formatCode>
                <c:ptCount val="3"/>
                <c:pt idx="0">
                  <c:v>0.89655172413793105</c:v>
                </c:pt>
                <c:pt idx="1">
                  <c:v>0.96551724137931039</c:v>
                </c:pt>
                <c:pt idx="2">
                  <c:v>0.93103448275862066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'Graphiques généraux'!$G$27:$G$29</c15:f>
                <c15:dlblRangeCache>
                  <c:ptCount val="3"/>
                  <c:pt idx="0">
                    <c:v>89,7%</c:v>
                  </c:pt>
                  <c:pt idx="1">
                    <c:v>96,6%</c:v>
                  </c:pt>
                  <c:pt idx="2">
                    <c:v>93,1%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1AEB-4EAA-BFBA-A6C9E11EC4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100"/>
        <c:axId val="469377048"/>
        <c:axId val="469377704"/>
      </c:barChart>
      <c:catAx>
        <c:axId val="469377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377704"/>
        <c:crosses val="autoZero"/>
        <c:auto val="1"/>
        <c:lblAlgn val="ctr"/>
        <c:lblOffset val="100"/>
        <c:noMultiLvlLbl val="0"/>
      </c:catAx>
      <c:valAx>
        <c:axId val="46937770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9377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9</xdr:row>
          <xdr:rowOff>85725</xdr:rowOff>
        </xdr:from>
        <xdr:to>
          <xdr:col>11</xdr:col>
          <xdr:colOff>95250</xdr:colOff>
          <xdr:row>12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0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ici !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676275</xdr:colOff>
      <xdr:row>9</xdr:row>
      <xdr:rowOff>180975</xdr:rowOff>
    </xdr:from>
    <xdr:to>
      <xdr:col>7</xdr:col>
      <xdr:colOff>733425</xdr:colOff>
      <xdr:row>12</xdr:row>
      <xdr:rowOff>17907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48275" y="1895475"/>
          <a:ext cx="819150" cy="408432"/>
        </a:xfrm>
        <a:prstGeom prst="rightArrow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666750</xdr:colOff>
      <xdr:row>9</xdr:row>
      <xdr:rowOff>161925</xdr:rowOff>
    </xdr:from>
    <xdr:to>
      <xdr:col>6</xdr:col>
      <xdr:colOff>95250</xdr:colOff>
      <xdr:row>12</xdr:row>
      <xdr:rowOff>66675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90750" y="1876425"/>
          <a:ext cx="2476500" cy="4762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Pour consulter les </a:t>
          </a:r>
          <a:r>
            <a:rPr lang="fr-FR" sz="1100" b="1"/>
            <a:t>données récentes</a:t>
          </a:r>
        </a:p>
      </xdr:txBody>
    </xdr:sp>
    <xdr:clientData/>
  </xdr:twoCellAnchor>
  <xdr:twoCellAnchor>
    <xdr:from>
      <xdr:col>2</xdr:col>
      <xdr:colOff>676275</xdr:colOff>
      <xdr:row>14</xdr:row>
      <xdr:rowOff>85724</xdr:rowOff>
    </xdr:from>
    <xdr:to>
      <xdr:col>6</xdr:col>
      <xdr:colOff>104775</xdr:colOff>
      <xdr:row>18</xdr:row>
      <xdr:rowOff>38100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200275" y="2752724"/>
          <a:ext cx="2476500" cy="714376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Pour consulter les</a:t>
          </a:r>
          <a:r>
            <a:rPr lang="fr-FR" sz="1100" baseline="0"/>
            <a:t> </a:t>
          </a:r>
          <a:r>
            <a:rPr lang="fr-FR" sz="1100" b="1" baseline="0"/>
            <a:t>graphiques de suivi annuel</a:t>
          </a:r>
          <a:r>
            <a:rPr lang="fr-FR" sz="1100" baseline="0"/>
            <a:t> du débit d'air et du taux de réalisation des rondes</a:t>
          </a:r>
          <a:endParaRPr lang="fr-FR" sz="1100"/>
        </a:p>
      </xdr:txBody>
    </xdr:sp>
    <xdr:clientData/>
  </xdr:twoCellAnchor>
  <xdr:twoCellAnchor>
    <xdr:from>
      <xdr:col>6</xdr:col>
      <xdr:colOff>666750</xdr:colOff>
      <xdr:row>15</xdr:row>
      <xdr:rowOff>28575</xdr:rowOff>
    </xdr:from>
    <xdr:to>
      <xdr:col>7</xdr:col>
      <xdr:colOff>723900</xdr:colOff>
      <xdr:row>17</xdr:row>
      <xdr:rowOff>56007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238750" y="2886075"/>
          <a:ext cx="819150" cy="408432"/>
        </a:xfrm>
        <a:prstGeom prst="rightArrow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14</xdr:row>
          <xdr:rowOff>142875</xdr:rowOff>
        </xdr:from>
        <xdr:to>
          <xdr:col>11</xdr:col>
          <xdr:colOff>85725</xdr:colOff>
          <xdr:row>17</xdr:row>
          <xdr:rowOff>76200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0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ici !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676275</xdr:colOff>
      <xdr:row>20</xdr:row>
      <xdr:rowOff>66674</xdr:rowOff>
    </xdr:from>
    <xdr:to>
      <xdr:col>6</xdr:col>
      <xdr:colOff>104775</xdr:colOff>
      <xdr:row>23</xdr:row>
      <xdr:rowOff>180975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200275" y="3876674"/>
          <a:ext cx="2476500" cy="685801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Pour consulter le</a:t>
          </a:r>
          <a:r>
            <a:rPr lang="fr-FR" sz="1100" baseline="0"/>
            <a:t> tableau de suivi </a:t>
          </a:r>
          <a:r>
            <a:rPr lang="fr-FR" sz="1100"/>
            <a:t>des données de </a:t>
          </a:r>
          <a:r>
            <a:rPr lang="fr-FR" sz="1100" b="0"/>
            <a:t>consommation d'air sur l'année</a:t>
          </a:r>
        </a:p>
      </xdr:txBody>
    </xdr:sp>
    <xdr:clientData/>
  </xdr:twoCellAnchor>
  <xdr:twoCellAnchor>
    <xdr:from>
      <xdr:col>6</xdr:col>
      <xdr:colOff>666750</xdr:colOff>
      <xdr:row>20</xdr:row>
      <xdr:rowOff>152400</xdr:rowOff>
    </xdr:from>
    <xdr:to>
      <xdr:col>7</xdr:col>
      <xdr:colOff>723900</xdr:colOff>
      <xdr:row>22</xdr:row>
      <xdr:rowOff>179832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238750" y="3962400"/>
          <a:ext cx="819150" cy="408432"/>
        </a:xfrm>
        <a:prstGeom prst="rightArrow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20</xdr:row>
          <xdr:rowOff>76200</xdr:rowOff>
        </xdr:from>
        <xdr:to>
          <xdr:col>11</xdr:col>
          <xdr:colOff>85725</xdr:colOff>
          <xdr:row>23</xdr:row>
          <xdr:rowOff>9525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  <a:ext uri="{FF2B5EF4-FFF2-40B4-BE49-F238E27FC236}">
                  <a16:creationId xmlns:a16="http://schemas.microsoft.com/office/drawing/2014/main" id="{00000000-0008-0000-0000-000003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ici !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676275</xdr:colOff>
      <xdr:row>25</xdr:row>
      <xdr:rowOff>123825</xdr:rowOff>
    </xdr:from>
    <xdr:to>
      <xdr:col>6</xdr:col>
      <xdr:colOff>104775</xdr:colOff>
      <xdr:row>29</xdr:row>
      <xdr:rowOff>66675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200275" y="4886325"/>
          <a:ext cx="2476500" cy="7048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Pour consulter le tableau</a:t>
          </a:r>
          <a:r>
            <a:rPr lang="fr-FR" sz="1100" baseline="0"/>
            <a:t> de suivi du </a:t>
          </a:r>
          <a:r>
            <a:rPr lang="fr-FR" sz="1100" b="0" baseline="0"/>
            <a:t>taux de réalisation des rondes sur l'année</a:t>
          </a:r>
          <a:endParaRPr lang="fr-FR" sz="1100" b="0"/>
        </a:p>
      </xdr:txBody>
    </xdr:sp>
    <xdr:clientData/>
  </xdr:twoCellAnchor>
  <xdr:twoCellAnchor>
    <xdr:from>
      <xdr:col>6</xdr:col>
      <xdr:colOff>666750</xdr:colOff>
      <xdr:row>26</xdr:row>
      <xdr:rowOff>9525</xdr:rowOff>
    </xdr:from>
    <xdr:to>
      <xdr:col>7</xdr:col>
      <xdr:colOff>723900</xdr:colOff>
      <xdr:row>28</xdr:row>
      <xdr:rowOff>36957</xdr:rowOff>
    </xdr:to>
    <xdr:sp macro="" textlink="">
      <xdr:nvSpPr>
        <xdr:cNvPr id="12" name="Flèche : droi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38750" y="4962525"/>
          <a:ext cx="819150" cy="408432"/>
        </a:xfrm>
        <a:prstGeom prst="rightArrow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25</xdr:row>
          <xdr:rowOff>171450</xdr:rowOff>
        </xdr:from>
        <xdr:to>
          <xdr:col>11</xdr:col>
          <xdr:colOff>85725</xdr:colOff>
          <xdr:row>28</xdr:row>
          <xdr:rowOff>104775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  <a:ext uri="{FF2B5EF4-FFF2-40B4-BE49-F238E27FC236}">
                  <a16:creationId xmlns:a16="http://schemas.microsoft.com/office/drawing/2014/main" id="{00000000-0008-0000-0000-000004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Cliquez ici !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581025</xdr:colOff>
      <xdr:row>5</xdr:row>
      <xdr:rowOff>109537</xdr:rowOff>
    </xdr:from>
    <xdr:to>
      <xdr:col>7</xdr:col>
      <xdr:colOff>581025</xdr:colOff>
      <xdr:row>19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9</xdr:col>
      <xdr:colOff>495300</xdr:colOff>
      <xdr:row>5</xdr:row>
      <xdr:rowOff>114300</xdr:rowOff>
    </xdr:from>
    <xdr:to>
      <xdr:col>15</xdr:col>
      <xdr:colOff>495300</xdr:colOff>
      <xdr:row>20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571500</xdr:colOff>
      <xdr:row>25</xdr:row>
      <xdr:rowOff>47625</xdr:rowOff>
    </xdr:from>
    <xdr:to>
      <xdr:col>7</xdr:col>
      <xdr:colOff>571500</xdr:colOff>
      <xdr:row>39</xdr:row>
      <xdr:rowOff>123825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9</xdr:col>
      <xdr:colOff>552450</xdr:colOff>
      <xdr:row>25</xdr:row>
      <xdr:rowOff>28575</xdr:rowOff>
    </xdr:from>
    <xdr:to>
      <xdr:col>15</xdr:col>
      <xdr:colOff>552450</xdr:colOff>
      <xdr:row>39</xdr:row>
      <xdr:rowOff>104775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451686</xdr:colOff>
      <xdr:row>43</xdr:row>
      <xdr:rowOff>36095</xdr:rowOff>
    </xdr:from>
    <xdr:to>
      <xdr:col>7</xdr:col>
      <xdr:colOff>608598</xdr:colOff>
      <xdr:row>57</xdr:row>
      <xdr:rowOff>81714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9</xdr:col>
      <xdr:colOff>514350</xdr:colOff>
      <xdr:row>43</xdr:row>
      <xdr:rowOff>66675</xdr:rowOff>
    </xdr:from>
    <xdr:to>
      <xdr:col>15</xdr:col>
      <xdr:colOff>514350</xdr:colOff>
      <xdr:row>57</xdr:row>
      <xdr:rowOff>142875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590550</xdr:colOff>
      <xdr:row>61</xdr:row>
      <xdr:rowOff>104775</xdr:rowOff>
    </xdr:from>
    <xdr:to>
      <xdr:col>7</xdr:col>
      <xdr:colOff>590550</xdr:colOff>
      <xdr:row>75</xdr:row>
      <xdr:rowOff>180975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476250</xdr:colOff>
      <xdr:row>61</xdr:row>
      <xdr:rowOff>123825</xdr:rowOff>
    </xdr:from>
    <xdr:to>
      <xdr:col>15</xdr:col>
      <xdr:colOff>476250</xdr:colOff>
      <xdr:row>76</xdr:row>
      <xdr:rowOff>9525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666750</xdr:colOff>
          <xdr:row>2</xdr:row>
          <xdr:rowOff>0</xdr:rowOff>
        </xdr:from>
        <xdr:to>
          <xdr:col>5</xdr:col>
          <xdr:colOff>514350</xdr:colOff>
          <xdr:row>4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57150</xdr:colOff>
          <xdr:row>2</xdr:row>
          <xdr:rowOff>76200</xdr:rowOff>
        </xdr:from>
        <xdr:to>
          <xdr:col>13</xdr:col>
          <xdr:colOff>666750</xdr:colOff>
          <xdr:row>4</xdr:row>
          <xdr:rowOff>95250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21</xdr:row>
          <xdr:rowOff>152400</xdr:rowOff>
        </xdr:from>
        <xdr:to>
          <xdr:col>5</xdr:col>
          <xdr:colOff>619125</xdr:colOff>
          <xdr:row>24</xdr:row>
          <xdr:rowOff>76200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</xdr:colOff>
          <xdr:row>22</xdr:row>
          <xdr:rowOff>57150</xdr:rowOff>
        </xdr:from>
        <xdr:to>
          <xdr:col>13</xdr:col>
          <xdr:colOff>619125</xdr:colOff>
          <xdr:row>24</xdr:row>
          <xdr:rowOff>38100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</xdr:colOff>
          <xdr:row>40</xdr:row>
          <xdr:rowOff>28575</xdr:rowOff>
        </xdr:from>
        <xdr:to>
          <xdr:col>5</xdr:col>
          <xdr:colOff>628650</xdr:colOff>
          <xdr:row>42</xdr:row>
          <xdr:rowOff>133350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123825</xdr:colOff>
          <xdr:row>40</xdr:row>
          <xdr:rowOff>57150</xdr:rowOff>
        </xdr:from>
        <xdr:to>
          <xdr:col>13</xdr:col>
          <xdr:colOff>733425</xdr:colOff>
          <xdr:row>42</xdr:row>
          <xdr:rowOff>123825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</xdr:colOff>
          <xdr:row>58</xdr:row>
          <xdr:rowOff>171450</xdr:rowOff>
        </xdr:from>
        <xdr:to>
          <xdr:col>5</xdr:col>
          <xdr:colOff>628650</xdr:colOff>
          <xdr:row>60</xdr:row>
          <xdr:rowOff>180975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695325</xdr:colOff>
          <xdr:row>59</xdr:row>
          <xdr:rowOff>9525</xdr:rowOff>
        </xdr:from>
        <xdr:to>
          <xdr:col>13</xdr:col>
          <xdr:colOff>542925</xdr:colOff>
          <xdr:row>61</xdr:row>
          <xdr:rowOff>9525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743138</xdr:colOff>
      <xdr:row>2</xdr:row>
      <xdr:rowOff>34660</xdr:rowOff>
    </xdr:from>
    <xdr:to>
      <xdr:col>12</xdr:col>
      <xdr:colOff>65805</xdr:colOff>
      <xdr:row>19</xdr:row>
      <xdr:rowOff>161660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194998</xdr:colOff>
      <xdr:row>21</xdr:row>
      <xdr:rowOff>30843</xdr:rowOff>
    </xdr:from>
    <xdr:to>
      <xdr:col>10</xdr:col>
      <xdr:colOff>547424</xdr:colOff>
      <xdr:row>45</xdr:row>
      <xdr:rowOff>59418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180975</xdr:rowOff>
        </xdr:from>
        <xdr:to>
          <xdr:col>1</xdr:col>
          <xdr:colOff>647700</xdr:colOff>
          <xdr:row>1</xdr:row>
          <xdr:rowOff>476250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3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76200</xdr:rowOff>
        </xdr:from>
        <xdr:to>
          <xdr:col>1</xdr:col>
          <xdr:colOff>838200</xdr:colOff>
          <xdr:row>1</xdr:row>
          <xdr:rowOff>142875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4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5</xdr:row>
          <xdr:rowOff>28575</xdr:rowOff>
        </xdr:from>
        <xdr:to>
          <xdr:col>12</xdr:col>
          <xdr:colOff>676275</xdr:colOff>
          <xdr:row>8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285750</xdr:colOff>
          <xdr:row>0</xdr:row>
          <xdr:rowOff>76200</xdr:rowOff>
        </xdr:from>
        <xdr:to>
          <xdr:col>10</xdr:col>
          <xdr:colOff>923925</xdr:colOff>
          <xdr:row>2</xdr:row>
          <xdr:rowOff>95250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6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SSA3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1143000</xdr:colOff>
          <xdr:row>1</xdr:row>
          <xdr:rowOff>19050</xdr:rowOff>
        </xdr:from>
        <xdr:to>
          <xdr:col>10</xdr:col>
          <xdr:colOff>323850</xdr:colOff>
          <xdr:row>2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7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SSA1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0</xdr:row>
          <xdr:rowOff>152400</xdr:rowOff>
        </xdr:from>
        <xdr:to>
          <xdr:col>10</xdr:col>
          <xdr:colOff>47625</xdr:colOff>
          <xdr:row>2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8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PG1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1552575</xdr:colOff>
          <xdr:row>0</xdr:row>
          <xdr:rowOff>142875</xdr:rowOff>
        </xdr:from>
        <xdr:to>
          <xdr:col>10</xdr:col>
          <xdr:colOff>552450</xdr:colOff>
          <xdr:row>2</xdr:row>
          <xdr:rowOff>142875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9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SSA2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1057275</xdr:colOff>
          <xdr:row>0</xdr:row>
          <xdr:rowOff>180975</xdr:rowOff>
        </xdr:from>
        <xdr:to>
          <xdr:col>10</xdr:col>
          <xdr:colOff>85725</xdr:colOff>
          <xdr:row>3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A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SSA4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276225</xdr:colOff>
          <xdr:row>0</xdr:row>
          <xdr:rowOff>123825</xdr:rowOff>
        </xdr:from>
        <xdr:to>
          <xdr:col>12</xdr:col>
          <xdr:colOff>180975</xdr:colOff>
          <xdr:row>2</xdr:row>
          <xdr:rowOff>95250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B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PG2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1533525</xdr:colOff>
          <xdr:row>0</xdr:row>
          <xdr:rowOff>123825</xdr:rowOff>
        </xdr:from>
        <xdr:to>
          <xdr:col>10</xdr:col>
          <xdr:colOff>581025</xdr:colOff>
          <xdr:row>3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C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PR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38100</xdr:colOff>
          <xdr:row>0</xdr:row>
          <xdr:rowOff>180975</xdr:rowOff>
        </xdr:from>
        <xdr:to>
          <xdr:col>10</xdr:col>
          <xdr:colOff>342900</xdr:colOff>
          <xdr:row>2</xdr:row>
          <xdr:rowOff>85725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D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PS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removeDataOnSave="1" connectionId="1" xr16:uid="{00000000-0016-0000-0000-000000000000}" autoFormatId="16" applyNumberFormats="0" applyBorderFormats="0" applyFontFormats="0" applyPatternFormats="0" applyAlignmentFormats="0" applyWidthHeightFormats="0">
  <queryTableRefresh nextId="25">
    <queryTableFields count="10">
      <queryTableField id="8" name="date_heure" tableColumnId="8"/>
      <queryTableField id="9" name="index_SSA3" tableColumnId="9"/>
      <queryTableField id="10" name="index_SSA1" tableColumnId="10"/>
      <queryTableField id="11" name="index_SSA2" tableColumnId="11"/>
      <queryTableField id="12" name="index_PG1" tableColumnId="12"/>
      <queryTableField id="13" name="index_PG2" tableColumnId="13"/>
      <queryTableField id="14" name="index_PR" tableColumnId="14"/>
      <queryTableField id="15" name="index_PS" tableColumnId="15"/>
      <queryTableField id="16" name="index_SSA4" tableColumnId="16"/>
      <queryTableField id="19" name="Created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ondes" displayName="Rondes" ref="A1:J361" tableType="queryTable" totalsRowShown="0">
  <autoFilter ref="A1:J361" xr:uid="{00000000-0009-0000-0100-000001000000}"/>
  <tableColumns count="10">
    <tableColumn id="8" xr3:uid="{00000000-0010-0000-0000-000008000000}" uniqueName="8" name="date_heure" queryTableFieldId="8" dataDxfId="1"/>
    <tableColumn id="9" xr3:uid="{00000000-0010-0000-0000-000009000000}" uniqueName="9" name="index_SSA3" queryTableFieldId="9"/>
    <tableColumn id="10" xr3:uid="{00000000-0010-0000-0000-00000A000000}" uniqueName="10" name="index_SSA1" queryTableFieldId="10"/>
    <tableColumn id="11" xr3:uid="{00000000-0010-0000-0000-00000B000000}" uniqueName="11" name="index_SSA2" queryTableFieldId="11"/>
    <tableColumn id="12" xr3:uid="{00000000-0010-0000-0000-00000C000000}" uniqueName="12" name="index_PG1" queryTableFieldId="12"/>
    <tableColumn id="13" xr3:uid="{00000000-0010-0000-0000-00000D000000}" uniqueName="13" name="index_PG2" queryTableFieldId="13"/>
    <tableColumn id="14" xr3:uid="{00000000-0010-0000-0000-00000E000000}" uniqueName="14" name="index_PR" queryTableFieldId="14"/>
    <tableColumn id="15" xr3:uid="{00000000-0010-0000-0000-00000F000000}" uniqueName="15" name="index_PS" queryTableFieldId="15"/>
    <tableColumn id="16" xr3:uid="{00000000-0010-0000-0000-000010000000}" uniqueName="16" name="index_SSA4" queryTableFieldId="16"/>
    <tableColumn id="19" xr3:uid="{00000000-0010-0000-0000-000013000000}" uniqueName="19" name="Created" queryTableFieldId="1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2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2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2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F8C3-0353-447C-AD85-EA12121E7FBB}">
  <sheetPr codeName="Feuil14"/>
  <dimension ref="C3:L12"/>
  <sheetViews>
    <sheetView showGridLines="0" zoomScaleNormal="100" workbookViewId="0">
      <selection activeCell="N16" sqref="N16"/>
    </sheetView>
  </sheetViews>
  <sheetFormatPr baseColWidth="10" defaultRowHeight="15" x14ac:dyDescent="0.25"/>
  <sheetData>
    <row r="3" spans="3:12" x14ac:dyDescent="0.25">
      <c r="C3" s="33" t="s">
        <v>48</v>
      </c>
      <c r="D3" s="34"/>
      <c r="E3" s="34"/>
      <c r="F3" s="34"/>
      <c r="G3" s="34"/>
      <c r="H3" s="34"/>
      <c r="I3" s="34"/>
      <c r="J3" s="34"/>
      <c r="K3" s="34"/>
      <c r="L3" s="34"/>
    </row>
    <row r="4" spans="3:12" x14ac:dyDescent="0.25"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3:12" x14ac:dyDescent="0.25"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3:12" x14ac:dyDescent="0.25"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3:12" x14ac:dyDescent="0.25">
      <c r="C7" s="34"/>
      <c r="D7" s="34"/>
      <c r="E7" s="34"/>
      <c r="F7" s="34"/>
      <c r="G7" s="34"/>
      <c r="H7" s="34"/>
      <c r="I7" s="34"/>
      <c r="J7" s="34"/>
      <c r="K7" s="34"/>
      <c r="L7" s="34"/>
    </row>
    <row r="11" spans="3:12" ht="15" customHeight="1" x14ac:dyDescent="0.25">
      <c r="D11" s="32"/>
      <c r="E11" s="32"/>
      <c r="F11" s="32"/>
      <c r="G11" s="32"/>
      <c r="H11" s="32"/>
    </row>
    <row r="12" spans="3:12" ht="15" customHeight="1" x14ac:dyDescent="0.25">
      <c r="D12" s="32"/>
      <c r="E12" s="32"/>
      <c r="F12" s="32"/>
      <c r="G12" s="32"/>
      <c r="H12" s="32"/>
    </row>
  </sheetData>
  <mergeCells count="1">
    <mergeCell ref="C3:L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Lien_Graphs">
                <anchor moveWithCells="1" sizeWithCells="1">
                  <from>
                    <xdr:col>8</xdr:col>
                    <xdr:colOff>476250</xdr:colOff>
                    <xdr:row>9</xdr:row>
                    <xdr:rowOff>85725</xdr:rowOff>
                  </from>
                  <to>
                    <xdr:col>11</xdr:col>
                    <xdr:colOff>95250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5" name="Button 2">
              <controlPr defaultSize="0" print="0" autoFill="0" autoPict="0" macro="[0]!Lien_Graph_Gen">
                <anchor moveWithCells="1" sizeWithCells="1">
                  <from>
                    <xdr:col>8</xdr:col>
                    <xdr:colOff>466725</xdr:colOff>
                    <xdr:row>14</xdr:row>
                    <xdr:rowOff>142875</xdr:rowOff>
                  </from>
                  <to>
                    <xdr:col>11</xdr:col>
                    <xdr:colOff>85725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6" name="Button 3">
              <controlPr defaultSize="0" print="0" autoFill="0" autoPict="0" macro="[0]!Lien_Consommation">
                <anchor moveWithCells="1" sizeWithCells="1">
                  <from>
                    <xdr:col>8</xdr:col>
                    <xdr:colOff>466725</xdr:colOff>
                    <xdr:row>20</xdr:row>
                    <xdr:rowOff>76200</xdr:rowOff>
                  </from>
                  <to>
                    <xdr:col>11</xdr:col>
                    <xdr:colOff>85725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0" r:id="rId7" name="Button 4">
              <controlPr defaultSize="0" print="0" autoFill="0" autoPict="0" macro="[0]!Lien_Taux">
                <anchor moveWithCells="1" sizeWithCells="1">
                  <from>
                    <xdr:col>8</xdr:col>
                    <xdr:colOff>466725</xdr:colOff>
                    <xdr:row>25</xdr:row>
                    <xdr:rowOff>171450</xdr:rowOff>
                  </from>
                  <to>
                    <xdr:col>11</xdr:col>
                    <xdr:colOff>85725</xdr:colOff>
                    <xdr:row>28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X9:X14"/>
  <sheetViews>
    <sheetView zoomScaleNormal="100" workbookViewId="0">
      <selection activeCell="L23" sqref="L23"/>
    </sheetView>
  </sheetViews>
  <sheetFormatPr baseColWidth="10" defaultRowHeight="15" x14ac:dyDescent="0.25"/>
  <sheetData>
    <row r="9" spans="24:24" x14ac:dyDescent="0.25">
      <c r="X9" s="2"/>
    </row>
    <row r="10" spans="24:24" x14ac:dyDescent="0.25">
      <c r="X10" s="2"/>
    </row>
    <row r="11" spans="24:24" x14ac:dyDescent="0.25">
      <c r="X11" s="2"/>
    </row>
    <row r="12" spans="24:24" x14ac:dyDescent="0.25">
      <c r="X12" s="2"/>
    </row>
    <row r="13" spans="24:24" x14ac:dyDescent="0.25">
      <c r="X13" s="2"/>
    </row>
    <row r="14" spans="24:24" x14ac:dyDescent="0.25">
      <c r="X1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ctualiser_SSA1">
                <anchor>
                  <from>
                    <xdr:col>3</xdr:col>
                    <xdr:colOff>666750</xdr:colOff>
                    <xdr:row>2</xdr:row>
                    <xdr:rowOff>0</xdr:rowOff>
                  </from>
                  <to>
                    <xdr:col>5</xdr:col>
                    <xdr:colOff>514350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ctualiser_SSA2">
                <anchor>
                  <from>
                    <xdr:col>12</xdr:col>
                    <xdr:colOff>57150</xdr:colOff>
                    <xdr:row>2</xdr:row>
                    <xdr:rowOff>76200</xdr:rowOff>
                  </from>
                  <to>
                    <xdr:col>13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Actualiser_SSA3">
                <anchor>
                  <from>
                    <xdr:col>4</xdr:col>
                    <xdr:colOff>9525</xdr:colOff>
                    <xdr:row>21</xdr:row>
                    <xdr:rowOff>152400</xdr:rowOff>
                  </from>
                  <to>
                    <xdr:col>5</xdr:col>
                    <xdr:colOff>619125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Actualiser_SSA4">
                <anchor>
                  <from>
                    <xdr:col>12</xdr:col>
                    <xdr:colOff>9525</xdr:colOff>
                    <xdr:row>22</xdr:row>
                    <xdr:rowOff>57150</xdr:rowOff>
                  </from>
                  <to>
                    <xdr:col>13</xdr:col>
                    <xdr:colOff>619125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Actualiser_PG1">
                <anchor>
                  <from>
                    <xdr:col>4</xdr:col>
                    <xdr:colOff>19050</xdr:colOff>
                    <xdr:row>40</xdr:row>
                    <xdr:rowOff>28575</xdr:rowOff>
                  </from>
                  <to>
                    <xdr:col>5</xdr:col>
                    <xdr:colOff>628650</xdr:colOff>
                    <xdr:row>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Actualiser_PG2">
                <anchor>
                  <from>
                    <xdr:col>12</xdr:col>
                    <xdr:colOff>123825</xdr:colOff>
                    <xdr:row>40</xdr:row>
                    <xdr:rowOff>57150</xdr:rowOff>
                  </from>
                  <to>
                    <xdr:col>13</xdr:col>
                    <xdr:colOff>733425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Actualiser_PR">
                <anchor>
                  <from>
                    <xdr:col>4</xdr:col>
                    <xdr:colOff>19050</xdr:colOff>
                    <xdr:row>58</xdr:row>
                    <xdr:rowOff>171450</xdr:rowOff>
                  </from>
                  <to>
                    <xdr:col>5</xdr:col>
                    <xdr:colOff>628650</xdr:colOff>
                    <xdr:row>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Actualiser_PS">
                <anchor>
                  <from>
                    <xdr:col>11</xdr:col>
                    <xdr:colOff>695325</xdr:colOff>
                    <xdr:row>59</xdr:row>
                    <xdr:rowOff>9525</xdr:rowOff>
                  </from>
                  <to>
                    <xdr:col>13</xdr:col>
                    <xdr:colOff>542925</xdr:colOff>
                    <xdr:row>61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3F769-0E1C-4278-B3A9-FEB79A730BF3}">
  <sheetPr codeName="Feuil8"/>
  <dimension ref="A5:H29"/>
  <sheetViews>
    <sheetView tabSelected="1" topLeftCell="A19" zoomScale="80" zoomScaleNormal="80" workbookViewId="0">
      <selection activeCell="L33" sqref="L33"/>
    </sheetView>
  </sheetViews>
  <sheetFormatPr baseColWidth="10" defaultRowHeight="15" x14ac:dyDescent="0.25"/>
  <sheetData>
    <row r="5" spans="1:8" x14ac:dyDescent="0.25">
      <c r="C5" s="24"/>
      <c r="D5" s="24"/>
      <c r="E5" s="24"/>
      <c r="F5" s="24"/>
      <c r="G5" s="24"/>
      <c r="H5" s="24"/>
    </row>
    <row r="6" spans="1:8" x14ac:dyDescent="0.25">
      <c r="C6" s="24"/>
      <c r="D6" s="24"/>
      <c r="E6" s="24"/>
      <c r="F6" s="24"/>
      <c r="G6" s="24"/>
      <c r="H6" s="24"/>
    </row>
    <row r="7" spans="1:8" x14ac:dyDescent="0.25">
      <c r="C7" s="24"/>
      <c r="D7" s="18"/>
      <c r="E7" s="18"/>
      <c r="F7" s="18" t="str">
        <f>"Débit moyen /h pour "&amp;B9&amp;" en "&amp;B8</f>
        <v>Débit moyen /h pour PG1 en 2020</v>
      </c>
      <c r="G7" s="24"/>
      <c r="H7" s="24"/>
    </row>
    <row r="8" spans="1:8" x14ac:dyDescent="0.25">
      <c r="A8" s="16" t="s">
        <v>38</v>
      </c>
      <c r="B8" s="21">
        <v>2020</v>
      </c>
      <c r="C8" s="24"/>
      <c r="D8" s="18">
        <v>12</v>
      </c>
      <c r="E8" s="18" t="str">
        <f>Consommation!B14</f>
        <v>janvier</v>
      </c>
      <c r="F8" s="19">
        <f>INDEX(Matrice,D8+$F$20,$F$21+2)</f>
        <v>79.830018164278783</v>
      </c>
      <c r="G8" s="24"/>
      <c r="H8" s="24"/>
    </row>
    <row r="9" spans="1:8" x14ac:dyDescent="0.25">
      <c r="A9" s="17" t="s">
        <v>46</v>
      </c>
      <c r="B9" s="21" t="s">
        <v>34</v>
      </c>
      <c r="C9" s="24"/>
      <c r="D9" s="18">
        <f>D8-1</f>
        <v>11</v>
      </c>
      <c r="E9" s="18" t="str">
        <f>Consommation!B13</f>
        <v>février</v>
      </c>
      <c r="F9" s="19">
        <f t="shared" ref="F9:F19" si="0">INDEX(Matrice,D9+$F$20,$F$21+2)</f>
        <v>78.377887236377092</v>
      </c>
      <c r="G9" s="24"/>
      <c r="H9" s="24"/>
    </row>
    <row r="10" spans="1:8" x14ac:dyDescent="0.25">
      <c r="C10" s="24"/>
      <c r="D10" s="18">
        <f t="shared" ref="D10:D19" si="1">D9-1</f>
        <v>10</v>
      </c>
      <c r="E10" s="18" t="str">
        <f>Consommation!B12</f>
        <v>mars</v>
      </c>
      <c r="F10" s="19">
        <f t="shared" si="0"/>
        <v>74.553769587737534</v>
      </c>
      <c r="G10" s="24"/>
      <c r="H10" s="24"/>
    </row>
    <row r="11" spans="1:8" x14ac:dyDescent="0.25">
      <c r="C11" s="24"/>
      <c r="D11" s="18">
        <f t="shared" si="1"/>
        <v>9</v>
      </c>
      <c r="E11" s="18" t="str">
        <f>Consommation!B11</f>
        <v>avril</v>
      </c>
      <c r="F11" s="19">
        <f t="shared" si="0"/>
        <v>69.64401294500631</v>
      </c>
      <c r="G11" s="24"/>
      <c r="H11" s="24"/>
    </row>
    <row r="12" spans="1:8" x14ac:dyDescent="0.25">
      <c r="C12" s="24"/>
      <c r="D12" s="18">
        <f t="shared" si="1"/>
        <v>8</v>
      </c>
      <c r="E12" s="18" t="str">
        <f>Consommation!B10</f>
        <v>mai</v>
      </c>
      <c r="F12" s="19">
        <f t="shared" si="0"/>
        <v>0</v>
      </c>
      <c r="G12" s="24"/>
      <c r="H12" s="24"/>
    </row>
    <row r="13" spans="1:8" x14ac:dyDescent="0.25">
      <c r="C13" s="24"/>
      <c r="D13" s="18">
        <f t="shared" si="1"/>
        <v>7</v>
      </c>
      <c r="E13" s="18" t="str">
        <f>Consommation!B9</f>
        <v>juin</v>
      </c>
      <c r="F13" s="19">
        <f t="shared" si="0"/>
        <v>0</v>
      </c>
      <c r="G13" s="24"/>
      <c r="H13" s="24"/>
    </row>
    <row r="14" spans="1:8" x14ac:dyDescent="0.25">
      <c r="C14" s="24"/>
      <c r="D14" s="18">
        <f t="shared" si="1"/>
        <v>6</v>
      </c>
      <c r="E14" s="18" t="str">
        <f>Consommation!B8</f>
        <v>juillet</v>
      </c>
      <c r="F14" s="19">
        <f t="shared" si="0"/>
        <v>0</v>
      </c>
      <c r="G14" s="24"/>
      <c r="H14" s="24"/>
    </row>
    <row r="15" spans="1:8" x14ac:dyDescent="0.25">
      <c r="C15" s="24"/>
      <c r="D15" s="18">
        <f t="shared" si="1"/>
        <v>5</v>
      </c>
      <c r="E15" s="18" t="str">
        <f>Consommation!B7</f>
        <v>août</v>
      </c>
      <c r="F15" s="19">
        <f t="shared" si="0"/>
        <v>0</v>
      </c>
      <c r="G15" s="24"/>
      <c r="H15" s="24"/>
    </row>
    <row r="16" spans="1:8" x14ac:dyDescent="0.25">
      <c r="C16" s="24"/>
      <c r="D16" s="18">
        <f t="shared" si="1"/>
        <v>4</v>
      </c>
      <c r="E16" s="18" t="str">
        <f>Consommation!B6</f>
        <v>septembre</v>
      </c>
      <c r="F16" s="19">
        <f t="shared" si="0"/>
        <v>0</v>
      </c>
      <c r="G16" s="24"/>
      <c r="H16" s="24"/>
    </row>
    <row r="17" spans="1:8" x14ac:dyDescent="0.25">
      <c r="C17" s="24"/>
      <c r="D17" s="18">
        <f t="shared" si="1"/>
        <v>3</v>
      </c>
      <c r="E17" s="18" t="str">
        <f>Consommation!B5</f>
        <v>octobre</v>
      </c>
      <c r="F17" s="19">
        <f t="shared" si="0"/>
        <v>0</v>
      </c>
      <c r="G17" s="24"/>
      <c r="H17" s="24"/>
    </row>
    <row r="18" spans="1:8" x14ac:dyDescent="0.25">
      <c r="C18" s="24"/>
      <c r="D18" s="18">
        <f t="shared" si="1"/>
        <v>2</v>
      </c>
      <c r="E18" s="18" t="str">
        <f>Consommation!B4</f>
        <v>novembre</v>
      </c>
      <c r="F18" s="19">
        <f t="shared" si="0"/>
        <v>0</v>
      </c>
      <c r="G18" s="24"/>
      <c r="H18" s="24"/>
    </row>
    <row r="19" spans="1:8" x14ac:dyDescent="0.25">
      <c r="C19" s="24"/>
      <c r="D19" s="18">
        <f t="shared" si="1"/>
        <v>1</v>
      </c>
      <c r="E19" s="18" t="str">
        <f>Consommation!B3</f>
        <v>décembre</v>
      </c>
      <c r="F19" s="19">
        <f t="shared" si="0"/>
        <v>0</v>
      </c>
      <c r="G19" s="24"/>
      <c r="H19" s="24"/>
    </row>
    <row r="20" spans="1:8" x14ac:dyDescent="0.25">
      <c r="C20" s="24"/>
      <c r="D20" s="18"/>
      <c r="E20" s="18" t="s">
        <v>47</v>
      </c>
      <c r="F20" s="20">
        <f>IF(B8=2020,0,12)</f>
        <v>0</v>
      </c>
      <c r="G20" s="24"/>
      <c r="H20" s="24"/>
    </row>
    <row r="21" spans="1:8" x14ac:dyDescent="0.25">
      <c r="C21" s="24"/>
      <c r="D21" s="18"/>
      <c r="E21" s="18" t="s">
        <v>39</v>
      </c>
      <c r="F21" s="20">
        <f>MATCH(B9,Consommation!C1:Z1,0)</f>
        <v>13</v>
      </c>
      <c r="G21" s="24"/>
      <c r="H21" s="24"/>
    </row>
    <row r="22" spans="1:8" x14ac:dyDescent="0.25">
      <c r="C22" s="24"/>
      <c r="D22" s="24"/>
      <c r="E22" s="24"/>
      <c r="F22" s="24"/>
      <c r="G22" s="24"/>
      <c r="H22" s="24"/>
    </row>
    <row r="23" spans="1:8" x14ac:dyDescent="0.25">
      <c r="C23" s="24"/>
      <c r="D23" s="24"/>
      <c r="E23" s="24"/>
      <c r="F23" s="24"/>
      <c r="G23" s="24"/>
      <c r="H23" s="24"/>
    </row>
    <row r="25" spans="1:8" x14ac:dyDescent="0.25">
      <c r="F25" t="str">
        <f>"Taux de réalisation des Rondes en "&amp;B27&amp;" "&amp;B26</f>
        <v>Taux de réalisation des Rondes en février 2020</v>
      </c>
    </row>
    <row r="26" spans="1:8" x14ac:dyDescent="0.25">
      <c r="A26" t="s">
        <v>38</v>
      </c>
      <c r="B26" s="23">
        <v>2020</v>
      </c>
    </row>
    <row r="27" spans="1:8" x14ac:dyDescent="0.25">
      <c r="A27" t="s">
        <v>45</v>
      </c>
      <c r="B27" s="23" t="s">
        <v>11</v>
      </c>
      <c r="E27" cm="1">
        <f t="array" ref="E27">_xlfn.SWITCH(B27,"janvier",12,"février",11,"mars",10,"avril",9,"mai",8,"juin",7,"juillet",6,"août",5,"septembre",4,"octobre",3,"novembre",2,"décembre",1)</f>
        <v>11</v>
      </c>
      <c r="G27" s="25">
        <f>INDEX(MatriceTaux,E$27+E$28,1)</f>
        <v>0.89655172413793105</v>
      </c>
    </row>
    <row r="28" spans="1:8" x14ac:dyDescent="0.25">
      <c r="E28">
        <f>IF(B26=2020,0,12)</f>
        <v>0</v>
      </c>
      <c r="G28" s="25" cm="1">
        <f t="array" ref="G28">INDEX(MatriceTaux,$E$27+$E$28,2)</f>
        <v>0.96551724137931039</v>
      </c>
    </row>
    <row r="29" spans="1:8" x14ac:dyDescent="0.25">
      <c r="G29" s="25" cm="1">
        <f t="array" ref="G29">INDEX(MatriceTaux,$E$27+$E$28,3)</f>
        <v>0.93103448275862066</v>
      </c>
    </row>
  </sheetData>
  <sheetProtection formatCells="0" formatColumns="0" formatRows="0" insertColumns="0" insertRows="0" insertHyperlinks="0" deleteColumns="0" deleteRows="0" sort="0" autoFilter="0" pivotTables="0"/>
  <dataValidations count="3">
    <dataValidation type="list" allowBlank="1" showInputMessage="1" showErrorMessage="1" sqref="B8 B26" xr:uid="{8187AD72-6D81-489B-81B9-0F32E2C6DC5F}">
      <formula1>"2019,2020"</formula1>
    </dataValidation>
    <dataValidation type="list" allowBlank="1" showInputMessage="1" showErrorMessage="1" sqref="B9" xr:uid="{922AFC07-3891-4862-ABF7-E399C6E62813}">
      <formula1>"SSA1,SSA2,SSA3,SSA4,PG1,PG2,SSA4,PG1,PG2,PR,PS"</formula1>
    </dataValidation>
    <dataValidation type="list" allowBlank="1" showInputMessage="1" showErrorMessage="1" sqref="B27" xr:uid="{5FF874C3-F8D3-42BE-9B8F-6A9CAD0BAA4B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Z34"/>
  <sheetViews>
    <sheetView showGridLines="0" zoomScale="90" zoomScaleNormal="90" workbookViewId="0">
      <selection activeCell="G13" sqref="G13"/>
    </sheetView>
  </sheetViews>
  <sheetFormatPr baseColWidth="10" defaultRowHeight="15" x14ac:dyDescent="0.25"/>
  <cols>
    <col min="1" max="6" width="11.42578125" style="5"/>
    <col min="7" max="7" width="12.7109375" style="5" bestFit="1" customWidth="1"/>
    <col min="8" max="14" width="11.42578125" style="5"/>
    <col min="15" max="15" width="11.7109375" style="5" bestFit="1" customWidth="1"/>
    <col min="16" max="16384" width="11.42578125" style="5"/>
  </cols>
  <sheetData>
    <row r="1" spans="1:26" ht="20.100000000000001" customHeight="1" x14ac:dyDescent="0.25">
      <c r="C1" s="35" t="s">
        <v>27</v>
      </c>
      <c r="D1" s="35"/>
      <c r="E1" s="35"/>
      <c r="F1" s="35" t="s">
        <v>31</v>
      </c>
      <c r="G1" s="35"/>
      <c r="H1" s="35"/>
      <c r="I1" s="35" t="s">
        <v>32</v>
      </c>
      <c r="J1" s="35"/>
      <c r="K1" s="35"/>
      <c r="L1" s="35" t="s">
        <v>33</v>
      </c>
      <c r="M1" s="35"/>
      <c r="N1" s="35"/>
      <c r="O1" s="35" t="s">
        <v>34</v>
      </c>
      <c r="P1" s="35"/>
      <c r="Q1" s="35"/>
      <c r="R1" s="35" t="s">
        <v>35</v>
      </c>
      <c r="S1" s="35"/>
      <c r="T1" s="35"/>
      <c r="U1" s="35" t="s">
        <v>36</v>
      </c>
      <c r="V1" s="35"/>
      <c r="W1" s="35"/>
      <c r="X1" s="35" t="s">
        <v>37</v>
      </c>
      <c r="Y1" s="35"/>
      <c r="Z1" s="35"/>
    </row>
    <row r="2" spans="1:26" ht="50.1" customHeight="1" x14ac:dyDescent="0.25">
      <c r="C2" s="15" t="s">
        <v>28</v>
      </c>
      <c r="D2" s="15" t="s">
        <v>29</v>
      </c>
      <c r="E2" s="15" t="s">
        <v>30</v>
      </c>
      <c r="F2" s="15" t="s">
        <v>28</v>
      </c>
      <c r="G2" s="15" t="s">
        <v>29</v>
      </c>
      <c r="H2" s="15" t="s">
        <v>30</v>
      </c>
      <c r="I2" s="15" t="s">
        <v>28</v>
      </c>
      <c r="J2" s="15" t="s">
        <v>29</v>
      </c>
      <c r="K2" s="15" t="s">
        <v>30</v>
      </c>
      <c r="L2" s="15" t="s">
        <v>28</v>
      </c>
      <c r="M2" s="15" t="s">
        <v>29</v>
      </c>
      <c r="N2" s="15" t="s">
        <v>30</v>
      </c>
      <c r="O2" s="15" t="s">
        <v>28</v>
      </c>
      <c r="P2" s="15" t="s">
        <v>29</v>
      </c>
      <c r="Q2" s="15" t="s">
        <v>30</v>
      </c>
      <c r="R2" s="15" t="s">
        <v>28</v>
      </c>
      <c r="S2" s="15" t="s">
        <v>29</v>
      </c>
      <c r="T2" s="15" t="s">
        <v>30</v>
      </c>
      <c r="U2" s="15" t="s">
        <v>28</v>
      </c>
      <c r="V2" s="15" t="s">
        <v>29</v>
      </c>
      <c r="W2" s="15" t="s">
        <v>30</v>
      </c>
      <c r="X2" s="15" t="s">
        <v>28</v>
      </c>
      <c r="Y2" s="15" t="s">
        <v>29</v>
      </c>
      <c r="Z2" s="15" t="s">
        <v>30</v>
      </c>
    </row>
    <row r="3" spans="1:26" ht="20.100000000000001" customHeight="1" x14ac:dyDescent="0.25">
      <c r="A3" s="36">
        <v>2020</v>
      </c>
      <c r="B3" s="14" t="s">
        <v>26</v>
      </c>
      <c r="C3" s="12">
        <f>IFERROR(VLOOKUP(_xlfn.MAXIFS('SSA1'!$A:$A,'SSA1'!$H:$H,"2020",'SSA1'!$G:$G,"décembre"),'SSA1'!$A:$B,2,FALSE),0)</f>
        <v>0</v>
      </c>
      <c r="D3" s="12">
        <f>SUMIFS('SSA1'!$D:$D,'SSA1'!$H:$H,"2020",'SSA1'!$G:$G,"décembre")</f>
        <v>0</v>
      </c>
      <c r="E3" s="12">
        <f>IFERROR(SUMIFS('SSA1'!$D:$D,'SSA1'!$H:$H,"2020",'SSA1'!$G:$G,"décembre")/(SUMIFS('SSA1'!$C:$C,'SSA1'!$H:$H,"2020",'SSA1'!$G:$G,"décembre")*24),0)</f>
        <v>0</v>
      </c>
      <c r="F3" s="12">
        <f>IFERROR(VLOOKUP(_xlfn.MAXIFS('SSA2'!$A:$A,'SSA2'!$H:$H,"2020",'SSA2'!$G:$G,"décembre"),'SSA2'!$A:$B,2,FALSE),0)</f>
        <v>0</v>
      </c>
      <c r="G3" s="12">
        <f>SUMIFS('SSA2'!$D:$D,'SSA2'!$H:$H,"2020",'SSA2'!$G:$G,"décembre")</f>
        <v>0</v>
      </c>
      <c r="H3" s="12">
        <f>IFERROR(SUMIFS('SSA2'!$D:$D,'SSA2'!$H:$H,"2020",'SSA2'!$G:$G,"décembre")/(SUMIFS('SSA2'!$C:$C,'SSA2'!$H:$H,"2020",'SSA2'!$G:$G,"décembre")*24),0)</f>
        <v>0</v>
      </c>
      <c r="I3" s="12">
        <f>IFERROR(VLOOKUP(_xlfn.MAXIFS('SSA3'!$A:$A,'SSA3'!$H:$H,"2020",'SSA3'!$G:$G,"décembre"),'SSA3'!$A:$B,2,FALSE),0)</f>
        <v>0</v>
      </c>
      <c r="J3" s="12">
        <f>SUMIFS('SSA3'!$D:$D,'SSA3'!$H:$H,"2020",'SSA3'!$G:$G,"décembre")</f>
        <v>0</v>
      </c>
      <c r="K3" s="12">
        <f>IFERROR(SUMIFS('SSA3'!$D:$D,'SSA3'!$H:$H,"2020",'SSA3'!$G:$G,"décembre")/(SUMIFS('SSA3'!$C:$C,'SSA3'!$H:$H,"2020",'SSA3'!$G:$G,"décembre")*24),0)</f>
        <v>0</v>
      </c>
      <c r="L3" s="12">
        <f>IFERROR(VLOOKUP(_xlfn.MAXIFS('SSA4'!$A:$A,'SSA4'!$H:$H,"2020",'SSA4'!$G:$G,"décembre"),'SSA4'!$A:$B,2,FALSE),0)</f>
        <v>0</v>
      </c>
      <c r="M3" s="12">
        <f>SUMIFS('SSA3'!$D:$D,'SSA4'!$H:$H,"2020",'SSA4'!$G:$G,"décembre")</f>
        <v>0</v>
      </c>
      <c r="N3" s="12">
        <f>IFERROR(SUMIFS('SSA4'!$D:$D,'PG1'!$H:$H,"2020",'SSA4'!$G:$G,"décembre")/(SUMIFS('PG1'!$C:$C,'SSA4'!$H:$H,"2020",'SSA4'!$G:$G,"décembre")*24),0)</f>
        <v>0</v>
      </c>
      <c r="O3" s="12">
        <f>IFERROR(VLOOKUP(_xlfn.MAXIFS('PG1'!$A:$A,'PG1'!$H:$H,"2020",'PG1'!$G:$G,"décembre"),'PG1'!$A:$B,2,FALSE),0)</f>
        <v>0</v>
      </c>
      <c r="P3" s="12">
        <f>SUMIFS('PG1'!$D:$D,'PG1'!$H:$H,"2020",'PG1'!$G:$G,"décembre")</f>
        <v>0</v>
      </c>
      <c r="Q3" s="12">
        <f>IFERROR(SUMIFS('PG1'!$D:$D,'PG1'!$H:$H,"2020",'PG1'!$G:$G,"décembre")/(SUMIFS('PG1'!$C:$C,'PG1'!$H:$H,"2020",'PG1'!$G:$G,"décembre")*24),0)</f>
        <v>0</v>
      </c>
      <c r="R3" s="12">
        <f>IFERROR(VLOOKUP(_xlfn.MAXIFS('PG2'!$A:$A,'PG2'!$H:$H,"2020",'PG2'!$G:$G,"décembre"),'PG2'!$A:$B,2,FALSE),0)</f>
        <v>0</v>
      </c>
      <c r="S3" s="12">
        <f>SUMIFS('PG2'!$D:$D,'PG2'!$H:$H,"2020",'PG2'!$G:$G,"décembre")</f>
        <v>0</v>
      </c>
      <c r="T3" s="12">
        <f>IFERROR(SUMIFS('PG2'!$D:$D,'PG2'!$H:$H,"2020",'PG2'!$G:$G,"décembre")/(SUMIFS('PG2'!$C:$C,'PG2'!$H:$H,"2020",'PG2'!$G:$G,"décembre")*24),0)</f>
        <v>0</v>
      </c>
      <c r="U3" s="12">
        <f>IFERROR(VLOOKUP(_xlfn.MAXIFS(PR!$A:$A,PR!$H:$H,"2020",PR!$G:$G,"décembre"),PR!$A:$B,2,FALSE),0)</f>
        <v>0</v>
      </c>
      <c r="V3" s="12">
        <f>SUMIFS(PR!$D:$D,PR!$H:$H,"2020",PR!$G:$G,"décembre")</f>
        <v>0</v>
      </c>
      <c r="W3" s="12">
        <f>IFERROR(SUMIFS(PR!$D:$D,PR!$H:$H,"2020",PR!$G:$G,"décembre")/(SUMIFS(PR!$C:$C,PR!$H:$H,"2020",PR!$G:$G,"décembre")*24),0)</f>
        <v>0</v>
      </c>
      <c r="X3" s="12">
        <f>IFERROR(VLOOKUP(_xlfn.MAXIFS(PS!$A:$A,PS!$H:$H,"2020",PS!$G:$G,"décembre"),PS!$A:$B,2,FALSE),0)</f>
        <v>0</v>
      </c>
      <c r="Y3" s="12">
        <f>SUMIFS(PS!$D:$D,PS!$H:$H,"2020",PS!$G:$G,"décembre")</f>
        <v>0</v>
      </c>
      <c r="Z3" s="12">
        <f>IFERROR(SUMIFS(PS!$D:$D,PS!$H:$H,"2020",PS!$G:$G,"décembre")/(SUMIFS(PS!$C:$C,PS!$H:$H,"2020",PS!$G:$G,"décembre")*24),0)</f>
        <v>0</v>
      </c>
    </row>
    <row r="4" spans="1:26" ht="20.100000000000001" customHeight="1" x14ac:dyDescent="0.25">
      <c r="A4" s="36"/>
      <c r="B4" s="14" t="s">
        <v>25</v>
      </c>
      <c r="C4" s="12">
        <f>IFERROR(VLOOKUP(_xlfn.MAXIFS('SSA1'!$A:$A,'SSA1'!$H:$H,"2020",'SSA1'!$G:$G,"novembre"),'SSA1'!$A:$B,2,FALSE),0)</f>
        <v>0</v>
      </c>
      <c r="D4" s="12">
        <f>SUMIFS('SSA1'!$D:$D,'SSA1'!$H:$H,"2020",'SSA1'!$G:$G,"novembre")</f>
        <v>0</v>
      </c>
      <c r="E4" s="12">
        <f>IFERROR(SUMIFS('SSA1'!$D:$D,'SSA1'!$H:$H,"2020",'SSA1'!$G:$G,"novembre")/(SUMIFS('SSA1'!$C:$C,'SSA1'!$H:$H,"2020",'SSA1'!$G:$G,"novembre")*24),0)</f>
        <v>0</v>
      </c>
      <c r="F4" s="12">
        <f>IFERROR(VLOOKUP(_xlfn.MAXIFS('SSA2'!$A:$A,'SSA2'!$H:$H,"2020",'SSA2'!$G:$G,"novembre"),'SSA2'!$A:$B,2,FALSE),0)</f>
        <v>0</v>
      </c>
      <c r="G4" s="12">
        <f>SUMIFS('SSA2'!$D:$D,'SSA2'!$H:$H,"2020",'SSA2'!$G:$G,"novembre")</f>
        <v>0</v>
      </c>
      <c r="H4" s="12">
        <f>IFERROR(SUMIFS('SSA2'!$D:$D,'SSA2'!$H:$H,"2020",'SSA2'!$G:$G,"novembre")/(SUMIFS('SSA2'!$C:$C,'SSA2'!$H:$H,"2020",'SSA2'!$G:$G,"novembre")*24),0)</f>
        <v>0</v>
      </c>
      <c r="I4" s="12">
        <f>IFERROR(VLOOKUP(_xlfn.MAXIFS('SSA3'!$A:$A,'SSA3'!$H:$H,"2020",'SSA3'!$G:$G,"novembre"),'SSA3'!$A:$B,2,FALSE),0)</f>
        <v>0</v>
      </c>
      <c r="J4" s="12">
        <f>SUMIFS('SSA3'!$D:$D,'SSA3'!$H:$H,"2020",'SSA3'!$G:$G,"novembre")</f>
        <v>0</v>
      </c>
      <c r="K4" s="12">
        <f>IFERROR(SUMIFS('SSA3'!$D:$D,'SSA3'!$H:$H,"2020",'SSA3'!$G:$G,"novembre")/(SUMIFS('SSA3'!$C:$C,'SSA3'!$H:$H,"2020",'SSA3'!$G:$G,"novembre")*24),0)</f>
        <v>0</v>
      </c>
      <c r="L4" s="12">
        <f>IFERROR(VLOOKUP(_xlfn.MAXIFS('SSA4'!$A:$A,'SSA4'!$H:$H,"2020",'SSA4'!$G:$G,"novembre"),'SSA4'!$A:$B,2,FALSE),0)</f>
        <v>0</v>
      </c>
      <c r="M4" s="12">
        <f>SUMIFS('SSA4'!$D:$D,'SSA4'!$H:$H,"2020",'SSA4'!$G:$G,"novembre")</f>
        <v>0</v>
      </c>
      <c r="N4" s="12">
        <f>IFERROR(SUMIFS('SSA4'!$D:$D,'PG1'!$H:$H,"2020",'SSA4'!$G:$G,"novembre")/(SUMIFS('PG1'!$C:$C,'SSA4'!$H:$H,"2020",'SSA4'!$G:$G,"novembre")*24),0)</f>
        <v>0</v>
      </c>
      <c r="O4" s="12">
        <f>IFERROR(VLOOKUP(_xlfn.MAXIFS('PG1'!$A:$A,'PG1'!$H:$H,"2020",'PG1'!$G:$G,"novembre"),'PG1'!$A:$B,2,FALSE),0)</f>
        <v>0</v>
      </c>
      <c r="P4" s="12">
        <f>SUMIFS('PG1'!$D:$D,'PG1'!$H:$H,"2020",'PG1'!$G:$G,"novembre")</f>
        <v>0</v>
      </c>
      <c r="Q4" s="12">
        <f>IFERROR(SUMIFS('PG1'!$D:$D,'PG1'!$H:$H,"2020",'PG1'!$G:$G,"novembre")/(SUMIFS('PG1'!$C:$C,'PG1'!$H:$H,"2020",'PG1'!$G:$G,"novembre")*24),0)</f>
        <v>0</v>
      </c>
      <c r="R4" s="12">
        <f>IFERROR(VLOOKUP(_xlfn.MAXIFS('PG2'!$A:$A,'PG2'!$H:$H,"2020",'PG2'!$G:$G,"novembre"),'PG2'!$A:$B,2,FALSE),0)</f>
        <v>0</v>
      </c>
      <c r="S4" s="12">
        <f>SUMIFS('PG2'!$D:$D,'PG2'!$H:$H,"2020",'PG2'!$G:$G,"novembre")</f>
        <v>0</v>
      </c>
      <c r="T4" s="12">
        <f>IFERROR(SUMIFS('PG2'!$D:$D,'PG2'!$H:$H,"2020",'PG2'!$G:$G,"novembre")/(SUMIFS('PG2'!$C:$C,'PG2'!$H:$H,"2020",'PG2'!$G:$G,"novembre")*24),0)</f>
        <v>0</v>
      </c>
      <c r="U4" s="12">
        <f>IFERROR(VLOOKUP(_xlfn.MAXIFS(PR!$A:$A,PR!$H:$H,"2020",PR!$G:$G,"novembre"),PR!$A:$B,2,FALSE),0)</f>
        <v>0</v>
      </c>
      <c r="V4" s="12">
        <f>SUMIFS(PR!$D:$D,PR!$H:$H,"2020",PR!$G:$G,"novembre")</f>
        <v>0</v>
      </c>
      <c r="W4" s="12">
        <f>IFERROR(SUMIFS(PR!$D:$D,PR!$H:$H,"2020",PR!$G:$G,"novembre")/(SUMIFS(PR!$C:$C,PR!$H:$H,"2020",PR!$G:$G,"novembre")*24),0)</f>
        <v>0</v>
      </c>
      <c r="X4" s="12">
        <f>IFERROR(VLOOKUP(_xlfn.MAXIFS(PS!$A:$A,PS!$H:$H,"2020",PS!$G:$G,"novembre"),PS!$A:$B,2,FALSE),0)</f>
        <v>0</v>
      </c>
      <c r="Y4" s="12">
        <f>SUMIFS(PS!$D:$D,PS!$H:$H,"2020",PS!$G:$G,"novembre")</f>
        <v>0</v>
      </c>
      <c r="Z4" s="12">
        <f>IFERROR(SUMIFS(PS!$D:$D,PS!$H:$H,"2020",PS!$G:$G,"novembre")/(SUMIFS(PS!$C:$C,PS!$H:$H,"2020",PS!$G:$G,"novembre")*24),0)</f>
        <v>0</v>
      </c>
    </row>
    <row r="5" spans="1:26" ht="20.100000000000001" customHeight="1" x14ac:dyDescent="0.25">
      <c r="A5" s="36"/>
      <c r="B5" s="14" t="s">
        <v>24</v>
      </c>
      <c r="C5" s="12">
        <f>IFERROR(VLOOKUP(_xlfn.MAXIFS('SSA1'!$A:$A,'SSA1'!$H:$H,"2020",'SSA1'!$G:$G,"octobre"),'SSA1'!$A:$B,2,FALSE),0)</f>
        <v>0</v>
      </c>
      <c r="D5" s="12">
        <f>SUMIFS('SSA1'!$D:$D,'SSA1'!$H:$H,"2020",'SSA1'!$G:$G,"octobre")</f>
        <v>0</v>
      </c>
      <c r="E5" s="12">
        <f>IFERROR(SUMIFS('SSA1'!$D:$D,'SSA1'!$H:$H,"2020",'SSA1'!$G:$G,"octobre")/(SUMIFS('SSA1'!$C:$C,'SSA1'!$H:$H,"2020",'SSA1'!$G:$G,"octobre")*24),0)</f>
        <v>0</v>
      </c>
      <c r="F5" s="12">
        <f>IFERROR(VLOOKUP(_xlfn.MAXIFS('SSA2'!$A:$A,'SSA2'!$H:$H,"2020",'SSA2'!$G:$G,"octobre"),'SSA2'!$A:$B,2,FALSE),0)</f>
        <v>0</v>
      </c>
      <c r="G5" s="12">
        <f>SUMIFS('SSA2'!$D:$D,'SSA2'!$H:$H,"2020",'SSA2'!$G:$G,"octobre")</f>
        <v>0</v>
      </c>
      <c r="H5" s="12">
        <f>IFERROR(SUMIFS('SSA2'!$D:$D,'SSA2'!$H:$H,"2020",'SSA2'!$G:$G,"octobre")/(SUMIFS('SSA2'!$C:$C,'SSA2'!$H:$H,"2020",'SSA2'!$G:$G,"octobre")*24),0)</f>
        <v>0</v>
      </c>
      <c r="I5" s="12">
        <f>IFERROR(VLOOKUP(_xlfn.MAXIFS('SSA3'!$A:$A,'SSA3'!$H:$H,"2020",'SSA3'!$G:$G,"octobre"),'SSA3'!$A:$B,2,FALSE),0)</f>
        <v>0</v>
      </c>
      <c r="J5" s="12">
        <f>SUMIFS('SSA3'!$D:$D,'SSA3'!$H:$H,"2020",'SSA3'!$G:$G,"octobre")</f>
        <v>0</v>
      </c>
      <c r="K5" s="12">
        <f>IFERROR(SUMIFS('SSA3'!$D:$D,'SSA3'!$H:$H,"2020",'SSA3'!$G:$G,"octobre")/(SUMIFS('SSA3'!$C:$C,'SSA3'!$H:$H,"2020",'SSA3'!$G:$G,"octobre")*24),0)</f>
        <v>0</v>
      </c>
      <c r="L5" s="12">
        <f>IFERROR(VLOOKUP(_xlfn.MAXIFS('SSA4'!$A:$A,'SSA4'!$H:$H,"2020",'SSA4'!$G:$G,"octobre"),'SSA4'!$A:$B,2,FALSE),0)</f>
        <v>0</v>
      </c>
      <c r="M5" s="12">
        <f>SUMIFS('SSA4'!$D:$D,'SSA4'!$H:$H,"2020",'SSA4'!$G:$G,"octobre")</f>
        <v>0</v>
      </c>
      <c r="N5" s="12">
        <f>IFERROR(SUMIFS('SSA4'!$D:$D,'PG1'!$H:$H,"2020",'SSA4'!$G:$G,"octobre")/(SUMIFS('PG1'!$C:$C,'SSA4'!$H:$H,"2020",'SSA4'!$G:$G,"octobre")*24),0)</f>
        <v>0</v>
      </c>
      <c r="O5" s="12">
        <f>IFERROR(VLOOKUP(_xlfn.MAXIFS('PG1'!$A:$A,'PG1'!$H:$H,"2020",'PG1'!$G:$G,"octobre"),'PG1'!$A:$B,2,FALSE),0)</f>
        <v>0</v>
      </c>
      <c r="P5" s="12">
        <f>SUMIFS('PG1'!$D:$D,'PG1'!$H:$H,"2020",'PG1'!$G:$G,"octobre")</f>
        <v>0</v>
      </c>
      <c r="Q5" s="12">
        <f>IFERROR(SUMIFS('PG1'!$D:$D,'PG1'!$H:$H,"2020",'PG1'!$G:$G,"octobre")/(SUMIFS('PG1'!$C:$C,'PG1'!$H:$H,"2020",'PG1'!$G:$G,"octobre")*24),0)</f>
        <v>0</v>
      </c>
      <c r="R5" s="12">
        <f>IFERROR(VLOOKUP(_xlfn.MAXIFS('PG2'!$A:$A,'PG2'!$H:$H,"2020",'PG2'!$G:$G,"octobre"),'PG2'!$A:$B,2,FALSE),0)</f>
        <v>0</v>
      </c>
      <c r="S5" s="12">
        <f>SUMIFS('PG2'!$D:$D,'PG2'!$H:$H,"2020",'PG2'!$G:$G,"octobre")</f>
        <v>0</v>
      </c>
      <c r="T5" s="12">
        <f>IFERROR(SUMIFS('PG2'!$D:$D,'PG2'!$H:$H,"2020",'PG2'!$G:$G,"octobre")/(SUMIFS('PG2'!$C:$C,'PG2'!$H:$H,"2020",'PG2'!$G:$G,"octobre")*24),0)</f>
        <v>0</v>
      </c>
      <c r="U5" s="12">
        <f>IFERROR(VLOOKUP(_xlfn.MAXIFS(PR!$A:$A,PR!$H:$H,"2020",PR!$G:$G,"octobre"),PR!$A:$B,2,FALSE),0)</f>
        <v>0</v>
      </c>
      <c r="V5" s="12">
        <f>SUMIFS(PR!$D:$D,PR!$H:$H,"2020",PR!$G:$G,"octobre")</f>
        <v>0</v>
      </c>
      <c r="W5" s="12">
        <f>IFERROR(SUMIFS(PR!$D:$D,PR!$H:$H,"2020",PR!$G:$G,"octobre")/(SUMIFS(PR!$C:$C,PR!$H:$H,"2020",PR!$G:$G,"octobre")*24),0)</f>
        <v>0</v>
      </c>
      <c r="X5" s="12">
        <f>IFERROR(VLOOKUP(_xlfn.MAXIFS(PS!$A:$A,PS!$H:$H,"2020",PS!$G:$G,"octobre"),PS!$A:$B,2,FALSE),0)</f>
        <v>0</v>
      </c>
      <c r="Y5" s="12">
        <f>SUMIFS(PS!$D:$D,PS!$H:$H,"2020",PS!$G:$G,"octobre")</f>
        <v>0</v>
      </c>
      <c r="Z5" s="12">
        <f>IFERROR(SUMIFS(PS!$D:$D,PS!$H:$H,"2020",PS!$G:$G,"octobre")/(SUMIFS(PS!$C:$C,PS!$H:$H,"2020",PS!$G:$G,"octobre")*24),0)</f>
        <v>0</v>
      </c>
    </row>
    <row r="6" spans="1:26" ht="20.100000000000001" customHeight="1" x14ac:dyDescent="0.25">
      <c r="A6" s="36"/>
      <c r="B6" s="14" t="s">
        <v>23</v>
      </c>
      <c r="C6" s="12">
        <f>IFERROR(VLOOKUP(_xlfn.MAXIFS('SSA1'!$A:$A,'SSA1'!$H:$H,"2020",'SSA1'!$G:$G,"septembre"),'SSA1'!$A:$B,2,FALSE),0)</f>
        <v>0</v>
      </c>
      <c r="D6" s="12">
        <f>SUMIFS('SSA1'!$D:$D,'SSA1'!$H:$H,"2020",'SSA1'!$G:$G,"septembre")</f>
        <v>0</v>
      </c>
      <c r="E6" s="12">
        <f>IFERROR(SUMIFS('SSA1'!$D:$D,'SSA1'!$H:$H,"2020",'SSA1'!$G:$G,"septembre")/(SUMIFS('SSA1'!$C:$C,'SSA1'!$H:$H,"2020",'SSA1'!$G:$G,"septembre")*24),0)</f>
        <v>0</v>
      </c>
      <c r="F6" s="12">
        <f>IFERROR(VLOOKUP(_xlfn.MAXIFS('SSA2'!$A:$A,'SSA2'!$H:$H,"2020",'SSA2'!$G:$G,"septembre"),'SSA2'!$A:$B,2,FALSE),0)</f>
        <v>0</v>
      </c>
      <c r="G6" s="12">
        <f>SUMIFS('SSA2'!$D:$D,'SSA2'!$H:$H,"2020",'SSA2'!$G:$G,"septembre")</f>
        <v>0</v>
      </c>
      <c r="H6" s="12">
        <f>IFERROR(SUMIFS('SSA2'!$D:$D,'SSA2'!$H:$H,"2020",'SSA2'!$G:$G,"septembre")/(SUMIFS('SSA2'!$C:$C,'SSA2'!$H:$H,"2020",'SSA2'!$G:$G,"septembre")*24),0)</f>
        <v>0</v>
      </c>
      <c r="I6" s="12">
        <f>IFERROR(VLOOKUP(_xlfn.MAXIFS('SSA3'!$A:$A,'SSA3'!$H:$H,"2020",'SSA3'!$G:$G,"septembre"),'SSA3'!$A:$B,2,FALSE),0)</f>
        <v>0</v>
      </c>
      <c r="J6" s="12">
        <f>SUMIFS('SSA3'!$D:$D,'SSA3'!$H:$H,"2020",'SSA3'!$G:$G,"septembre")</f>
        <v>0</v>
      </c>
      <c r="K6" s="12">
        <f>IFERROR(SUMIFS('SSA3'!$D:$D,'SSA3'!$H:$H,"2020",'SSA3'!$G:$G,"septembre")/(SUMIFS('SSA3'!$C:$C,'SSA3'!$H:$H,"2020",'SSA3'!$G:$G,"septembre")*24),0)</f>
        <v>0</v>
      </c>
      <c r="L6" s="12">
        <f>IFERROR(VLOOKUP(_xlfn.MAXIFS('SSA4'!$A:$A,'SSA4'!$H:$H,"2020",'SSA4'!$G:$G,"septembre"),'SSA4'!$A:$B,2,FALSE),0)</f>
        <v>0</v>
      </c>
      <c r="M6" s="12">
        <f>SUMIFS('SSA4'!$D:$D,'SSA4'!$H:$H,"2020",'SSA4'!$G:$G,"septembre")</f>
        <v>0</v>
      </c>
      <c r="N6" s="12">
        <f>IFERROR(SUMIFS('SSA4'!$D:$D,'PG1'!$H:$H,"2020",'SSA4'!$G:$G,"septembre")/(SUMIFS('PG1'!$C:$C,'SSA4'!$H:$H,"2020",'SSA4'!$G:$G,"septembre")*24),0)</f>
        <v>0</v>
      </c>
      <c r="O6" s="12">
        <f>IFERROR(VLOOKUP(_xlfn.MAXIFS('PG1'!$A:$A,'PG1'!$H:$H,"2020",'PG1'!$G:$G,"septembre"),'PG1'!$A:$B,2,FALSE),0)</f>
        <v>0</v>
      </c>
      <c r="P6" s="12">
        <f>SUMIFS('PG1'!$D:$D,'PG1'!$H:$H,"2020",'PG1'!$G:$G,"septembre")</f>
        <v>0</v>
      </c>
      <c r="Q6" s="12">
        <f>IFERROR(SUMIFS('PG1'!$D:$D,'PG1'!$H:$H,"2020",'PG1'!$G:$G,"septembre")/(SUMIFS('PG1'!$C:$C,'PG1'!$H:$H,"2020",'PG1'!$G:$G,"septembre")*24),0)</f>
        <v>0</v>
      </c>
      <c r="R6" s="12">
        <f>IFERROR(VLOOKUP(_xlfn.MAXIFS('PG2'!$A:$A,'PG2'!$H:$H,"2020",'PG2'!$G:$G,"septembre"),'PG2'!$A:$B,2,FALSE),0)</f>
        <v>0</v>
      </c>
      <c r="S6" s="12">
        <f>SUMIFS('PG2'!$D:$D,'PG2'!$H:$H,"2020",'PG2'!$G:$G,"septembre")</f>
        <v>0</v>
      </c>
      <c r="T6" s="12">
        <f>IFERROR(SUMIFS('PG2'!$D:$D,'PG2'!$H:$H,"2020",'PG2'!$G:$G,"septembre")/(SUMIFS('PG2'!$C:$C,'PG2'!$H:$H,"2020",'PG2'!$G:$G,"septembre")*24),0)</f>
        <v>0</v>
      </c>
      <c r="U6" s="12">
        <f>IFERROR(VLOOKUP(_xlfn.MAXIFS(PR!$A:$A,PR!$H:$H,"2020",PR!$G:$G,"septembre"),PR!$A:$B,2,FALSE),0)</f>
        <v>0</v>
      </c>
      <c r="V6" s="12">
        <f>SUMIFS(PR!$D:$D,PR!$H:$H,"2020",PR!$G:$G,"septembre")</f>
        <v>0</v>
      </c>
      <c r="W6" s="12">
        <f>IFERROR(SUMIFS(PR!$D:$D,PR!$H:$H,"2020",PR!$G:$G,"septembre")/(SUMIFS(PR!$C:$C,PR!$H:$H,"2020",PR!$G:$G,"septembre")*24),0)</f>
        <v>0</v>
      </c>
      <c r="X6" s="12">
        <f>IFERROR(VLOOKUP(_xlfn.MAXIFS(PS!$A:$A,PS!$H:$H,"2020",PS!$G:$G,"septembre"),PS!$A:$B,2,FALSE),0)</f>
        <v>0</v>
      </c>
      <c r="Y6" s="12">
        <f>SUMIFS(PS!$D:$D,PS!$H:$H,"2020",PS!$G:$G,"septembre")</f>
        <v>0</v>
      </c>
      <c r="Z6" s="12">
        <f>IFERROR(SUMIFS(PS!$D:$D,PS!$H:$H,"2020",PS!$G:$G,"septembre")/(SUMIFS(PS!$C:$C,PS!$H:$H,"2020",PS!$G:$G,"septembre")*24),0)</f>
        <v>0</v>
      </c>
    </row>
    <row r="7" spans="1:26" ht="20.100000000000001" customHeight="1" x14ac:dyDescent="0.25">
      <c r="A7" s="36"/>
      <c r="B7" s="14" t="s">
        <v>22</v>
      </c>
      <c r="C7" s="12">
        <f>IFERROR(VLOOKUP(_xlfn.MAXIFS('SSA1'!$A:$A,'SSA1'!$H:$H,"2020",'SSA1'!$G:$G,"août"),'SSA1'!$A:$B,2,FALSE),0)</f>
        <v>0</v>
      </c>
      <c r="D7" s="12">
        <f>SUMIFS('SSA1'!$D:$D,'SSA1'!$H:$H,"2020",'SSA1'!$G:$G,"août")</f>
        <v>0</v>
      </c>
      <c r="E7" s="12">
        <f>IFERROR(SUMIFS('SSA1'!$D:$D,'SSA1'!$H:$H,"2020",'SSA1'!$G:$G,"août")/(SUMIFS('SSA1'!$C:$C,'SSA1'!$H:$H,"2020",'SSA1'!$G:$G,"août")*24),0)</f>
        <v>0</v>
      </c>
      <c r="F7" s="12">
        <f>IFERROR(VLOOKUP(_xlfn.MAXIFS('SSA2'!$A:$A,'SSA2'!$H:$H,"2020",'SSA2'!$G:$G,"août"),'SSA2'!$A:$B,2,FALSE),0)</f>
        <v>0</v>
      </c>
      <c r="G7" s="12">
        <f>SUMIFS('SSA2'!$D:$D,'SSA2'!$H:$H,"2020",'SSA2'!$G:$G,"août")</f>
        <v>0</v>
      </c>
      <c r="H7" s="12">
        <f>IFERROR(SUMIFS('SSA2'!$D:$D,'SSA2'!$H:$H,"2020",'SSA2'!$G:$G,"août")/(SUMIFS('SSA2'!$C:$C,'SSA2'!$H:$H,"2020",'SSA2'!$G:$G,"août")*24),0)</f>
        <v>0</v>
      </c>
      <c r="I7" s="12">
        <f>IFERROR(VLOOKUP(_xlfn.MAXIFS('SSA3'!$A:$A,'SSA3'!$H:$H,"2020",'SSA3'!$G:$G,"août"),'SSA3'!$A:$B,2,FALSE),0)</f>
        <v>0</v>
      </c>
      <c r="J7" s="12">
        <f>SUMIFS('SSA3'!$D:$D,'SSA3'!$H:$H,"2020",'SSA3'!$G:$G,"août")</f>
        <v>0</v>
      </c>
      <c r="K7" s="12">
        <f>IFERROR(SUMIFS('SSA3'!$D:$D,'SSA3'!$H:$H,"2020",'SSA3'!$G:$G,"août")/(SUMIFS('SSA3'!$C:$C,'SSA3'!$H:$H,"2020",'SSA3'!$G:$G,"août")*24),0)</f>
        <v>0</v>
      </c>
      <c r="L7" s="12">
        <f>IFERROR(VLOOKUP(_xlfn.MAXIFS('SSA4'!$A:$A,'SSA4'!$H:$H,"2020",'SSA4'!$G:$G,"août"),'SSA4'!$A:$B,2,FALSE),0)</f>
        <v>0</v>
      </c>
      <c r="M7" s="12">
        <f>SUMIFS('SSA4'!$D:$D,'SSA4'!$H:$H,"2020",'SSA4'!$G:$G,"août")</f>
        <v>0</v>
      </c>
      <c r="N7" s="12">
        <f>IFERROR(SUMIFS('SSA4'!$D:$D,'PG1'!$H:$H,"2020",'SSA4'!$G:$G,"août")/(SUMIFS('PG1'!$C:$C,'SSA4'!$H:$H,"2020",'SSA4'!$G:$G,"août")*24),0)</f>
        <v>0</v>
      </c>
      <c r="O7" s="12">
        <f>IFERROR(VLOOKUP(_xlfn.MAXIFS('PG1'!$A:$A,'PG1'!$H:$H,"2020",'PG1'!$G:$G,"août"),'PG1'!$A:$B,2,FALSE),0)</f>
        <v>0</v>
      </c>
      <c r="P7" s="12">
        <f>SUMIFS('PG1'!$D:$D,'PG1'!$H:$H,"2020",'PG1'!$G:$G,"août")</f>
        <v>0</v>
      </c>
      <c r="Q7" s="12">
        <f>IFERROR(SUMIFS('PG1'!$D:$D,'PG1'!$H:$H,"2020",'PG1'!$G:$G,"août")/(SUMIFS('PG1'!$C:$C,'PG1'!$H:$H,"2020",'PG1'!$G:$G,"août")*24),0)</f>
        <v>0</v>
      </c>
      <c r="R7" s="12">
        <f>IFERROR(VLOOKUP(_xlfn.MAXIFS('PG2'!$A:$A,'PG2'!$H:$H,"2020",'PG2'!$G:$G,"août"),'PG2'!$A:$B,2,FALSE),0)</f>
        <v>0</v>
      </c>
      <c r="S7" s="12">
        <f>SUMIFS('PG2'!$D:$D,'PG2'!$H:$H,"2020",'PG2'!$G:$G,"août")</f>
        <v>0</v>
      </c>
      <c r="T7" s="12">
        <f>IFERROR(SUMIFS('PG2'!$D:$D,'PG2'!$H:$H,"2020",'PG2'!$G:$G,"août")/(SUMIFS('PG2'!$C:$C,'PG2'!$H:$H,"2020",'PG2'!$G:$G,"août")*24),0)</f>
        <v>0</v>
      </c>
      <c r="U7" s="12">
        <f>IFERROR(VLOOKUP(_xlfn.MAXIFS(PR!$A:$A,PR!$H:$H,"2020",PR!$G:$G,"août"),PR!$A:$B,2,FALSE),0)</f>
        <v>0</v>
      </c>
      <c r="V7" s="12">
        <f>SUMIFS(PR!$D:$D,PR!$H:$H,"2020",PR!$G:$G,"août")</f>
        <v>0</v>
      </c>
      <c r="W7" s="12">
        <f>IFERROR(SUMIFS(PR!$D:$D,PR!$H:$H,"2020",PR!$G:$G,"août")/(SUMIFS(PR!$C:$C,PR!$H:$H,"2020",PR!$G:$G,"août")*24),0)</f>
        <v>0</v>
      </c>
      <c r="X7" s="12">
        <f>IFERROR(VLOOKUP(_xlfn.MAXIFS(PS!$A:$A,PS!$H:$H,"2020",PS!$G:$G,"août"),PS!$A:$B,2,FALSE),0)</f>
        <v>0</v>
      </c>
      <c r="Y7" s="12">
        <f>SUMIFS(PS!$D:$D,PS!$H:$H,"2020",PS!$G:$G,"août")</f>
        <v>0</v>
      </c>
      <c r="Z7" s="12">
        <f>IFERROR(SUMIFS(PS!$D:$D,PS!$H:$H,"2020",PS!$G:$G,"août")/(SUMIFS(PS!$C:$C,PS!$H:$H,"2020",PS!$G:$G,"août")*24),0)</f>
        <v>0</v>
      </c>
    </row>
    <row r="8" spans="1:26" ht="20.100000000000001" customHeight="1" x14ac:dyDescent="0.25">
      <c r="A8" s="36"/>
      <c r="B8" s="14" t="s">
        <v>21</v>
      </c>
      <c r="C8" s="12">
        <f>IFERROR(VLOOKUP(_xlfn.MAXIFS('SSA1'!$A:$A,'SSA1'!$H:$H,"2020",'SSA1'!$G:$G,"juillet"),'SSA1'!$A:$B,2,FALSE),0)</f>
        <v>0</v>
      </c>
      <c r="D8" s="12">
        <f>SUMIFS('SSA1'!$D:$D,'SSA1'!$H:$H,"2020",'SSA1'!$G:$G,"juillet")</f>
        <v>0</v>
      </c>
      <c r="E8" s="12">
        <f>IFERROR(SUMIFS('SSA1'!$D:$D,'SSA1'!$H:$H,"2020",'SSA1'!$G:$G,"juillet")/(SUMIFS('SSA1'!$C:$C,'SSA1'!$H:$H,"2020",'SSA1'!$G:$G,"juillet")*24),0)</f>
        <v>0</v>
      </c>
      <c r="F8" s="12">
        <f>IFERROR(VLOOKUP(_xlfn.MAXIFS('SSA2'!$A:$A,'SSA2'!$H:$H,"2020",'SSA2'!$G:$G,"juillet"),'SSA2'!$A:$B,2,FALSE),0)</f>
        <v>0</v>
      </c>
      <c r="G8" s="12">
        <f>SUMIFS('SSA2'!$D:$D,'SSA2'!$H:$H,"2020",'SSA2'!$G:$G,"juillet")</f>
        <v>0</v>
      </c>
      <c r="H8" s="12">
        <f>IFERROR(SUMIFS('SSA2'!$D:$D,'SSA2'!$H:$H,"2020",'SSA2'!$G:$G,"juillet")/(SUMIFS('SSA2'!$C:$C,'SSA2'!$H:$H,"2020",'SSA2'!$G:$G,"juillet")*24),0)</f>
        <v>0</v>
      </c>
      <c r="I8" s="12">
        <f>IFERROR(VLOOKUP(_xlfn.MAXIFS('SSA3'!$A:$A,'SSA3'!$H:$H,"2020",'SSA3'!$G:$G,"juillet"),'SSA3'!$A:$B,2,FALSE),0)</f>
        <v>0</v>
      </c>
      <c r="J8" s="12">
        <f>SUMIFS('SSA3'!$D:$D,'SSA3'!$H:$H,"2020",'SSA3'!$G:$G,"juillet")</f>
        <v>0</v>
      </c>
      <c r="K8" s="12">
        <f>IFERROR(SUMIFS('SSA3'!$D:$D,'SSA3'!$H:$H,"2020",'SSA3'!$G:$G,"juillet")/(SUMIFS('SSA3'!$C:$C,'SSA3'!$H:$H,"2020",'SSA3'!$G:$G,"juillet")*24),0)</f>
        <v>0</v>
      </c>
      <c r="L8" s="12">
        <f>IFERROR(VLOOKUP(_xlfn.MAXIFS('SSA4'!$A:$A,'SSA4'!$H:$H,"2020",'SSA4'!$G:$G,"juillet"),'SSA4'!$A:$B,2,FALSE),0)</f>
        <v>0</v>
      </c>
      <c r="M8" s="12">
        <f>SUMIFS('SSA4'!$D:$D,'SSA4'!$H:$H,"2020",'SSA4'!$G:$G,"juillet")</f>
        <v>0</v>
      </c>
      <c r="N8" s="12">
        <f>IFERROR(SUMIFS('SSA4'!$D:$D,'PG1'!$H:$H,"2020",'SSA4'!$G:$G,"juillet")/(SUMIFS('PG1'!$C:$C,'SSA4'!$H:$H,"2020",'SSA4'!$G:$G,"juillet")*24),0)</f>
        <v>0</v>
      </c>
      <c r="O8" s="12">
        <f>IFERROR(VLOOKUP(_xlfn.MAXIFS('PG1'!$A:$A,'PG1'!$H:$H,"2020",'PG1'!$G:$G,"juillet"),'PG1'!$A:$B,2,FALSE),0)</f>
        <v>0</v>
      </c>
      <c r="P8" s="12">
        <f>SUMIFS('PG1'!$D:$D,'PG1'!$H:$H,"2020",'PG1'!$G:$G,"juillet")</f>
        <v>0</v>
      </c>
      <c r="Q8" s="12">
        <f>IFERROR(SUMIFS('PG1'!$D:$D,'PG1'!$H:$H,"2020",'PG1'!$G:$G,"juillet")/(SUMIFS('PG1'!$C:$C,'PG1'!$H:$H,"2020",'PG1'!$G:$G,"juillet")*24),0)</f>
        <v>0</v>
      </c>
      <c r="R8" s="12">
        <f>IFERROR(VLOOKUP(_xlfn.MAXIFS('PG2'!$A:$A,'PG2'!$H:$H,"2020",'PG2'!$G:$G,"juillet"),'PG2'!$A:$B,2,FALSE),0)</f>
        <v>0</v>
      </c>
      <c r="S8" s="12">
        <f>SUMIFS('PG2'!$D:$D,'PG2'!$H:$H,"2020",'PG2'!$G:$G,"juillet")</f>
        <v>0</v>
      </c>
      <c r="T8" s="12">
        <f>IFERROR(SUMIFS('PG2'!$D:$D,'PG2'!$H:$H,"2020",'PG2'!$G:$G,"juillet")/(SUMIFS('PG2'!$C:$C,'PG2'!$H:$H,"2020",'PG2'!$G:$G,"juillet")*24),0)</f>
        <v>0</v>
      </c>
      <c r="U8" s="12">
        <f>IFERROR(VLOOKUP(_xlfn.MAXIFS(PR!$A:$A,PR!$H:$H,"2020",PR!$G:$G,"juillet"),PR!$A:$B,2,FALSE),0)</f>
        <v>0</v>
      </c>
      <c r="V8" s="12">
        <f>SUMIFS(PR!$D:$D,PR!$H:$H,"2020",PR!$G:$G,"juillet")</f>
        <v>0</v>
      </c>
      <c r="W8" s="12">
        <f>IFERROR(SUMIFS(PR!$D:$D,PR!$H:$H,"2020",PR!$G:$G,"juillet")/(SUMIFS(PR!$C:$C,PR!$H:$H,"2020",PR!$G:$G,"juillet")*24),0)</f>
        <v>0</v>
      </c>
      <c r="X8" s="12">
        <f>IFERROR(VLOOKUP(_xlfn.MAXIFS(PS!$A:$A,PS!$H:$H,"2020",PS!$G:$G,"juillet"),PS!$A:$B,2,FALSE),0)</f>
        <v>0</v>
      </c>
      <c r="Y8" s="12">
        <f>SUMIFS(PS!$D:$D,PS!$H:$H,"2020",PS!$G:$G,"juillet")</f>
        <v>0</v>
      </c>
      <c r="Z8" s="12">
        <f>IFERROR(SUMIFS(PS!$D:$D,PS!$H:$H,"2020",PS!$G:$G,"juillet")/(SUMIFS(PS!$C:$C,PS!$H:$H,"2020",PS!$G:$G,"juillet")*24),0)</f>
        <v>0</v>
      </c>
    </row>
    <row r="9" spans="1:26" ht="20.100000000000001" customHeight="1" x14ac:dyDescent="0.25">
      <c r="A9" s="36"/>
      <c r="B9" s="14" t="s">
        <v>15</v>
      </c>
      <c r="C9" s="12">
        <f>IFERROR(VLOOKUP(_xlfn.MAXIFS('SSA1'!$A:$A,'SSA1'!$H:$H,"2020",'SSA1'!$G:$G,"juin"),'SSA1'!$A:$B,2,FALSE),0)</f>
        <v>0</v>
      </c>
      <c r="D9" s="12">
        <f>SUMIFS('SSA1'!$D:$D,'SSA1'!$H:$H,"2020",'SSA1'!$G:$G,"juin")</f>
        <v>0</v>
      </c>
      <c r="E9" s="12">
        <f>IFERROR(SUMIFS('SSA1'!$D:$D,'SSA1'!$H:$H,"2020",'SSA1'!$G:$G,"juin")/(SUMIFS('SSA1'!$C:$C,'SSA1'!$H:$H,"2020",'SSA1'!$G:$G,"juin")*24),0)</f>
        <v>0</v>
      </c>
      <c r="F9" s="12">
        <f>IFERROR(VLOOKUP(_xlfn.MAXIFS('SSA2'!$A:$A,'SSA2'!$H:$H,"2020",'SSA2'!$G:$G,"juin"),'SSA2'!$A:$B,2,FALSE),0)</f>
        <v>0</v>
      </c>
      <c r="G9" s="12">
        <f>SUMIFS('SSA2'!$D:$D,'SSA2'!$H:$H,"2020",'SSA2'!$G:$G,"juin")</f>
        <v>0</v>
      </c>
      <c r="H9" s="12">
        <f>IFERROR(SUMIFS('SSA2'!$D:$D,'SSA2'!$H:$H,"2020",'SSA2'!$G:$G,"juin")/(SUMIFS('SSA2'!$C:$C,'SSA2'!$H:$H,"2020",'SSA2'!$G:$G,"juin")*24),0)</f>
        <v>0</v>
      </c>
      <c r="I9" s="12">
        <f>IFERROR(VLOOKUP(_xlfn.MAXIFS('SSA3'!$A:$A,'SSA3'!$H:$H,"2020",'SSA3'!$G:$G,"juin"),'SSA3'!$A:$B,2,FALSE),0)</f>
        <v>0</v>
      </c>
      <c r="J9" s="12">
        <f>SUMIFS('SSA3'!$D:$D,'SSA3'!$H:$H,"2020",'SSA3'!$G:$G,"juin")</f>
        <v>0</v>
      </c>
      <c r="K9" s="12">
        <f>IFERROR(SUMIFS('SSA3'!$D:$D,'SSA3'!$H:$H,"2020",'SSA3'!$G:$G,"juin")/(SUMIFS('SSA3'!$C:$C,'SSA3'!$H:$H,"2020",'SSA3'!$G:$G,"juin")*24),0)</f>
        <v>0</v>
      </c>
      <c r="L9" s="12">
        <f>IFERROR(VLOOKUP(_xlfn.MAXIFS('SSA4'!$A:$A,'SSA4'!$H:$H,"2020",'SSA4'!$G:$G,"juin"),'SSA4'!$A:$B,2,FALSE),0)</f>
        <v>0</v>
      </c>
      <c r="M9" s="12">
        <f>SUMIFS('SSA4'!$D:$D,'SSA4'!$H:$H,"2020",'SSA4'!$G:$G,"juin")</f>
        <v>0</v>
      </c>
      <c r="N9" s="12">
        <f>IFERROR(SUMIFS('SSA4'!$D:$D,'PG1'!$H:$H,"2020",'SSA4'!$G:$G,"juin")/(SUMIFS('PG1'!$C:$C,'SSA4'!$H:$H,"2020",'SSA4'!$G:$G,"juin")*24),0)</f>
        <v>0</v>
      </c>
      <c r="O9" s="12">
        <f>IFERROR(VLOOKUP(_xlfn.MAXIFS('PG1'!$A:$A,'PG1'!$H:$H,"2020",'PG1'!$G:$G,"juin"),'PG1'!$A:$B,2,FALSE),0)</f>
        <v>0</v>
      </c>
      <c r="P9" s="12">
        <f>SUMIFS('PG1'!$D:$D,'PG1'!$H:$H,"2020",'PG1'!$G:$G,"juin")</f>
        <v>0</v>
      </c>
      <c r="Q9" s="12">
        <f>IFERROR(SUMIFS('PG1'!$D:$D,'PG1'!$H:$H,"2020",'PG1'!$G:$G,"juin")/(SUMIFS('PG1'!$C:$C,'PG1'!$H:$H,"2020",'PG1'!$G:$G,"juin")*24),0)</f>
        <v>0</v>
      </c>
      <c r="R9" s="12">
        <f>IFERROR(VLOOKUP(_xlfn.MAXIFS('PG2'!$A:$A,'PG2'!$H:$H,"2020",'PG2'!$G:$G,"juin"),'PG2'!$A:$B,2,FALSE),0)</f>
        <v>0</v>
      </c>
      <c r="S9" s="12">
        <f>SUMIFS('PG2'!$D:$D,'PG2'!$H:$H,"2020",'PG2'!$G:$G,"juin")</f>
        <v>0</v>
      </c>
      <c r="T9" s="12">
        <f>IFERROR(SUMIFS('PG2'!$D:$D,'PG2'!$H:$H,"2020",'PG2'!$G:$G,"juin")/(SUMIFS('PG2'!$C:$C,'PG2'!$H:$H,"2020",'PG2'!$G:$G,"juin")*24),0)</f>
        <v>0</v>
      </c>
      <c r="U9" s="12">
        <f>IFERROR(VLOOKUP(_xlfn.MAXIFS(PR!$A:$A,PR!$H:$H,"2020",PR!$G:$G,"juin"),PR!$A:$B,2,FALSE),0)</f>
        <v>0</v>
      </c>
      <c r="V9" s="12">
        <f>SUMIFS(PR!$D:$D,PR!$H:$H,"2020",PR!$G:$G,"juin")</f>
        <v>0</v>
      </c>
      <c r="W9" s="12">
        <f>IFERROR(SUMIFS(PR!$D:$D,PR!$H:$H,"2020",PR!$G:$G,"juin")/(SUMIFS(PR!$C:$C,PR!$H:$H,"2020",PR!$G:$G,"juin")*24),0)</f>
        <v>0</v>
      </c>
      <c r="X9" s="12">
        <f>IFERROR(VLOOKUP(_xlfn.MAXIFS(PS!$A:$A,PS!$H:$H,"2020",PS!$G:$G,"juin"),PS!$A:$B,2,FALSE),0)</f>
        <v>0</v>
      </c>
      <c r="Y9" s="12">
        <f>SUMIFS(PS!$D:$D,PS!$H:$H,"2020",PS!$G:$G,"juin")</f>
        <v>0</v>
      </c>
      <c r="Z9" s="12">
        <f>IFERROR(SUMIFS(PS!$D:$D,PS!$H:$H,"2020",PS!$G:$G,"juin")/(SUMIFS(PS!$C:$C,PS!$H:$H,"2020",PS!$G:$G,"juin")*24),0)</f>
        <v>0</v>
      </c>
    </row>
    <row r="10" spans="1:26" ht="20.100000000000001" customHeight="1" x14ac:dyDescent="0.25">
      <c r="A10" s="36"/>
      <c r="B10" s="14" t="s">
        <v>14</v>
      </c>
      <c r="C10" s="12">
        <f>IFERROR(VLOOKUP(_xlfn.MAXIFS('SSA1'!$A:$A,'SSA1'!$H:$H,"2020",'SSA1'!$G:$G,"mai"),'SSA1'!$A:$B,2,FALSE),0)</f>
        <v>0</v>
      </c>
      <c r="D10" s="12">
        <f>SUMIFS('SSA1'!$D:$D,'SSA1'!$H:$H,"2020",'SSA1'!$G:$G,"mai")</f>
        <v>0</v>
      </c>
      <c r="E10" s="12">
        <f>IFERROR(SUMIFS('SSA1'!$D:$D,'SSA1'!$H:$H,"2020",'SSA1'!$G:$G,"mai")/(SUMIFS('SSA1'!$C:$C,'SSA1'!$H:$H,"2020",'SSA1'!$G:$G,"mai")*24),0)</f>
        <v>0</v>
      </c>
      <c r="F10" s="12">
        <f>IFERROR(VLOOKUP(_xlfn.MAXIFS('SSA2'!$A:$A,'SSA2'!$H:$H,"2020",'SSA2'!$G:$G,"mai"),'SSA2'!$A:$B,2,FALSE),0)</f>
        <v>0</v>
      </c>
      <c r="G10" s="12">
        <f>SUMIFS('SSA2'!$D:$D,'SSA2'!$H:$H,"2020",'SSA2'!$G:$G,"mai")</f>
        <v>0</v>
      </c>
      <c r="H10" s="12">
        <f>IFERROR(SUMIFS('SSA2'!$D:$D,'SSA2'!$H:$H,"2020",'SSA2'!$G:$G,"mai")/(SUMIFS('SSA2'!$C:$C,'SSA2'!$H:$H,"2020",'SSA2'!$G:$G,"mai")*24),0)</f>
        <v>0</v>
      </c>
      <c r="I10" s="12">
        <f>IFERROR(VLOOKUP(_xlfn.MAXIFS('SSA3'!$A:$A,'SSA3'!$H:$H,"2020",'SSA3'!$G:$G,"mai"),'SSA3'!$A:$B,2,FALSE),0)</f>
        <v>0</v>
      </c>
      <c r="J10" s="12">
        <f>SUMIFS('SSA3'!$D:$D,'SSA3'!$H:$H,"2020",'SSA3'!$G:$G,"mai")</f>
        <v>0</v>
      </c>
      <c r="K10" s="12">
        <f>IFERROR(SUMIFS('SSA3'!$D:$D,'SSA3'!$H:$H,"2020",'SSA3'!$G:$G,"mai")/(SUMIFS('SSA3'!$C:$C,'SSA3'!$H:$H,"2020",'SSA3'!$G:$G,"mai")*24),0)</f>
        <v>0</v>
      </c>
      <c r="L10" s="12">
        <f>IFERROR(VLOOKUP(_xlfn.MAXIFS('SSA4'!$A:$A,'SSA4'!$H:$H,"2020",'SSA4'!$G:$G,"mai"),'SSA4'!$A:$B,2,FALSE),0)</f>
        <v>0</v>
      </c>
      <c r="M10" s="12">
        <f>SUMIFS('SSA4'!$D:$D,'SSA4'!$H:$H,"2020",'SSA4'!$G:$G,"mai")</f>
        <v>0</v>
      </c>
      <c r="N10" s="12">
        <f>IFERROR(SUMIFS('SSA4'!$D:$D,'PG1'!$H:$H,"2020",'SSA4'!$G:$G,"mai")/(SUMIFS('PG1'!$C:$C,'SSA4'!$H:$H,"2020",'SSA4'!$G:$G,"mai")*24),0)</f>
        <v>0</v>
      </c>
      <c r="O10" s="12">
        <f>IFERROR(VLOOKUP(_xlfn.MAXIFS('PG1'!$A:$A,'PG1'!$H:$H,"2020",'PG1'!$G:$G,"mai"),'PG1'!$A:$B,2,FALSE),0)</f>
        <v>0</v>
      </c>
      <c r="P10" s="12">
        <f>SUMIFS('PG1'!$D:$D,'PG1'!$H:$H,"2020",'PG1'!$G:$G,"mai")</f>
        <v>0</v>
      </c>
      <c r="Q10" s="12">
        <f>IFERROR(SUMIFS('PG1'!$D:$D,'PG1'!$H:$H,"2020",'PG1'!$G:$G,"mai")/(SUMIFS('PG1'!$C:$C,'PG1'!$H:$H,"2020",'PG1'!$G:$G,"mai")*24),0)</f>
        <v>0</v>
      </c>
      <c r="R10" s="12">
        <f>IFERROR(VLOOKUP(_xlfn.MAXIFS('PG2'!$A:$A,'PG2'!$H:$H,"2020",'PG2'!$G:$G,"mai"),'PG2'!$A:$B,2,FALSE),0)</f>
        <v>0</v>
      </c>
      <c r="S10" s="12">
        <f>SUMIFS('PG2'!$D:$D,'PG2'!$H:$H,"2020",'PG2'!$G:$G,"mai")</f>
        <v>0</v>
      </c>
      <c r="T10" s="12">
        <f>IFERROR(SUMIFS('PG2'!$D:$D,'PG2'!$H:$H,"2020",'PG2'!$G:$G,"mai")/(SUMIFS('PG2'!$C:$C,'PG2'!$H:$H,"2020",'PG2'!$G:$G,"mai")*24),0)</f>
        <v>0</v>
      </c>
      <c r="U10" s="12">
        <f>IFERROR(VLOOKUP(_xlfn.MAXIFS(PR!$A:$A,PR!$H:$H,"2020",PR!$G:$G,"mai"),PR!$A:$B,2,FALSE),0)</f>
        <v>0</v>
      </c>
      <c r="V10" s="12">
        <f>SUMIFS(PR!$D:$D,PR!$H:$H,"2020",PR!$G:$G,"mai")</f>
        <v>0</v>
      </c>
      <c r="W10" s="12">
        <f>IFERROR(SUMIFS(PR!$D:$D,PR!$H:$H,"2020",PR!$G:$G,"mai")/(SUMIFS(PR!$C:$C,PR!$H:$H,"2020",PR!$G:$G,"mai")*24),0)</f>
        <v>0</v>
      </c>
      <c r="X10" s="12">
        <f>IFERROR(VLOOKUP(_xlfn.MAXIFS(PS!$A:$A,PS!$H:$H,"2020",PS!$G:$G,"mai"),PS!$A:$B,2,FALSE),0)</f>
        <v>0</v>
      </c>
      <c r="Y10" s="12">
        <f>SUMIFS(PS!$D:$D,PS!$H:$H,"2020",PS!$G:$G,"mai")</f>
        <v>0</v>
      </c>
      <c r="Z10" s="12">
        <f>IFERROR(SUMIFS(PS!$D:$D,PS!$H:$H,"2020",PS!$G:$G,"mai")/(SUMIFS(PS!$C:$C,PS!$H:$H,"2020",PS!$G:$G,"mai")*24),0)</f>
        <v>0</v>
      </c>
    </row>
    <row r="11" spans="1:26" ht="20.100000000000001" customHeight="1" x14ac:dyDescent="0.25">
      <c r="A11" s="36"/>
      <c r="B11" s="14" t="s">
        <v>13</v>
      </c>
      <c r="C11" s="12">
        <f>IFERROR(VLOOKUP(_xlfn.MAXIFS('SSA1'!$A:$A,'SSA1'!$H:$H,"2020",'SSA1'!$G:$G,"avril"),'SSA1'!$A:$B,2,FALSE),0)</f>
        <v>929682</v>
      </c>
      <c r="D11" s="12">
        <f>SUMIFS('SSA1'!$D:$D,'SSA1'!$H:$H,"2020",'SSA1'!$G:$G,"avril")</f>
        <v>0</v>
      </c>
      <c r="E11" s="12">
        <f>IFERROR(SUMIFS('SSA1'!$D:$D,'SSA1'!$H:$H,"2020",'SSA1'!$G:$G,"avril")/(SUMIFS('SSA1'!$C:$C,'SSA1'!$H:$H,"2020",'SSA1'!$G:$G,"avril")*24),0)</f>
        <v>0</v>
      </c>
      <c r="F11" s="12">
        <f>IFERROR(VLOOKUP(_xlfn.MAXIFS('SSA2'!$A:$A,'SSA2'!$H:$H,"2020",'SSA2'!$G:$G,"avril"),'SSA2'!$A:$B,2,FALSE),0)</f>
        <v>130788</v>
      </c>
      <c r="G11" s="12">
        <f>SUMIFS('SSA2'!$D:$D,'SSA2'!$H:$H,"2020",'SSA2'!$G:$G,"avril")</f>
        <v>908</v>
      </c>
      <c r="H11" s="12">
        <f>IFERROR(SUMIFS('SSA2'!$D:$D,'SSA2'!$H:$H,"2020",'SSA2'!$G:$G,"avril")/(SUMIFS('SSA2'!$C:$C,'SSA2'!$H:$H,"2020",'SSA2'!$G:$G,"avril")*24),0)</f>
        <v>4.1978733240882722</v>
      </c>
      <c r="I11" s="12">
        <f>IFERROR(VLOOKUP(_xlfn.MAXIFS('SSA3'!$A:$A,'SSA3'!$H:$H,"2020",'SSA3'!$G:$G,"avril"),'SSA3'!$A:$B,2,FALSE),0)</f>
        <v>374566</v>
      </c>
      <c r="J11" s="12">
        <f>SUMIFS('SSA3'!$D:$D,'SSA3'!$H:$H,"2020",'SSA3'!$G:$G,"avril")</f>
        <v>0</v>
      </c>
      <c r="K11" s="12">
        <f>IFERROR(SUMIFS('SSA3'!$D:$D,'SSA3'!$H:$H,"2020",'SSA3'!$G:$G,"avril")/(SUMIFS('SSA3'!$C:$C,'SSA3'!$H:$H,"2020",'SSA3'!$G:$G,"avril")*24),0)</f>
        <v>0</v>
      </c>
      <c r="L11" s="12">
        <f>IFERROR(VLOOKUP(_xlfn.MAXIFS('SSA4'!$A:$A,'SSA4'!$H:$H,"2020",'SSA4'!$G:$G,"avril"),'SSA4'!$A:$B,2,FALSE),0)</f>
        <v>0</v>
      </c>
      <c r="M11" s="12">
        <f>SUMIFS('SSA4'!$D:$D,'SSA4'!$H:$H,"2020",'SSA4'!$G:$G,"avril")</f>
        <v>0</v>
      </c>
      <c r="N11" s="12">
        <f>IFERROR(SUMIFS('SSA4'!$D:$D,'PG1'!$H:$H,"2020",'SSA4'!$G:$G,"avril")/(SUMIFS('PG1'!$C:$C,'SSA4'!$H:$H,"2020",'SSA4'!$G:$G,"avril")*24),0)</f>
        <v>0</v>
      </c>
      <c r="O11" s="12">
        <f>IFERROR(VLOOKUP(_xlfn.MAXIFS('PG1'!$A:$A,'PG1'!$H:$H,"2020",'PG1'!$G:$G,"avril"),'PG1'!$A:$B,2,FALSE),0)</f>
        <v>731377</v>
      </c>
      <c r="P11" s="12">
        <f>SUMIFS('PG1'!$D:$D,'PG1'!$H:$H,"2020",'PG1'!$G:$G,"avril")</f>
        <v>15064</v>
      </c>
      <c r="Q11" s="12">
        <f>IFERROR(SUMIFS('PG1'!$D:$D,'PG1'!$H:$H,"2020",'PG1'!$G:$G,"avril")/(SUMIFS('PG1'!$C:$C,'PG1'!$H:$H,"2020",'PG1'!$G:$G,"avril")*24),0)</f>
        <v>69.64401294500631</v>
      </c>
      <c r="R11" s="12">
        <f>IFERROR(VLOOKUP(_xlfn.MAXIFS('PG2'!$A:$A,'PG2'!$H:$H,"2020",'PG2'!$G:$G,"avril"),'PG2'!$A:$B,2,FALSE),0)</f>
        <v>648802</v>
      </c>
      <c r="S11" s="12">
        <f>SUMIFS('PG2'!$D:$D,'PG2'!$H:$H,"2020",'PG2'!$G:$G,"avril")</f>
        <v>18061</v>
      </c>
      <c r="T11" s="12">
        <f>IFERROR(SUMIFS('PG2'!$D:$D,'PG2'!$H:$H,"2020",'PG2'!$G:$G,"avril")/(SUMIFS('PG2'!$C:$C,'PG2'!$H:$H,"2020",'PG2'!$G:$G,"avril")*24),0)</f>
        <v>83.499768839601629</v>
      </c>
      <c r="U11" s="12">
        <f>IFERROR(VLOOKUP(_xlfn.MAXIFS(PR!$A:$A,PR!$H:$H,"2020",PR!$G:$G,"avril"),PR!$A:$B,2,FALSE),0)</f>
        <v>599120</v>
      </c>
      <c r="V11" s="12">
        <f>SUMIFS(PR!$D:$D,PR!$H:$H,"2020",PR!$G:$G,"avril")</f>
        <v>7216</v>
      </c>
      <c r="W11" s="12">
        <f>IFERROR(SUMIFS(PR!$D:$D,PR!$H:$H,"2020",PR!$G:$G,"avril")/(SUMIFS(PR!$C:$C,PR!$H:$H,"2020",PR!$G:$G,"avril")*24),0)</f>
        <v>33.379076401191298</v>
      </c>
      <c r="X11" s="12">
        <f>IFERROR(VLOOKUP(_xlfn.MAXIFS(PS!$A:$A,PS!$H:$H,"2020",PS!$G:$G,"avril"),PS!$A:$B,2,FALSE),0)</f>
        <v>625719</v>
      </c>
      <c r="Y11" s="12">
        <f>SUMIFS(PS!$D:$D,PS!$H:$H,"2020",PS!$G:$G,"avril")</f>
        <v>605439</v>
      </c>
      <c r="Z11" s="12">
        <f>IFERROR(SUMIFS(PS!$D:$D,PS!$H:$H,"2020",PS!$G:$G,"avril")/(SUMIFS(PS!$C:$C,PS!$H:$H,"2020",PS!$G:$G,"avril")*24),0)</f>
        <v>2800.5812967379238</v>
      </c>
    </row>
    <row r="12" spans="1:26" ht="20.100000000000001" customHeight="1" x14ac:dyDescent="0.25">
      <c r="A12" s="36"/>
      <c r="B12" s="14" t="s">
        <v>12</v>
      </c>
      <c r="C12" s="12">
        <f>IFERROR(VLOOKUP(_xlfn.MAXIFS('SSA1'!$A:$A,'SSA1'!$H:$H,"2020",'SSA1'!$G:$G,"mars"),'SSA1'!$A:$B,2,FALSE),0)</f>
        <v>929682</v>
      </c>
      <c r="D12" s="12">
        <f>SUMIFS('SSA1'!$D:$D,'SSA1'!$H:$H,"2020",'SSA1'!$G:$G,"mars")</f>
        <v>0</v>
      </c>
      <c r="E12" s="12">
        <f>IFERROR(SUMIFS('SSA1'!$D:$D,'SSA1'!$H:$H,"2020",'SSA1'!$G:$G,"mars")/(SUMIFS('SSA1'!$C:$C,'SSA1'!$H:$H,"2020",'SSA1'!$G:$G,"mars")*24),0)</f>
        <v>0</v>
      </c>
      <c r="F12" s="12">
        <f>IFERROR(VLOOKUP(_xlfn.MAXIFS('SSA2'!$A:$A,'SSA2'!$H:$H,"2020",'SSA2'!$G:$G,"mars"),'SSA2'!$A:$B,2,FALSE),0)</f>
        <v>129880</v>
      </c>
      <c r="G12" s="12">
        <f>SUMIFS('SSA2'!$D:$D,'SSA2'!$H:$H,"2020",'SSA2'!$G:$G,"mars")</f>
        <v>3033</v>
      </c>
      <c r="H12" s="12">
        <f>IFERROR(SUMIFS('SSA2'!$D:$D,'SSA2'!$H:$H,"2020",'SSA2'!$G:$G,"mars")/(SUMIFS('SSA2'!$C:$C,'SSA2'!$H:$H,"2020",'SSA2'!$G:$G,"mars")*24),0)</f>
        <v>4.0796287578185355</v>
      </c>
      <c r="I12" s="12">
        <f>IFERROR(VLOOKUP(_xlfn.MAXIFS('SSA3'!$A:$A,'SSA3'!$H:$H,"2020",'SSA3'!$G:$G,"mars"),'SSA3'!$A:$B,2,FALSE),0)</f>
        <v>374566</v>
      </c>
      <c r="J12" s="12">
        <f>SUMIFS('SSA3'!$D:$D,'SSA3'!$H:$H,"2020",'SSA3'!$G:$G,"mars")</f>
        <v>2</v>
      </c>
      <c r="K12" s="12">
        <f>IFERROR(SUMIFS('SSA3'!$D:$D,'SSA3'!$H:$H,"2020",'SSA3'!$G:$G,"mars")/(SUMIFS('SSA3'!$C:$C,'SSA3'!$H:$H,"2020",'SSA3'!$G:$G,"mars")*24),0)</f>
        <v>2.701181767023002E-3</v>
      </c>
      <c r="L12" s="12">
        <f>IFERROR(VLOOKUP(_xlfn.MAXIFS('SSA4'!$A:$A,'SSA4'!$H:$H,"2020",'SSA4'!$G:$G,"mars"),'SSA4'!$A:$B,2,FALSE),0)</f>
        <v>0</v>
      </c>
      <c r="M12" s="12">
        <f>SUMIFS('SSA4'!$D:$D,'SSA4'!$H:$H,"2020",'SSA4'!$G:$G,"mars")</f>
        <v>0</v>
      </c>
      <c r="N12" s="12">
        <f>IFERROR(SUMIFS('SSA4'!$D:$D,'PG1'!$H:$H,"2020",'SSA4'!$G:$G,"mars")/(SUMIFS('PG1'!$C:$C,'SSA4'!$H:$H,"2020",'SSA4'!$G:$G,"mars")*24),0)</f>
        <v>0</v>
      </c>
      <c r="O12" s="12">
        <f>IFERROR(VLOOKUP(_xlfn.MAXIFS('PG1'!$A:$A,'PG1'!$H:$H,"2020",'PG1'!$G:$G,"mars"),'PG1'!$A:$B,2,FALSE),0)</f>
        <v>716313</v>
      </c>
      <c r="P12" s="12">
        <f>SUMIFS('PG1'!$D:$D,'PG1'!$H:$H,"2020",'PG1'!$G:$G,"mars")</f>
        <v>55427</v>
      </c>
      <c r="Q12" s="12">
        <f>IFERROR(SUMIFS('PG1'!$D:$D,'PG1'!$H:$H,"2020",'PG1'!$G:$G,"mars")/(SUMIFS('PG1'!$C:$C,'PG1'!$H:$H,"2020",'PG1'!$G:$G,"mars")*24),0)</f>
        <v>74.553769587737534</v>
      </c>
      <c r="R12" s="12">
        <f>IFERROR(VLOOKUP(_xlfn.MAXIFS('PG2'!$A:$A,'PG2'!$H:$H,"2020",'PG2'!$G:$G,"mars"),'PG2'!$A:$B,2,FALSE),0)</f>
        <v>630741</v>
      </c>
      <c r="S12" s="12">
        <f>SUMIFS('PG2'!$D:$D,'PG2'!$H:$H,"2020",'PG2'!$G:$G,"mars")</f>
        <v>63260</v>
      </c>
      <c r="T12" s="12">
        <f>IFERROR(SUMIFS('PG2'!$D:$D,'PG2'!$H:$H,"2020",'PG2'!$G:$G,"mars")/(SUMIFS('PG2'!$C:$C,'PG2'!$H:$H,"2020",'PG2'!$G:$G,"mars")*24),0)</f>
        <v>85.089784114606175</v>
      </c>
      <c r="U12" s="12">
        <f>IFERROR(VLOOKUP(_xlfn.MAXIFS(PR!$A:$A,PR!$H:$H,"2020",PR!$G:$G,"mars"),PR!$A:$B,2,FALSE),0)</f>
        <v>591904</v>
      </c>
      <c r="V12" s="12">
        <f>SUMIFS(PR!$D:$D,PR!$H:$H,"2020",PR!$G:$G,"mars")</f>
        <v>22372</v>
      </c>
      <c r="W12" s="12">
        <f>IFERROR(SUMIFS(PR!$D:$D,PR!$H:$H,"2020",PR!$G:$G,"mars")/(SUMIFS(PR!$C:$C,PR!$H:$H,"2020",PR!$G:$G,"mars")*24),0)</f>
        <v>30.106311398195327</v>
      </c>
      <c r="X12" s="12">
        <f>IFERROR(VLOOKUP(_xlfn.MAXIFS(PS!$A:$A,PS!$H:$H,"2020",PS!$G:$G,"mars"),PS!$A:$B,2,FALSE),0)</f>
        <v>20280</v>
      </c>
      <c r="Y12" s="12">
        <f>SUMIFS(PS!$D:$D,PS!$H:$H,"2020",PS!$G:$G,"mars")</f>
        <v>-581369</v>
      </c>
      <c r="Z12" s="12">
        <f>IFERROR(SUMIFS(PS!$D:$D,PS!$H:$H,"2020",PS!$G:$G,"mars")/(SUMIFS(PS!$C:$C,PS!$H:$H,"2020",PS!$G:$G,"mars")*24),0)</f>
        <v>-782.35634504100756</v>
      </c>
    </row>
    <row r="13" spans="1:26" ht="20.100000000000001" customHeight="1" x14ac:dyDescent="0.25">
      <c r="A13" s="36"/>
      <c r="B13" s="14" t="s">
        <v>11</v>
      </c>
      <c r="C13" s="12">
        <f>IFERROR(VLOOKUP(_xlfn.MAXIFS('SSA1'!$A:$A,'SSA1'!$H:$H,"2020",'SSA1'!$G:$G,"février"),'SSA1'!$A:$B,2,FALSE),0)</f>
        <v>929682</v>
      </c>
      <c r="D13" s="12">
        <f>SUMIFS('SSA1'!$D:$D,'SSA1'!$H:$H,"2020",'SSA1'!$G:$G,"février")</f>
        <v>0</v>
      </c>
      <c r="E13" s="12">
        <f>IFERROR(SUMIFS('SSA1'!$D:$D,'SSA1'!$H:$H,"2020",'SSA1'!$G:$G,"février")/(SUMIFS('SSA1'!$C:$C,'SSA1'!$H:$H,"2020",'SSA1'!$G:$G,"février")*24),0)</f>
        <v>0</v>
      </c>
      <c r="F13" s="12">
        <f>IFERROR(VLOOKUP(_xlfn.MAXIFS('SSA2'!$A:$A,'SSA2'!$H:$H,"2020",'SSA2'!$G:$G,"février"),'SSA2'!$A:$B,2,FALSE),0)</f>
        <v>126847</v>
      </c>
      <c r="G13" s="12">
        <f>SUMIFS('SSA2'!$D:$D,'SSA2'!$H:$H,"2020",'SSA2'!$G:$G,"février")</f>
        <v>2867</v>
      </c>
      <c r="H13" s="12">
        <f>IFERROR(SUMIFS('SSA2'!$D:$D,'SSA2'!$H:$H,"2020",'SSA2'!$G:$G,"février")/(SUMIFS('SSA2'!$C:$C,'SSA2'!$H:$H,"2020",'SSA2'!$G:$G,"février")*24),0)</f>
        <v>4.1131461909996547</v>
      </c>
      <c r="I13" s="12">
        <f>IFERROR(VLOOKUP(_xlfn.MAXIFS('SSA3'!$A:$A,'SSA3'!$H:$H,"2020",'SSA3'!$G:$G,"février"),'SSA3'!$A:$B,2,FALSE),0)</f>
        <v>374564</v>
      </c>
      <c r="J13" s="12">
        <f>SUMIFS('SSA3'!$D:$D,'SSA3'!$H:$H,"2020",'SSA3'!$G:$G,"février")</f>
        <v>2</v>
      </c>
      <c r="K13" s="12">
        <f>IFERROR(SUMIFS('SSA3'!$D:$D,'SSA3'!$H:$H,"2020",'SSA3'!$G:$G,"février")/(SUMIFS('SSA3'!$C:$C,'SSA3'!$H:$H,"2020",'SSA3'!$G:$G,"février")*24),0)</f>
        <v>2.8610938915648114E-3</v>
      </c>
      <c r="L13" s="12">
        <f>IFERROR(VLOOKUP(_xlfn.MAXIFS('SSA4'!$A:$A,'SSA4'!$H:$H,"2020",'SSA4'!$G:$G,"février"),'SSA4'!$A:$B,2,FALSE),0)</f>
        <v>0</v>
      </c>
      <c r="M13" s="12">
        <f>SUMIFS('SSA4'!$D:$D,'SSA4'!$H:$H,"2020",'SSA4'!$G:$G,"février")</f>
        <v>0</v>
      </c>
      <c r="N13" s="12">
        <f>IFERROR(SUMIFS('SSA4'!$D:$D,'PG1'!$H:$H,"2020",'SSA4'!$G:$G,"février")/(SUMIFS('PG1'!$C:$C,'SSA4'!$H:$H,"2020",'SSA4'!$G:$G,"février")*24),0)</f>
        <v>0</v>
      </c>
      <c r="O13" s="13">
        <f>IFERROR(VLOOKUP(_xlfn.MAXIFS('PG1'!$A:$A,'PG1'!$H:$H,"2020",'PG1'!$G:$G,"février"),'PG1'!$A:$B,2,FALSE),0)</f>
        <v>660886</v>
      </c>
      <c r="P13" s="12">
        <f>SUMIFS('PG1'!$D:$D,'PG1'!$H:$H,"2020",'PG1'!$G:$G,"février")</f>
        <v>54632</v>
      </c>
      <c r="Q13" s="12">
        <f>IFERROR(SUMIFS('PG1'!$D:$D,'PG1'!$H:$H,"2020",'PG1'!$G:$G,"février")/(SUMIFS('PG1'!$C:$C,'PG1'!$H:$H,"2020",'PG1'!$G:$G,"février")*24),0)</f>
        <v>78.377887236377092</v>
      </c>
      <c r="R13" s="12">
        <f>IFERROR(VLOOKUP(_xlfn.MAXIFS('PG2'!$A:$A,'PG2'!$H:$H,"2020",'PG2'!$G:$G,"février"),'PG2'!$A:$B,2,FALSE),0)</f>
        <v>567481</v>
      </c>
      <c r="S13" s="12">
        <f>SUMIFS('PG2'!$D:$D,'PG2'!$H:$H,"2020",'PG2'!$G:$G,"février")</f>
        <v>57662</v>
      </c>
      <c r="T13" s="12">
        <f>IFERROR(SUMIFS('PG2'!$D:$D,'PG2'!$H:$H,"2020",'PG2'!$G:$G,"février")/(SUMIFS('PG2'!$C:$C,'PG2'!$H:$H,"2020",'PG2'!$G:$G,"février")*24),0)</f>
        <v>82.72488164123547</v>
      </c>
      <c r="U13" s="12">
        <f>IFERROR(VLOOKUP(_xlfn.MAXIFS(PR!$A:$A,PR!$H:$H,"2020",PR!$G:$G,"février"),PR!$A:$B,2,FALSE),0)</f>
        <v>569532</v>
      </c>
      <c r="V13" s="12">
        <f>SUMIFS(PR!$D:$D,PR!$H:$H,"2020",PR!$G:$G,"février")</f>
        <v>19259</v>
      </c>
      <c r="W13" s="12">
        <f>IFERROR(SUMIFS(PR!$D:$D,PR!$H:$H,"2020",PR!$G:$G,"février")/(SUMIFS(PR!$C:$C,PR!$H:$H,"2020",PR!$G:$G,"février")*24),0)</f>
        <v>27.66104129264145</v>
      </c>
      <c r="X13" s="12">
        <f>IFERROR(VLOOKUP(_xlfn.MAXIFS(PS!$A:$A,PS!$H:$H,"2020",PS!$G:$G,"février"),PS!$A:$B,2,FALSE),0)</f>
        <v>601649</v>
      </c>
      <c r="Y13" s="12">
        <f>SUMIFS(PS!$D:$D,PS!$H:$H,"2020",PS!$G:$G,"février")</f>
        <v>16805</v>
      </c>
      <c r="Z13" s="12">
        <f>IFERROR(SUMIFS(PS!$D:$D,PS!$H:$H,"2020",PS!$G:$G,"février")/(SUMIFS(PS!$C:$C,PS!$H:$H,"2020",PS!$G:$G,"février")*24),0)</f>
        <v>24.136445242371856</v>
      </c>
    </row>
    <row r="14" spans="1:26" ht="20.100000000000001" customHeight="1" x14ac:dyDescent="0.25">
      <c r="A14" s="36"/>
      <c r="B14" s="14" t="s">
        <v>10</v>
      </c>
      <c r="C14" s="12">
        <f>IFERROR(VLOOKUP(_xlfn.MAXIFS('SSA1'!$A:$A,'SSA1'!$H:$H,"2020",'SSA1'!$G:$G,"janvier"),'SSA1'!$A:$B,2,FALSE),0)</f>
        <v>929682</v>
      </c>
      <c r="D14" s="12">
        <f>SUMIFS('SSA1'!$D:$D,'SSA1'!$H:$H,"2020",'SSA1'!$G:$G,"janvier")</f>
        <v>0</v>
      </c>
      <c r="E14" s="12">
        <f>IFERROR(SUMIFS('SSA1'!$D:$D,'SSA1'!$H:$H,"2020",'SSA1'!$G:$G,"janvier")/(SUMIFS('SSA1'!$C:$C,'SSA1'!$H:$H,"2020",'SSA1'!$G:$G,"janvier")*24),0)</f>
        <v>0</v>
      </c>
      <c r="F14" s="12">
        <f>IFERROR(VLOOKUP(_xlfn.MAXIFS('SSA2'!$A:$A,'SSA2'!$H:$H,"2020",'SSA2'!$G:$G,"janvier"),'SSA2'!$A:$B,2,FALSE),0)</f>
        <v>123980</v>
      </c>
      <c r="G14" s="12">
        <f>SUMIFS('SSA2'!$D:$D,'SSA2'!$H:$H,"2020",'SSA2'!$G:$G,"janvier")</f>
        <v>3249</v>
      </c>
      <c r="H14" s="12">
        <f>IFERROR(SUMIFS('SSA2'!$D:$D,'SSA2'!$H:$H,"2020",'SSA2'!$G:$G,"janvier")/(SUMIFS('SSA2'!$C:$C,'SSA2'!$H:$H,"2020",'SSA2'!$G:$G,"janvier")*24),0)</f>
        <v>4.227166276346412</v>
      </c>
      <c r="I14" s="12">
        <f>IFERROR(VLOOKUP(_xlfn.MAXIFS('SSA3'!$A:$A,'SSA3'!$H:$H,"2020",'SSA3'!$G:$G,"janvier"),'SSA3'!$A:$B,2,FALSE),0)</f>
        <v>374562</v>
      </c>
      <c r="J14" s="12">
        <f>SUMIFS('SSA3'!$D:$D,'SSA3'!$H:$H,"2020",'SSA3'!$G:$G,"janvier")</f>
        <v>1</v>
      </c>
      <c r="K14" s="12">
        <f>IFERROR(SUMIFS('SSA3'!$D:$D,'SSA3'!$H:$H,"2020",'SSA3'!$G:$G,"janvier")/(SUMIFS('SSA3'!$C:$C,'SSA3'!$H:$H,"2020",'SSA3'!$G:$G,"janvier")*24),0)</f>
        <v>1.3441462431111313E-3</v>
      </c>
      <c r="L14" s="12">
        <f>IFERROR(VLOOKUP(_xlfn.MAXIFS('SSA4'!$A:$A,'SSA4'!$H:$H,"2020",'SSA4'!$G:$G,"janvier"),'SSA4'!$A:$B,2,FALSE),0)</f>
        <v>298313</v>
      </c>
      <c r="M14" s="12">
        <f>SUMIFS('SSA4'!$D:$D,'SSA4'!$H:$H,"2020",'SSA4'!$G:$G,"janvier")</f>
        <v>0</v>
      </c>
      <c r="N14" s="12">
        <f>IFERROR(SUMIFS('SSA4'!$D:$D,'PG1'!$H:$H,"2020",'SSA4'!$G:$G,"janvier")/(SUMIFS('PG1'!$C:$C,'SSA4'!$H:$H,"2020",'SSA4'!$G:$G,"janvier")*24),0)</f>
        <v>0</v>
      </c>
      <c r="O14" s="12">
        <f>IFERROR(VLOOKUP(_xlfn.MAXIFS('PG1'!$A:$A,'PG1'!$H:$H,"2020",'PG1'!$G:$G,"janvier"),'PG1'!$A:$B,2,FALSE),0)</f>
        <v>606254</v>
      </c>
      <c r="P14" s="12">
        <f>SUMIFS('PG1'!$D:$D,'PG1'!$H:$H,"2020",'PG1'!$G:$G,"janvier")</f>
        <v>59331</v>
      </c>
      <c r="Q14" s="12">
        <f>IFERROR(SUMIFS('PG1'!$D:$D,'PG1'!$H:$H,"2020",'PG1'!$G:$G,"janvier")/(SUMIFS('PG1'!$C:$C,'PG1'!$H:$H,"2020",'PG1'!$G:$G,"janvier")*24),0)</f>
        <v>79.830018164278783</v>
      </c>
      <c r="R14" s="12">
        <f>IFERROR(VLOOKUP(_xlfn.MAXIFS('PG2'!$A:$A,'PG2'!$H:$H,"2020",'PG2'!$G:$G,"janvier"),'PG2'!$A:$B,2,FALSE),0)</f>
        <v>509819</v>
      </c>
      <c r="S14" s="12">
        <f>SUMIFS('PG2'!$D:$D,'PG2'!$H:$H,"2020",'PG2'!$G:$G,"janvier")</f>
        <v>63831</v>
      </c>
      <c r="T14" s="12">
        <f>IFERROR(SUMIFS('PG2'!$D:$D,'PG2'!$H:$H,"2020",'PG2'!$G:$G,"janvier")/(SUMIFS('PG2'!$C:$C,'PG2'!$H:$H,"2020",'PG2'!$G:$G,"janvier")*24),0)</f>
        <v>85.884780122433114</v>
      </c>
      <c r="U14" s="12">
        <f>IFERROR(VLOOKUP(_xlfn.MAXIFS(PR!$A:$A,PR!$H:$H,"2020",PR!$G:$G,"janvier"),PR!$A:$B,2,FALSE),0)</f>
        <v>550273</v>
      </c>
      <c r="V14" s="12">
        <f>SUMIFS(PR!$D:$D,PR!$H:$H,"2020",PR!$G:$G,"janvier")</f>
        <v>17946</v>
      </c>
      <c r="W14" s="12">
        <f>IFERROR(SUMIFS(PR!$D:$D,PR!$H:$H,"2020",PR!$G:$G,"janvier")/(SUMIFS(PR!$C:$C,PR!$H:$H,"2020",PR!$G:$G,"janvier")*24),0)</f>
        <v>24.115565509517847</v>
      </c>
      <c r="X14" s="12">
        <f>IFERROR(VLOOKUP(_xlfn.MAXIFS(PS!$A:$A,PS!$H:$H,"2020",PS!$G:$G,"janvier"),PS!$A:$B,2,FALSE),0)</f>
        <v>584844</v>
      </c>
      <c r="Y14" s="12">
        <f>SUMIFS(PS!$D:$D,PS!$H:$H,"2020",PS!$G:$G,"janvier")</f>
        <v>17237</v>
      </c>
      <c r="Z14" s="12">
        <f>IFERROR(SUMIFS(PS!$D:$D,PS!$H:$H,"2020",PS!$G:$G,"janvier")/(SUMIFS(PS!$C:$C,PS!$H:$H,"2020",PS!$G:$G,"janvier")*24),0)</f>
        <v>23.16282194848764</v>
      </c>
    </row>
    <row r="15" spans="1:26" ht="20.100000000000001" customHeight="1" x14ac:dyDescent="0.25">
      <c r="A15" s="36">
        <v>2019</v>
      </c>
      <c r="B15" s="14" t="s">
        <v>26</v>
      </c>
      <c r="C15" s="12">
        <f>IFERROR(VLOOKUP(_xlfn.MAXIFS('SSA1'!$A:$A,'SSA1'!$H:$H,"2019",'SSA1'!$G:$G,"décembre"),'SSA1'!$A:$B,2,FALSE),0)</f>
        <v>929682</v>
      </c>
      <c r="D15" s="12">
        <f>SUMIFS('SSA1'!$D:$D,'SSA1'!$H:$H,"2019",'SSA1'!$G:$G,"décembre")</f>
        <v>0</v>
      </c>
      <c r="E15" s="12">
        <f>IFERROR(SUMIFS('SSA1'!$D:$D,'SSA1'!$H:$H,"2019",'SSA1'!$G:$G,"décembre")/(SUMIFS('SSA1'!$C:$C,'SSA1'!$H:$H,"2019",'SSA1'!$G:$G,"décembre")*24),0)</f>
        <v>0</v>
      </c>
      <c r="F15" s="12">
        <f>IFERROR(VLOOKUP(_xlfn.MAXIFS('SSA2'!$A:$A,'SSA2'!$H:$H,"2019",'SSA2'!$G:$G,"décembre"),'SSA2'!$A:$B,2,FALSE),0)</f>
        <v>120731</v>
      </c>
      <c r="G15" s="13">
        <f>SUMIFS('SSA2'!$D:$D,'SSA2'!$H:$H,"2019",'SSA2'!$G:$G,"décembre")</f>
        <v>3192.75</v>
      </c>
      <c r="H15" s="12">
        <f>IFERROR(SUMIFS('SSA2'!$D:$D,'SSA2'!$H:$H,"2019",'SSA2'!$G:$G,"décembre")/(SUMIFS('SSA2'!$C:$C,'SSA2'!$H:$H,"2019",'SSA2'!$G:$G,"décembre")*24),0)</f>
        <v>4.4436325678496864</v>
      </c>
      <c r="I15" s="12">
        <f>IFERROR(VLOOKUP(_xlfn.MAXIFS('SSA3'!$A:$A,'SSA3'!$H:$H,"2019",'SSA3'!$G:$G,"décembre"),'SSA3'!$A:$B,2,FALSE),0)</f>
        <v>374561</v>
      </c>
      <c r="J15" s="12">
        <f>SUMIFS('SSA3'!$D:$D,'SSA3'!$H:$H,"2019",'SSA3'!$G:$G,"décembre")</f>
        <v>2</v>
      </c>
      <c r="K15" s="12">
        <f>IFERROR(SUMIFS('SSA3'!$D:$D,'SSA3'!$H:$H,"2019",'SSA3'!$G:$G,"décembre")/(SUMIFS('SSA3'!$C:$C,'SSA3'!$H:$H,"2019",'SSA3'!$G:$G,"décembre")*24),0)</f>
        <v>2.690281358592016E-3</v>
      </c>
      <c r="L15" s="12">
        <f>IFERROR(VLOOKUP(_xlfn.MAXIFS('SSA4'!$A:$A,'SSA4'!$H:$H,"2019",'SSA4'!$G:$G,"décembre"),'SSA4'!$A:$B,2,FALSE),0)</f>
        <v>298313</v>
      </c>
      <c r="M15" s="12">
        <f>SUMIFS('SSA4'!$D:$D,'SSA4'!$H:$H,"2019",'SSA4'!$G:$G,"décembre")</f>
        <v>0</v>
      </c>
      <c r="N15" s="12">
        <f>IFERROR(SUMIFS('SSA4'!$D:$D,'PG1'!$H:$H,"2019",'SSA4'!$G:$G,"décembre")/(SUMIFS('PG1'!$C:$C,'SSA4'!$H:$H,"2019",'SSA4'!$G:$G,"décembre")*24),0)</f>
        <v>0</v>
      </c>
      <c r="O15" s="12">
        <f>IFERROR(VLOOKUP(_xlfn.MAXIFS('PG1'!$A:$A,'PG1'!$H:$H,"2019",'PG1'!$G:$G,"décembre"),'PG1'!$A:$B,2,FALSE),0)</f>
        <v>546923</v>
      </c>
      <c r="P15" s="12">
        <f>SUMIFS('PG1'!$D:$D,'PG1'!$H:$H,"2019",'PG1'!$G:$G,"décembre")</f>
        <v>56938.799999999988</v>
      </c>
      <c r="Q15" s="12">
        <f>IFERROR(SUMIFS('PG1'!$D:$D,'PG1'!$H:$H,"2019",'PG1'!$G:$G,"décembre")/(SUMIFS('PG1'!$C:$C,'PG1'!$H:$H,"2019",'PG1'!$G:$G,"décembre")*24),0)</f>
        <v>76.542647816641093</v>
      </c>
      <c r="R15" s="12">
        <f>IFERROR(VLOOKUP(_xlfn.MAXIFS('PG2'!$A:$A,'PG2'!$H:$H,"2019",'PG2'!$G:$G,"décembre"),'PG2'!$A:$B,2,FALSE),0)</f>
        <v>445988</v>
      </c>
      <c r="S15" s="12">
        <f>SUMIFS('PG2'!$D:$D,'PG2'!$H:$H,"2019",'PG2'!$G:$G,"décembre")</f>
        <v>62690</v>
      </c>
      <c r="T15" s="12">
        <f>IFERROR(SUMIFS('PG2'!$D:$D,'PG2'!$H:$H,"2019",'PG2'!$G:$G,"décembre")/(SUMIFS('PG2'!$C:$C,'PG2'!$H:$H,"2019",'PG2'!$G:$G,"décembre")*24),0)</f>
        <v>84.273967692069931</v>
      </c>
      <c r="U15" s="12">
        <f>IFERROR(VLOOKUP(_xlfn.MAXIFS(PR!$A:$A,PR!$H:$H,"2019",PR!$G:$G,"décembre"),PR!$A:$B,2,FALSE),0)</f>
        <v>532327</v>
      </c>
      <c r="V15" s="12">
        <f>SUMIFS(PR!$D:$D,PR!$H:$H,"2019",PR!$G:$G,"décembre")</f>
        <v>20007</v>
      </c>
      <c r="W15" s="12">
        <f>IFERROR(SUMIFS(PR!$D:$D,PR!$H:$H,"2019",PR!$G:$G,"décembre")/(SUMIFS(PR!$C:$C,PR!$H:$H,"2019",PR!$G:$G,"décembre")*24),0)</f>
        <v>26.964217525099386</v>
      </c>
      <c r="X15" s="12">
        <f>IFERROR(VLOOKUP(_xlfn.MAXIFS(PS!$A:$A,PS!$H:$H,"2019",PS!$G:$G,"décembre"),PS!$A:$B,2,FALSE),0)</f>
        <v>567607</v>
      </c>
      <c r="Y15" s="12">
        <f>SUMIFS(PS!$D:$D,PS!$H:$H,"2019",PS!$G:$G,"décembre")</f>
        <v>15915</v>
      </c>
      <c r="Z15" s="12">
        <f>IFERROR(SUMIFS(PS!$D:$D,PS!$H:$H,"2019",PS!$G:$G,"décembre")/(SUMIFS(PS!$C:$C,PS!$H:$H,"2019",PS!$G:$G,"décembre")*24),0)</f>
        <v>21.449268851499813</v>
      </c>
    </row>
    <row r="16" spans="1:26" ht="20.100000000000001" customHeight="1" x14ac:dyDescent="0.25">
      <c r="A16" s="36"/>
      <c r="B16" s="14" t="s">
        <v>25</v>
      </c>
      <c r="C16" s="12">
        <f>IFERROR(VLOOKUP(_xlfn.MAXIFS('SSA1'!$A:$A,'SSA1'!$H:$H,"2019",'SSA1'!$G:$G,"novembre"),'SSA1'!$A:$B,2,FALSE),0)</f>
        <v>929682</v>
      </c>
      <c r="D16" s="12">
        <f>SUMIFS('SSA1'!$D:$D,'SSA1'!$H:$H,"2019",'SSA1'!$G:$G,"novembre")-VLOOKUP(MIN('SSA1'!$A:$A),'SSA1'!$A:$B,2,FALSE)</f>
        <v>0</v>
      </c>
      <c r="E16" s="12">
        <f>IFERROR((SUMIFS('SSA1'!$D:$D,'SSA1'!$H:$H,"2019",'SSA1'!$G:$G,"novembre") - VLOOKUP(MIN('SSA1'!$A:$A),'SSA1'!$A:$B,2,FALSE))/((SUMIFS('SSA1'!$C:$C,'SSA1'!$H:$H,"2019",'SSA1'!$G:$G,"novembre") - VLOOKUP(MIN('SSA1'!$A:$A),'SSA1'!$A:$C,3,FALSE))*24),0)</f>
        <v>0</v>
      </c>
      <c r="F16" s="12">
        <f>IFERROR(VLOOKUP(_xlfn.MAXIFS('SSA2'!$A:$A,'SSA2'!$H:$H,"2019",'SSA2'!$G:$G,"novembre"),'SSA2'!$A:$B,2,FALSE),0)</f>
        <v>117538.25</v>
      </c>
      <c r="G16" s="12">
        <f>SUMIFS('SSA2'!$D:$D,'SSA2'!$H:$H,"2019",'SSA2'!$G:$G,"novembre")-VLOOKUP(MIN('SSA2'!$A:$A),'SSA2'!$A:$B,2,FALSE)</f>
        <v>1869.25</v>
      </c>
      <c r="H16" s="12">
        <f>IFERROR((SUMIFS('SSA2'!$D:$D,'SSA2'!$H:$H,"2019",'SSA2'!$G:$G,"novembre") - VLOOKUP(MIN('SSA2'!$A:$A),'SSA2'!$A:$B,2,FALSE))/((SUMIFS('SSA2'!$C:$C,'SSA2'!$H:$H,"2019",'SSA2'!$G:$G,"novembre") - VLOOKUP(MIN('SSA2'!$A:$A),'SSA2'!$A:$C,3,FALSE))*24),0)</f>
        <v>4.3261330761820691</v>
      </c>
      <c r="I16" s="12">
        <f>IFERROR(VLOOKUP(_xlfn.MAXIFS('SSA3'!$A:$A,'SSA3'!$H:$H,"2019",'SSA3'!$G:$G,"novembre"),'SSA3'!$A:$B,2,FALSE),0)</f>
        <v>374559</v>
      </c>
      <c r="J16" s="12">
        <f>SUMIFS('SSA3'!$D:$D,'SSA3'!$H:$H,"2019",'SSA3'!$G:$G,"novembre")-VLOOKUP(MIN('SSA3'!$A:$A),'SSA3'!$A:$B,2,FALSE)</f>
        <v>0</v>
      </c>
      <c r="K16" s="12">
        <f>IFERROR((SUMIFS('SSA3'!$D:$D,'SSA3'!$H:$H,"2019",'SSA3'!$G:$G,"novembre") - VLOOKUP(MIN('SSA3'!$A:$A),'SSA3'!$A:$B,2,FALSE))/((SUMIFS('SSA3'!$C:$C,'SSA3'!$H:$H,"2019",'SSA3'!$G:$G,"novembre") - VLOOKUP(MIN('SSA3'!$A:$A),'SSA3'!$A:$C,3,FALSE))*24),0)</f>
        <v>0</v>
      </c>
      <c r="L16" s="12">
        <f>IFERROR(VLOOKUP(_xlfn.MAXIFS('SSA4'!$A:$A,'SSA4'!$H:$H,"2019",'SSA4'!$G:$G,"novembre"),'SSA4'!$A:$B,2,FALSE),0)</f>
        <v>298313</v>
      </c>
      <c r="M16" s="12">
        <f>SUMIFS('SSA4'!$D:$D,'SSA4'!$H:$H,"2019",'SSA4'!$G:$G,"novembre")-VLOOKUP(MIN('SSA4'!$A:$A),'SSA4'!$A:$B,2,FALSE)</f>
        <v>0</v>
      </c>
      <c r="N16" s="12">
        <f>IFERROR((SUMIFS('SSA4'!$D:$D,'SSA4'!$H:$H,"2019",'SSA4'!$G:$G,"novembre") - VLOOKUP(MIN('SSA4'!$A:$A),'SSA4'!$A:$B,2,FALSE))/((SUMIFS('PG1'!$C:$C,'SSA4'!$H:$H,"2019",'SSA4'!$G:$G,"novembre") - VLOOKUP(MIN('SSA4'!$A:$A),'SSA4'!$A:$C,3,FALSE))*24),0)</f>
        <v>0</v>
      </c>
      <c r="O16" s="12">
        <f>IFERROR(VLOOKUP(_xlfn.MAXIFS('PG1'!$A:$A,'PG1'!$H:$H,"2019",'PG1'!$G:$G,"novembre"),'PG1'!$A:$B,2,FALSE),0)</f>
        <v>489984.2</v>
      </c>
      <c r="P16" s="12">
        <f>SUMIFS('PG1'!$D:$D,'PG1'!$H:$H,"2019",'PG1'!$G:$G,"novembre")-VLOOKUP(MIN('PG1'!$A:$A),'PG1'!$A:$B,2,FALSE)</f>
        <v>32372.200000000012</v>
      </c>
      <c r="Q16" s="12">
        <f>IFERROR((SUMIFS('PG1'!$D:$D,'PG1'!$H:$H,"2019",'PG1'!$G:$G,"novembre") - VLOOKUP(MIN('PG1'!$A:$A),'PG1'!$A:$B,2,FALSE))/((SUMIFS('PG1'!$C:$C,'PG1'!$H:$H,"2019",'PG1'!$G:$G,"novembre") - VLOOKUP(MIN('PG1'!$A:$A),'PG1'!$A:$C,3,FALSE))*24),0)</f>
        <v>74.92119575700481</v>
      </c>
      <c r="R16" s="12">
        <f>IFERROR(VLOOKUP(_xlfn.MAXIFS('PG2'!$A:$A,'PG2'!$H:$H,"2019",'PG2'!$G:$G,"novembre"),'PG2'!$A:$B,2,FALSE),0)</f>
        <v>383298</v>
      </c>
      <c r="S16" s="12">
        <f>SUMIFS('PG2'!$D:$D,'PG2'!$H:$H,"2019",'PG2'!$G:$G,"novembre")-VLOOKUP(MIN('PG2'!$A:$A),'PG2'!$A:$B,2,FALSE)</f>
        <v>37192</v>
      </c>
      <c r="T16" s="12">
        <f>IFERROR((SUMIFS('PG2'!$D:$D,'PG2'!$H:$H,"2019",'PG2'!$G:$G,"novembre") - VLOOKUP(MIN('PG2'!$A:$A),'PG2'!$A:$B,2,FALSE))/((SUMIFS('PG2'!$C:$C,'PG2'!$H:$H,"2019",'PG2'!$G:$G,"novembre") - VLOOKUP(MIN('PG2'!$A:$A),'PG2'!$A:$C,3,FALSE))*24),0)</f>
        <v>86.075988428173616</v>
      </c>
      <c r="U16" s="12">
        <f>IFERROR(VLOOKUP(_xlfn.MAXIFS(PR!$A:$A,PR!$H:$H,"2019",PR!$G:$G,"novembre"),PR!$A:$B,2,FALSE),0)</f>
        <v>512320</v>
      </c>
      <c r="V16" s="12">
        <f>SUMIFS(PR!$D:$D,PR!$H:$H,"2019",PR!$G:$G,"novembre")-VLOOKUP(MIN(PR!$A:$A),PR!$A:$B,2,FALSE)</f>
        <v>11719</v>
      </c>
      <c r="W16" s="12">
        <f>IFERROR((SUMIFS(PR!$D:$D,PR!$H:$H,"2019",PR!$G:$G,"novembre") - VLOOKUP(MIN(PR!$A:$A),PR!$A:$B,2,FALSE))/((SUMIFS(PR!$C:$C,PR!$H:$H,"2019",PR!$G:$G,"novembre") - VLOOKUP(MIN(PR!$A:$A),PR!$A:$C,3,FALSE))*24),0)</f>
        <v>28.773581045141135</v>
      </c>
      <c r="X16" s="12">
        <f>IFERROR(VLOOKUP(_xlfn.MAXIFS(PS!$A:$A,PS!$H:$H,"2019",PS!$G:$G,"novembre"),PS!$A:$B,2,FALSE),0)</f>
        <v>551692</v>
      </c>
      <c r="Y16" s="12">
        <f>SUMIFS(PS!$D:$D,PS!$H:$H,"2019",PS!$G:$G,"novembre")-VLOOKUP(MIN(PS!$A:$A),PS!$A:$B,2,FALSE)</f>
        <v>8870</v>
      </c>
      <c r="Z16" s="12">
        <f>IFERROR((SUMIFS(PS!$D:$D,PS!$H:$H,"2019",PS!$G:$G,"novembre") - VLOOKUP(MIN(PS!$A:$A),PS!$A:$B,2,FALSE))/((SUMIFS(PS!$C:$C,PS!$H:$H,"2019",PS!$G:$G,"novembre") - VLOOKUP(MIN(PS!$A:$A),PS!$A:$C,3,FALSE))*24),0)</f>
        <v>21.77845070999248</v>
      </c>
    </row>
    <row r="17" spans="1:2" ht="3" customHeight="1" x14ac:dyDescent="0.25"/>
    <row r="18" spans="1:2" ht="3" customHeight="1" x14ac:dyDescent="0.25"/>
    <row r="19" spans="1:2" ht="3" customHeight="1" x14ac:dyDescent="0.25"/>
    <row r="20" spans="1:2" ht="3" customHeight="1" x14ac:dyDescent="0.25"/>
    <row r="21" spans="1:2" ht="3" customHeight="1" x14ac:dyDescent="0.25"/>
    <row r="22" spans="1:2" ht="3" customHeight="1" x14ac:dyDescent="0.25"/>
    <row r="23" spans="1:2" ht="3" customHeight="1" x14ac:dyDescent="0.25"/>
    <row r="24" spans="1:2" ht="3" customHeight="1" x14ac:dyDescent="0.25"/>
    <row r="25" spans="1:2" ht="3" customHeight="1" x14ac:dyDescent="0.25"/>
    <row r="26" spans="1:2" ht="3" customHeight="1" x14ac:dyDescent="0.25"/>
    <row r="27" spans="1:2" ht="3" customHeight="1" x14ac:dyDescent="0.25"/>
    <row r="28" spans="1:2" ht="3" customHeight="1" x14ac:dyDescent="0.25"/>
    <row r="29" spans="1:2" ht="3" customHeight="1" x14ac:dyDescent="0.25"/>
    <row r="30" spans="1:2" ht="3" customHeight="1" x14ac:dyDescent="0.25"/>
    <row r="31" spans="1:2" ht="3" customHeight="1" x14ac:dyDescent="0.25"/>
    <row r="32" spans="1:2" x14ac:dyDescent="0.25">
      <c r="A32" s="22"/>
      <c r="B32" s="22"/>
    </row>
    <row r="33" spans="1:2" x14ac:dyDescent="0.25">
      <c r="A33" s="22"/>
      <c r="B33" s="31"/>
    </row>
    <row r="34" spans="1:2" x14ac:dyDescent="0.25">
      <c r="A34" s="22"/>
      <c r="B34" s="22"/>
    </row>
  </sheetData>
  <mergeCells count="10">
    <mergeCell ref="A3:A14"/>
    <mergeCell ref="C1:E1"/>
    <mergeCell ref="F1:H1"/>
    <mergeCell ref="I1:K1"/>
    <mergeCell ref="A15:A16"/>
    <mergeCell ref="L1:N1"/>
    <mergeCell ref="O1:Q1"/>
    <mergeCell ref="R1:T1"/>
    <mergeCell ref="U1:W1"/>
    <mergeCell ref="X1:Z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Actualiser_Consommation">
                <anchor moveWithCells="1" sizeWithCells="1">
                  <from>
                    <xdr:col>0</xdr:col>
                    <xdr:colOff>171450</xdr:colOff>
                    <xdr:row>0</xdr:row>
                    <xdr:rowOff>180975</xdr:rowOff>
                  </from>
                  <to>
                    <xdr:col>1</xdr:col>
                    <xdr:colOff>647700</xdr:colOff>
                    <xdr:row>1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C7C0-3B1E-44F9-A1CC-FD3450C6397A}">
  <sheetPr codeName="Feuil6"/>
  <dimension ref="A1:M16"/>
  <sheetViews>
    <sheetView showGridLines="0" workbookViewId="0">
      <selection activeCell="C18" sqref="C18"/>
    </sheetView>
  </sheetViews>
  <sheetFormatPr baseColWidth="10" defaultRowHeight="15.95" customHeight="1" x14ac:dyDescent="0.25"/>
  <cols>
    <col min="1" max="13" width="13.7109375" style="27" customWidth="1"/>
    <col min="14" max="16384" width="11.42578125" style="5"/>
  </cols>
  <sheetData>
    <row r="1" spans="1:13" ht="15.95" customHeight="1" x14ac:dyDescent="0.25">
      <c r="C1" s="35" t="s">
        <v>40</v>
      </c>
      <c r="D1" s="35"/>
      <c r="E1" s="35"/>
      <c r="F1" s="35" t="s">
        <v>44</v>
      </c>
      <c r="G1" s="35"/>
      <c r="H1" s="35"/>
      <c r="I1" s="35"/>
      <c r="J1" s="35"/>
      <c r="K1" s="35"/>
      <c r="L1" s="35"/>
      <c r="M1" s="35"/>
    </row>
    <row r="2" spans="1:13" ht="15.95" customHeight="1" x14ac:dyDescent="0.25">
      <c r="C2" s="26" t="s">
        <v>41</v>
      </c>
      <c r="D2" s="26" t="s">
        <v>42</v>
      </c>
      <c r="E2" s="26" t="s">
        <v>43</v>
      </c>
      <c r="F2" s="26" t="s">
        <v>32</v>
      </c>
      <c r="G2" s="26" t="s">
        <v>27</v>
      </c>
      <c r="H2" s="26" t="s">
        <v>31</v>
      </c>
      <c r="I2" s="26" t="s">
        <v>34</v>
      </c>
      <c r="J2" s="26" t="s">
        <v>35</v>
      </c>
      <c r="K2" s="26" t="s">
        <v>33</v>
      </c>
      <c r="L2" s="26" t="s">
        <v>36</v>
      </c>
      <c r="M2" s="26" t="s">
        <v>37</v>
      </c>
    </row>
    <row r="3" spans="1:13" ht="15.95" customHeight="1" x14ac:dyDescent="0.25">
      <c r="A3" s="37">
        <v>2020</v>
      </c>
      <c r="B3" s="28" t="s">
        <v>26</v>
      </c>
      <c r="C3" s="29">
        <f>F3/31</f>
        <v>0</v>
      </c>
      <c r="D3" s="29">
        <f>MAX(G3:J3)/31</f>
        <v>0</v>
      </c>
      <c r="E3" s="29">
        <f>MAX(K3:M3)/31</f>
        <v>0</v>
      </c>
      <c r="F3" s="30">
        <f>COUNTIFS('SSA3'!$H:$H,"2020",'SSA3'!$G:$G,"décembre")</f>
        <v>0</v>
      </c>
      <c r="G3" s="30">
        <f>COUNTIFS('SSA1'!$H:$H,"2020",'SSA1'!$G:$G,"décembre")</f>
        <v>0</v>
      </c>
      <c r="H3" s="30">
        <f>COUNTIFS('SSA2'!$H:$H,"2020",'SSA2'!$G:$G,"décembre")</f>
        <v>0</v>
      </c>
      <c r="I3" s="30">
        <f>COUNTIFS('PG1'!$H:$H,"2020",'PG1'!$G:$G,"décembre")</f>
        <v>0</v>
      </c>
      <c r="J3" s="30">
        <f>COUNTIFS('PG2'!$H:$H,"2020",'PG2'!$G:$G,"décembre")</f>
        <v>0</v>
      </c>
      <c r="K3" s="30">
        <f>COUNTIFS('SSA4'!$H:$H,"2020",'SSA4'!$G:$G,"décembre")</f>
        <v>0</v>
      </c>
      <c r="L3" s="30">
        <f>COUNTIFS(PR!$H:$H,"2020",PR!$G:$G,"décembre")</f>
        <v>0</v>
      </c>
      <c r="M3" s="30">
        <f>COUNTIFS(PS!$H:$H,"2020",PS!$G:$G,"décembre")</f>
        <v>0</v>
      </c>
    </row>
    <row r="4" spans="1:13" ht="15.95" customHeight="1" x14ac:dyDescent="0.25">
      <c r="A4" s="37"/>
      <c r="B4" s="28" t="s">
        <v>25</v>
      </c>
      <c r="C4" s="29">
        <f>F4/30</f>
        <v>0</v>
      </c>
      <c r="D4" s="29">
        <f>MAX(G4:J4)/30</f>
        <v>0</v>
      </c>
      <c r="E4" s="29">
        <f>MAX(K4:M4)/30</f>
        <v>0</v>
      </c>
      <c r="F4" s="30">
        <f>COUNTIFS('SSA3'!$H:$H,"2020",'SSA3'!$G:$G,"novembre")</f>
        <v>0</v>
      </c>
      <c r="G4" s="30">
        <f>COUNTIFS('SSA1'!$H:$H,"2020",'SSA1'!$G:$G,"novembre")</f>
        <v>0</v>
      </c>
      <c r="H4" s="30">
        <f>COUNTIFS('SSA2'!$H:$H,"2020",'SSA2'!$G:$G,"novembre")</f>
        <v>0</v>
      </c>
      <c r="I4" s="30">
        <f>COUNTIFS('PG1'!$H:$H,"2020",'PG1'!$G:$G,"novembre")</f>
        <v>0</v>
      </c>
      <c r="J4" s="30">
        <f>COUNTIFS('PG2'!$H:$H,"2020",'PG2'!$G:$G,"novembre")</f>
        <v>0</v>
      </c>
      <c r="K4" s="30">
        <f>COUNTIFS('SSA4'!$H:$H,"2020",'SSA4'!$G:$G,"novembre")</f>
        <v>0</v>
      </c>
      <c r="L4" s="30">
        <f>COUNTIFS(PR!$H:$H,"2020",PR!$G:$G,"novembre")</f>
        <v>0</v>
      </c>
      <c r="M4" s="30">
        <f>COUNTIFS(PS!$H:$H,"2020",PS!$G:$G,"novembre")</f>
        <v>0</v>
      </c>
    </row>
    <row r="5" spans="1:13" ht="15.95" customHeight="1" x14ac:dyDescent="0.25">
      <c r="A5" s="37"/>
      <c r="B5" s="28" t="s">
        <v>24</v>
      </c>
      <c r="C5" s="29">
        <f>F5/31</f>
        <v>0</v>
      </c>
      <c r="D5" s="29">
        <f>MAX(G5:J5)/31</f>
        <v>0</v>
      </c>
      <c r="E5" s="29">
        <f>MAX(K5:M5)/31</f>
        <v>0</v>
      </c>
      <c r="F5" s="30">
        <f>COUNTIFS('SSA3'!$H:$H,"2020",'SSA3'!$G:$G,"octobre")</f>
        <v>0</v>
      </c>
      <c r="G5" s="30">
        <f>COUNTIFS('SSA1'!$H:$H,"2020",'SSA1'!$G:$G,"octobre")</f>
        <v>0</v>
      </c>
      <c r="H5" s="30">
        <f>COUNTIFS('SSA2'!$H:$H,"2020",'SSA2'!$G:$G,"octobre")</f>
        <v>0</v>
      </c>
      <c r="I5" s="30">
        <f>COUNTIFS('PG1'!$H:$H,"2020",'PG1'!$G:$G,"octobre")</f>
        <v>0</v>
      </c>
      <c r="J5" s="30">
        <f>COUNTIFS('PG2'!$H:$H,"2020",'PG2'!$G:$G,"octobre")</f>
        <v>0</v>
      </c>
      <c r="K5" s="30">
        <f>COUNTIFS('SSA4'!$H:$H,"2020",'SSA4'!$G:$G,"octobre")</f>
        <v>0</v>
      </c>
      <c r="L5" s="30">
        <f>COUNTIFS(PR!$H:$H,"2020",PR!$G:$G,"octobre")</f>
        <v>0</v>
      </c>
      <c r="M5" s="30">
        <f>COUNTIFS(PS!$H:$H,"2020",PS!$G:$G,"octobre")</f>
        <v>0</v>
      </c>
    </row>
    <row r="6" spans="1:13" ht="15.95" customHeight="1" x14ac:dyDescent="0.25">
      <c r="A6" s="37"/>
      <c r="B6" s="28" t="s">
        <v>23</v>
      </c>
      <c r="C6" s="29">
        <f>F6/30</f>
        <v>0</v>
      </c>
      <c r="D6" s="29">
        <f>MAX(G6:J6)/30</f>
        <v>0</v>
      </c>
      <c r="E6" s="29">
        <f>MAX(K6:M6)/30</f>
        <v>0</v>
      </c>
      <c r="F6" s="30">
        <f>COUNTIFS('SSA3'!$H:$H,"2020",'SSA3'!$G:$G,"septembre")</f>
        <v>0</v>
      </c>
      <c r="G6" s="30">
        <f>COUNTIFS('SSA1'!$H:$H,"2020",'SSA1'!$G:$G,"septembre")</f>
        <v>0</v>
      </c>
      <c r="H6" s="30">
        <f>COUNTIFS('SSA2'!$H:$H,"2020",'SSA2'!$G:$G,"septembre")</f>
        <v>0</v>
      </c>
      <c r="I6" s="30">
        <f>COUNTIFS('PG1'!$H:$H,"2020",'PG1'!$G:$G,"septembre")</f>
        <v>0</v>
      </c>
      <c r="J6" s="30">
        <f>COUNTIFS('PG2'!$H:$H,"2020",'PG2'!$G:$G,"septembre")</f>
        <v>0</v>
      </c>
      <c r="K6" s="30">
        <f>COUNTIFS('SSA4'!$H:$H,"2020",'SSA4'!$G:$G,"septembre")</f>
        <v>0</v>
      </c>
      <c r="L6" s="30">
        <f>COUNTIFS(PR!$H:$H,"2020",PR!$G:$G,"septembre")</f>
        <v>0</v>
      </c>
      <c r="M6" s="30">
        <f>COUNTIFS(PS!$H:$H,"2020",PS!$G:$G,"septembre")</f>
        <v>0</v>
      </c>
    </row>
    <row r="7" spans="1:13" ht="15.95" customHeight="1" x14ac:dyDescent="0.25">
      <c r="A7" s="37"/>
      <c r="B7" s="28" t="s">
        <v>22</v>
      </c>
      <c r="C7" s="29">
        <f>F7/31</f>
        <v>0</v>
      </c>
      <c r="D7" s="29">
        <f>MAX(G7:J7)/31</f>
        <v>0</v>
      </c>
      <c r="E7" s="29">
        <f>MAX(K7:M7)/31</f>
        <v>0</v>
      </c>
      <c r="F7" s="30">
        <f>COUNTIFS('SSA3'!$H:$H,"2020",'SSA3'!$G:$G,"août")</f>
        <v>0</v>
      </c>
      <c r="G7" s="30">
        <f>COUNTIFS('SSA1'!$H:$H,"2020",'SSA1'!$G:$G,"août")</f>
        <v>0</v>
      </c>
      <c r="H7" s="30">
        <f>COUNTIFS('SSA2'!$H:$H,"2020",'SSA2'!$G:$G,"août")</f>
        <v>0</v>
      </c>
      <c r="I7" s="30">
        <f>COUNTIFS('PG1'!$H:$H,"2020",'PG1'!$G:$G,"août")</f>
        <v>0</v>
      </c>
      <c r="J7" s="30">
        <f>COUNTIFS('PG2'!$H:$H,"2020",'PG2'!$G:$G,"août")</f>
        <v>0</v>
      </c>
      <c r="K7" s="30">
        <f>COUNTIFS('SSA4'!$H:$H,"2020",'SSA4'!$G:$G,"août")</f>
        <v>0</v>
      </c>
      <c r="L7" s="30">
        <f>COUNTIFS(PR!$H:$H,"2020",PR!$G:$G,"août")</f>
        <v>0</v>
      </c>
      <c r="M7" s="30">
        <f>COUNTIFS(PS!$H:$H,"2020",PS!$G:$G,"août")</f>
        <v>0</v>
      </c>
    </row>
    <row r="8" spans="1:13" ht="15.95" customHeight="1" x14ac:dyDescent="0.25">
      <c r="A8" s="37"/>
      <c r="B8" s="28" t="s">
        <v>21</v>
      </c>
      <c r="C8" s="29">
        <f>F8/31</f>
        <v>0</v>
      </c>
      <c r="D8" s="29">
        <f>MAX(G8:J8)/31</f>
        <v>0</v>
      </c>
      <c r="E8" s="29">
        <f>MAX(K8:M8)/31</f>
        <v>0</v>
      </c>
      <c r="F8" s="30">
        <f>COUNTIFS('SSA3'!$H:$H,"2020",'SSA3'!$G:$G,"juillet")</f>
        <v>0</v>
      </c>
      <c r="G8" s="30">
        <f>COUNTIFS('SSA1'!$H:$H,"2020",'SSA1'!$G:$G,"juillet")</f>
        <v>0</v>
      </c>
      <c r="H8" s="30">
        <f>COUNTIFS('SSA2'!$H:$H,"2020",'SSA2'!$G:$G,"juillet")</f>
        <v>0</v>
      </c>
      <c r="I8" s="30">
        <f>COUNTIFS('PG1'!$H:$H,"2020",'PG1'!$G:$G,"juillet")</f>
        <v>0</v>
      </c>
      <c r="J8" s="30">
        <f>COUNTIFS('PG2'!$H:$H,"2020",'PG2'!$G:$G,"juillet")</f>
        <v>0</v>
      </c>
      <c r="K8" s="30">
        <f>COUNTIFS('SSA4'!$H:$H,"2020",'SSA4'!$G:$G,"juillet")</f>
        <v>0</v>
      </c>
      <c r="L8" s="30">
        <f>COUNTIFS(PR!$H:$H,"2020",PR!$G:$G,"juillet")</f>
        <v>0</v>
      </c>
      <c r="M8" s="30">
        <f>COUNTIFS(PS!$H:$H,"2020",PS!$G:$G,"juillet")</f>
        <v>0</v>
      </c>
    </row>
    <row r="9" spans="1:13" ht="15.95" customHeight="1" x14ac:dyDescent="0.25">
      <c r="A9" s="37"/>
      <c r="B9" s="28" t="s">
        <v>15</v>
      </c>
      <c r="C9" s="29">
        <f>F9/30</f>
        <v>0</v>
      </c>
      <c r="D9" s="29">
        <f>MAX(G9:J9)/30</f>
        <v>0</v>
      </c>
      <c r="E9" s="29">
        <f>MAX(K9:M9)/30</f>
        <v>0</v>
      </c>
      <c r="F9" s="30">
        <f>COUNTIFS('SSA3'!$H:$H,"2020",'SSA3'!$G:$G,"juin")</f>
        <v>0</v>
      </c>
      <c r="G9" s="30">
        <f>COUNTIFS('SSA1'!$H:$H,"2020",'SSA1'!$G:$G,"juin")</f>
        <v>0</v>
      </c>
      <c r="H9" s="30">
        <f>COUNTIFS('SSA2'!$H:$H,"2020",'SSA2'!$G:$G,"juin")</f>
        <v>0</v>
      </c>
      <c r="I9" s="30">
        <f>COUNTIFS('PG1'!$H:$H,"2020",'PG1'!$G:$G,"juin")</f>
        <v>0</v>
      </c>
      <c r="J9" s="30">
        <f>COUNTIFS('PG2'!$H:$H,"2020",'PG2'!$G:$G,"juin")</f>
        <v>0</v>
      </c>
      <c r="K9" s="30">
        <f>COUNTIFS('SSA4'!$H:$H,"2020",'SSA4'!$G:$G,"juin")</f>
        <v>0</v>
      </c>
      <c r="L9" s="30">
        <f>COUNTIFS(PR!$H:$H,"2020",PR!$G:$G,"juin")</f>
        <v>0</v>
      </c>
      <c r="M9" s="30">
        <f>COUNTIFS(PS!$H:$H,"2020",PS!$G:$G,"juin")</f>
        <v>0</v>
      </c>
    </row>
    <row r="10" spans="1:13" ht="15.95" customHeight="1" x14ac:dyDescent="0.25">
      <c r="A10" s="37"/>
      <c r="B10" s="28" t="s">
        <v>14</v>
      </c>
      <c r="C10" s="29">
        <f>F10/31</f>
        <v>0</v>
      </c>
      <c r="D10" s="29">
        <f>MAX(G10:J10)/31</f>
        <v>0</v>
      </c>
      <c r="E10" s="29">
        <f>MAX(K10:M10)/31</f>
        <v>0</v>
      </c>
      <c r="F10" s="30">
        <f>COUNTIFS('SSA3'!$H:$H,"2020",'SSA3'!$G:$G,"mai")</f>
        <v>0</v>
      </c>
      <c r="G10" s="30">
        <f>COUNTIFS('SSA1'!$H:$H,"2020",'SSA1'!$G:$G,"mai")</f>
        <v>0</v>
      </c>
      <c r="H10" s="30">
        <f>COUNTIFS('SSA2'!$H:$H,"2020",'SSA2'!$G:$G,"mai")</f>
        <v>0</v>
      </c>
      <c r="I10" s="30">
        <f>COUNTIFS('PG1'!$H:$H,"2020",'PG1'!$G:$G,"mai")</f>
        <v>0</v>
      </c>
      <c r="J10" s="30">
        <f>COUNTIFS('PG2'!$H:$H,"2020",'PG2'!$G:$G,"mai")</f>
        <v>0</v>
      </c>
      <c r="K10" s="30">
        <f>COUNTIFS('SSA4'!$H:$H,"2020",'SSA4'!$G:$G,"mai")</f>
        <v>0</v>
      </c>
      <c r="L10" s="30">
        <f>COUNTIFS(PR!$H:$H,"2020",PR!$G:$G,"mai")</f>
        <v>0</v>
      </c>
      <c r="M10" s="30">
        <f>COUNTIFS(PS!$H:$H,"2020",PS!$G:$G,"mai")</f>
        <v>0</v>
      </c>
    </row>
    <row r="11" spans="1:13" ht="15.95" customHeight="1" x14ac:dyDescent="0.25">
      <c r="A11" s="37"/>
      <c r="B11" s="28" t="s">
        <v>13</v>
      </c>
      <c r="C11" s="29">
        <f>F11/30</f>
        <v>0.23333333333333334</v>
      </c>
      <c r="D11" s="29">
        <f>MAX(G11:J11)/30</f>
        <v>0.26666666666666666</v>
      </c>
      <c r="E11" s="29">
        <f>MAX(K11:M11)/30</f>
        <v>0.2</v>
      </c>
      <c r="F11" s="30">
        <f>COUNTIFS('SSA3'!$H:$H,"2020",'SSA3'!$G:$G,"avril")</f>
        <v>7</v>
      </c>
      <c r="G11" s="30">
        <f>COUNTIFS('SSA1'!$H:$H,"2020",'SSA1'!$G:$G,"avril")</f>
        <v>8</v>
      </c>
      <c r="H11" s="30">
        <f>COUNTIFS('SSA2'!$H:$H,"2020",'SSA2'!$G:$G,"avril")</f>
        <v>8</v>
      </c>
      <c r="I11" s="30">
        <f>COUNTIFS('PG1'!$H:$H,"2020",'PG1'!$G:$G,"avril")</f>
        <v>8</v>
      </c>
      <c r="J11" s="30">
        <f>COUNTIFS('PG2'!$H:$H,"2020",'PG2'!$G:$G,"avril")</f>
        <v>8</v>
      </c>
      <c r="K11" s="30">
        <f>COUNTIFS('SSA4'!$H:$H,"2020",'SSA4'!$G:$G,"avril")</f>
        <v>0</v>
      </c>
      <c r="L11" s="30">
        <f>COUNTIFS(PR!$H:$H,"2020",PR!$G:$G,"avril")</f>
        <v>6</v>
      </c>
      <c r="M11" s="30">
        <f>COUNTIFS(PS!$H:$H,"2020",PS!$G:$G,"avril")</f>
        <v>6</v>
      </c>
    </row>
    <row r="12" spans="1:13" ht="15.95" customHeight="1" x14ac:dyDescent="0.25">
      <c r="A12" s="37"/>
      <c r="B12" s="28" t="s">
        <v>12</v>
      </c>
      <c r="C12" s="29">
        <f>F12/31</f>
        <v>0.70967741935483875</v>
      </c>
      <c r="D12" s="29">
        <f>MAX(G12:J12)/31</f>
        <v>0.77419354838709675</v>
      </c>
      <c r="E12" s="29">
        <f>MAX(K12:M12)/31</f>
        <v>0.77419354838709675</v>
      </c>
      <c r="F12" s="30">
        <f>COUNTIFS('SSA3'!$H:$H,"2020",'SSA3'!$G:$G,"mars")</f>
        <v>22</v>
      </c>
      <c r="G12" s="30">
        <f>COUNTIFS('SSA1'!$H:$H,"2020",'SSA1'!$G:$G,"mars")</f>
        <v>20</v>
      </c>
      <c r="H12" s="30">
        <f>COUNTIFS('SSA2'!$H:$H,"2020",'SSA2'!$G:$G,"mars")</f>
        <v>24</v>
      </c>
      <c r="I12" s="30">
        <f>COUNTIFS('PG1'!$H:$H,"2020",'PG1'!$G:$G,"mars")</f>
        <v>22</v>
      </c>
      <c r="J12" s="30">
        <f>COUNTIFS('PG2'!$H:$H,"2020",'PG2'!$G:$G,"mars")</f>
        <v>22</v>
      </c>
      <c r="K12" s="30">
        <f>COUNTIFS('SSA4'!$H:$H,"2020",'SSA4'!$G:$G,"mars")</f>
        <v>0</v>
      </c>
      <c r="L12" s="30">
        <f>COUNTIFS(PR!$H:$H,"2020",PR!$G:$G,"mars")</f>
        <v>24</v>
      </c>
      <c r="M12" s="30">
        <f>COUNTIFS(PS!$H:$H,"2020",PS!$G:$G,"mars")</f>
        <v>20</v>
      </c>
    </row>
    <row r="13" spans="1:13" ht="15.95" customHeight="1" x14ac:dyDescent="0.25">
      <c r="A13" s="37"/>
      <c r="B13" s="28" t="s">
        <v>11</v>
      </c>
      <c r="C13" s="29">
        <f>F13/29</f>
        <v>0.89655172413793105</v>
      </c>
      <c r="D13" s="29">
        <f>MAX(G13:J13)/29</f>
        <v>0.96551724137931039</v>
      </c>
      <c r="E13" s="29">
        <f>MAX(K13:M13)/29</f>
        <v>0.93103448275862066</v>
      </c>
      <c r="F13" s="30">
        <f>COUNTIFS('SSA3'!$H:$H,"2020",'SSA3'!$G:$G,"février")</f>
        <v>26</v>
      </c>
      <c r="G13" s="30">
        <f>COUNTIFS('SSA1'!$H:$H,"2020",'SSA1'!$G:$G,"février")</f>
        <v>19</v>
      </c>
      <c r="H13" s="30">
        <f>COUNTIFS('SSA2'!$H:$H,"2020",'SSA2'!$G:$G,"février")</f>
        <v>28</v>
      </c>
      <c r="I13" s="30">
        <f>COUNTIFS('PG1'!$H:$H,"2020",'PG1'!$G:$G,"février")</f>
        <v>28</v>
      </c>
      <c r="J13" s="30">
        <f>COUNTIFS('PG2'!$H:$H,"2020",'PG2'!$G:$G,"février")</f>
        <v>28</v>
      </c>
      <c r="K13" s="30">
        <f>COUNTIFS('SSA4'!$H:$H,"2020",'SSA4'!$G:$G,"février")</f>
        <v>0</v>
      </c>
      <c r="L13" s="30">
        <f>COUNTIFS(PR!$H:$H,"2020",PR!$G:$G,"février")</f>
        <v>27</v>
      </c>
      <c r="M13" s="30">
        <f>COUNTIFS(PS!$H:$H,"2020",PS!$G:$G,"février")</f>
        <v>27</v>
      </c>
    </row>
    <row r="14" spans="1:13" ht="15.95" customHeight="1" x14ac:dyDescent="0.25">
      <c r="A14" s="37"/>
      <c r="B14" s="28" t="s">
        <v>10</v>
      </c>
      <c r="C14" s="29">
        <f>F14/30</f>
        <v>0.6</v>
      </c>
      <c r="D14" s="29">
        <f>MAX(G14:J14)/30</f>
        <v>0.6</v>
      </c>
      <c r="E14" s="29">
        <f>MAX(K14:M14)/30</f>
        <v>0.7</v>
      </c>
      <c r="F14" s="30">
        <f>COUNTIFS('SSA3'!$H:$H,"2020",'SSA3'!$G:$G,"janvier")</f>
        <v>18</v>
      </c>
      <c r="G14" s="30">
        <f>COUNTIFS('SSA1'!$H:$H,"2020",'SSA1'!$G:$G,"janvier")</f>
        <v>14</v>
      </c>
      <c r="H14" s="30">
        <f>COUNTIFS('SSA2'!$H:$H,"2020",'SSA2'!$G:$G,"janvier")</f>
        <v>18</v>
      </c>
      <c r="I14" s="30">
        <f>COUNTIFS('PG1'!$H:$H,"2020",'PG1'!$G:$G,"janvier")</f>
        <v>16</v>
      </c>
      <c r="J14" s="30">
        <f>COUNTIFS('PG2'!$H:$H,"2020",'PG2'!$G:$G,"janvier")</f>
        <v>18</v>
      </c>
      <c r="K14" s="30">
        <f>COUNTIFS('SSA4'!$H:$H,"2020",'SSA4'!$G:$G,"janvier")</f>
        <v>1</v>
      </c>
      <c r="L14" s="30">
        <f>COUNTIFS(PR!$H:$H,"2020",PR!$G:$G,"janvier")</f>
        <v>21</v>
      </c>
      <c r="M14" s="30">
        <f>COUNTIFS(PS!$H:$H,"2020",PS!$G:$G,"janvier")</f>
        <v>18</v>
      </c>
    </row>
    <row r="15" spans="1:13" ht="15.95" customHeight="1" x14ac:dyDescent="0.25">
      <c r="A15" s="37">
        <v>2019</v>
      </c>
      <c r="B15" s="28" t="s">
        <v>26</v>
      </c>
      <c r="C15" s="29">
        <f>F15/31</f>
        <v>0.4838709677419355</v>
      </c>
      <c r="D15" s="29">
        <f>MAX(G15:J15)/31</f>
        <v>0.54838709677419351</v>
      </c>
      <c r="E15" s="29">
        <f>MAX(K15:M15)/31</f>
        <v>0.67741935483870963</v>
      </c>
      <c r="F15" s="30">
        <f>COUNTIFS('SSA3'!$H:$H,"2019",'SSA3'!$G:$G,"décembre")</f>
        <v>15</v>
      </c>
      <c r="G15" s="30">
        <f>COUNTIFS('SSA1'!$H:$H,"2019",'SSA1'!$G:$G,"décembre")</f>
        <v>15</v>
      </c>
      <c r="H15" s="30">
        <f>COUNTIFS('SSA2'!$H:$H,"2019",'SSA2'!$G:$G,"décembre")</f>
        <v>14</v>
      </c>
      <c r="I15" s="30">
        <f>COUNTIFS('PG1'!$H:$H,"2019",'PG1'!$G:$G,"décembre")</f>
        <v>17</v>
      </c>
      <c r="J15" s="30">
        <f>COUNTIFS('PG2'!$H:$H,"2019",'PG2'!$G:$G,"décembre")</f>
        <v>15</v>
      </c>
      <c r="K15" s="30">
        <f>COUNTIFS('SSA4'!$H:$H,"2019",'SSA4'!$G:$G,"décembre")</f>
        <v>17</v>
      </c>
      <c r="L15" s="30">
        <f>COUNTIFS(PR!$H:$H,"2019",PR!$G:$G,"décembre")</f>
        <v>19</v>
      </c>
      <c r="M15" s="30">
        <f>COUNTIFS(PS!$H:$H,"2019",PS!$G:$G,"décembre")</f>
        <v>21</v>
      </c>
    </row>
    <row r="16" spans="1:13" ht="15.95" customHeight="1" x14ac:dyDescent="0.25">
      <c r="A16" s="37"/>
      <c r="B16" s="28" t="s">
        <v>25</v>
      </c>
      <c r="C16" s="29">
        <f>F16/30</f>
        <v>0.53333333333333333</v>
      </c>
      <c r="D16" s="29">
        <f>MAX(G16:J16)/30</f>
        <v>0.6</v>
      </c>
      <c r="E16" s="29">
        <f>MAX(K16:M16)/30</f>
        <v>0.56666666666666665</v>
      </c>
      <c r="F16" s="30">
        <f>COUNTIFS('SSA3'!$H:$H,"2019",'SSA3'!$G:$G,"novembre")</f>
        <v>16</v>
      </c>
      <c r="G16" s="30">
        <f>COUNTIFS('SSA1'!$H:$H,"2019",'SSA1'!$G:$G,"novembre")</f>
        <v>12</v>
      </c>
      <c r="H16" s="30">
        <f>COUNTIFS('SSA2'!$H:$H,"2019",'SSA2'!$G:$G,"novembre")</f>
        <v>17</v>
      </c>
      <c r="I16" s="30">
        <f>COUNTIFS('PG1'!$H:$H,"2019",'PG1'!$G:$G,"novembre")</f>
        <v>16</v>
      </c>
      <c r="J16" s="30">
        <f>COUNTIFS('PG2'!$H:$H,"2019",'PG2'!$G:$G,"novembre")</f>
        <v>18</v>
      </c>
      <c r="K16" s="30">
        <f>COUNTIFS('SSA4'!$H:$H,"2019",'SSA4'!$G:$G,"novembre")</f>
        <v>13</v>
      </c>
      <c r="L16" s="30">
        <f>COUNTIFS(PR!$H:$H,"2019",PR!$G:$G,"novembre")</f>
        <v>15</v>
      </c>
      <c r="M16" s="30">
        <f>COUNTIFS(PS!$H:$H,"2019",PS!$G:$G,"novembre")</f>
        <v>17</v>
      </c>
    </row>
  </sheetData>
  <mergeCells count="4">
    <mergeCell ref="C1:E1"/>
    <mergeCell ref="F1:M1"/>
    <mergeCell ref="A3:A14"/>
    <mergeCell ref="A15:A16"/>
  </mergeCells>
  <conditionalFormatting sqref="C3:E16">
    <cfRule type="colorScale" priority="2">
      <colorScale>
        <cfvo type="min"/>
        <cfvo type="max"/>
        <color rgb="FFFFEF9C"/>
        <color rgb="FF63BE7B"/>
      </colorScale>
    </cfRule>
    <cfRule type="colorScale" priority="4">
      <colorScale>
        <cfvo type="min"/>
        <cfvo type="max"/>
        <color rgb="FFFFEF9C"/>
        <color rgb="FF63BE7B"/>
      </colorScale>
    </cfRule>
    <cfRule type="colorScale" priority="6">
      <colorScale>
        <cfvo type="min"/>
        <cfvo type="max"/>
        <color rgb="FFFFEF9C"/>
        <color rgb="FF63BE7B"/>
      </colorScale>
    </cfRule>
    <cfRule type="colorScale" priority="8">
      <colorScale>
        <cfvo type="min"/>
        <cfvo type="max"/>
        <color rgb="FFFFEF9C"/>
        <color rgb="FF63BE7B"/>
      </colorScale>
    </cfRule>
    <cfRule type="colorScale" priority="10">
      <colorScale>
        <cfvo type="min"/>
        <cfvo type="max"/>
        <color rgb="FFFFEF9C"/>
        <color rgb="FF63BE7B"/>
      </colorScale>
    </cfRule>
    <cfRule type="colorScale" priority="12">
      <colorScale>
        <cfvo type="min"/>
        <cfvo type="max"/>
        <color rgb="FFFFEF9C"/>
        <color rgb="FF63BE7B"/>
      </colorScale>
    </cfRule>
    <cfRule type="colorScale" priority="14">
      <colorScale>
        <cfvo type="min"/>
        <cfvo type="max"/>
        <color rgb="FFFFEF9C"/>
        <color rgb="FF63BE7B"/>
      </colorScale>
    </cfRule>
    <cfRule type="colorScale" priority="16">
      <colorScale>
        <cfvo type="min"/>
        <cfvo type="max"/>
        <color rgb="FFFFEF9C"/>
        <color rgb="FF63BE7B"/>
      </colorScale>
    </cfRule>
    <cfRule type="colorScale" priority="18">
      <colorScale>
        <cfvo type="min"/>
        <cfvo type="max"/>
        <color rgb="FFFFEF9C"/>
        <color rgb="FF63BE7B"/>
      </colorScale>
    </cfRule>
    <cfRule type="colorScale" priority="20">
      <colorScale>
        <cfvo type="min"/>
        <cfvo type="max"/>
        <color rgb="FFFFEF9C"/>
        <color rgb="FF63BE7B"/>
      </colorScale>
    </cfRule>
    <cfRule type="colorScale" priority="22">
      <colorScale>
        <cfvo type="min"/>
        <cfvo type="max"/>
        <color rgb="FFFFEF9C"/>
        <color rgb="FF63BE7B"/>
      </colorScale>
    </cfRule>
    <cfRule type="colorScale" priority="23">
      <colorScale>
        <cfvo type="min"/>
        <cfvo type="max"/>
        <color rgb="FFFFEF9C"/>
        <color rgb="FF63BE7B"/>
      </colorScale>
    </cfRule>
    <cfRule type="colorScale" priority="24">
      <colorScale>
        <cfvo type="min"/>
        <cfvo type="max"/>
        <color rgb="FFFFEF9C"/>
        <color rgb="FF63BE7B"/>
      </colorScale>
    </cfRule>
    <cfRule type="colorScale" priority="25">
      <colorScale>
        <cfvo type="min"/>
        <cfvo type="max"/>
        <color rgb="FFFFEF9C"/>
        <color rgb="FF63BE7B"/>
      </colorScale>
    </cfRule>
    <cfRule type="colorScale" priority="26">
      <colorScale>
        <cfvo type="min"/>
        <cfvo type="max"/>
        <color rgb="FFFFEF9C"/>
        <color rgb="FF63BE7B"/>
      </colorScale>
    </cfRule>
    <cfRule type="colorScale" priority="27">
      <colorScale>
        <cfvo type="min"/>
        <cfvo type="max"/>
        <color rgb="FFFFEF9C"/>
        <color rgb="FF63BE7B"/>
      </colorScale>
    </cfRule>
    <cfRule type="colorScale" priority="28">
      <colorScale>
        <cfvo type="min"/>
        <cfvo type="max"/>
        <color rgb="FFFFEF9C"/>
        <color rgb="FF63BE7B"/>
      </colorScale>
    </cfRule>
    <cfRule type="colorScale" priority="29">
      <colorScale>
        <cfvo type="min"/>
        <cfvo type="max"/>
        <color rgb="FFFFEF9C"/>
        <color rgb="FF63BE7B"/>
      </colorScale>
    </cfRule>
    <cfRule type="colorScale" priority="30">
      <colorScale>
        <cfvo type="min"/>
        <cfvo type="max"/>
        <color rgb="FFFFEF9C"/>
        <color rgb="FF63BE7B"/>
      </colorScale>
    </cfRule>
  </conditionalFormatting>
  <conditionalFormatting sqref="F3:M16">
    <cfRule type="colorScale" priority="1">
      <colorScale>
        <cfvo type="min"/>
        <cfvo type="max"/>
        <color rgb="FFF8E4F8"/>
        <color rgb="FFE6A2E8"/>
      </colorScale>
    </cfRule>
    <cfRule type="colorScale" priority="3">
      <colorScale>
        <cfvo type="min"/>
        <cfvo type="max"/>
        <color rgb="FFF8E4F8"/>
        <color rgb="FFE6A2E8"/>
      </colorScale>
    </cfRule>
    <cfRule type="colorScale" priority="5">
      <colorScale>
        <cfvo type="min"/>
        <cfvo type="max"/>
        <color rgb="FFF8E4F8"/>
        <color rgb="FFE6A2E8"/>
      </colorScale>
    </cfRule>
    <cfRule type="colorScale" priority="7">
      <colorScale>
        <cfvo type="min"/>
        <cfvo type="max"/>
        <color rgb="FFF8E4F8"/>
        <color rgb="FFE6A2E8"/>
      </colorScale>
    </cfRule>
    <cfRule type="colorScale" priority="9">
      <colorScale>
        <cfvo type="min"/>
        <cfvo type="max"/>
        <color rgb="FFF8E4F8"/>
        <color rgb="FFE6A2E8"/>
      </colorScale>
    </cfRule>
    <cfRule type="colorScale" priority="11">
      <colorScale>
        <cfvo type="min"/>
        <cfvo type="max"/>
        <color rgb="FFF8E4F8"/>
        <color rgb="FFE6A2E8"/>
      </colorScale>
    </cfRule>
    <cfRule type="colorScale" priority="13">
      <colorScale>
        <cfvo type="min"/>
        <cfvo type="max"/>
        <color rgb="FFF8E4F8"/>
        <color rgb="FFE6A2E8"/>
      </colorScale>
    </cfRule>
    <cfRule type="colorScale" priority="15">
      <colorScale>
        <cfvo type="min"/>
        <cfvo type="max"/>
        <color rgb="FFF8E4F8"/>
        <color rgb="FFE6A2E8"/>
      </colorScale>
    </cfRule>
    <cfRule type="colorScale" priority="17">
      <colorScale>
        <cfvo type="min"/>
        <cfvo type="max"/>
        <color rgb="FFF8E4F8"/>
        <color rgb="FFE6A2E8"/>
      </colorScale>
    </cfRule>
    <cfRule type="colorScale" priority="19">
      <colorScale>
        <cfvo type="min"/>
        <cfvo type="max"/>
        <color rgb="FFF8E4F8"/>
        <color rgb="FFE6A2E8"/>
      </colorScale>
    </cfRule>
    <cfRule type="colorScale" priority="21">
      <colorScale>
        <cfvo type="min"/>
        <cfvo type="max"/>
        <color rgb="FFF8E4F8"/>
        <color rgb="FFEFC4F0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Actualiser_Taux">
                <anchor moveWithCells="1" sizeWithCells="1">
                  <from>
                    <xdr:col>0</xdr:col>
                    <xdr:colOff>114300</xdr:colOff>
                    <xdr:row>0</xdr:row>
                    <xdr:rowOff>76200</xdr:rowOff>
                  </from>
                  <to>
                    <xdr:col>1</xdr:col>
                    <xdr:colOff>838200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61"/>
  <sheetViews>
    <sheetView workbookViewId="0">
      <selection activeCell="A2" sqref="A2"/>
    </sheetView>
  </sheetViews>
  <sheetFormatPr baseColWidth="10" defaultRowHeight="15" x14ac:dyDescent="0.25"/>
  <cols>
    <col min="1" max="1" width="13.7109375" style="1" bestFit="1" customWidth="1"/>
    <col min="2" max="4" width="13.5703125" bestFit="1" customWidth="1"/>
    <col min="5" max="6" width="12.85546875" bestFit="1" customWidth="1"/>
    <col min="7" max="7" width="11.5703125" bestFit="1" customWidth="1"/>
    <col min="8" max="8" width="11.42578125" bestFit="1" customWidth="1"/>
    <col min="9" max="9" width="13.5703125" bestFit="1" customWidth="1"/>
    <col min="10" max="10" width="12.7109375" style="1" bestFit="1" customWidth="1"/>
    <col min="11" max="11" width="12" bestFit="1" customWidth="1"/>
    <col min="12" max="13" width="12.85546875" bestFit="1" customWidth="1"/>
    <col min="14" max="14" width="11.5703125" bestFit="1" customWidth="1"/>
    <col min="16" max="16" width="13.5703125" bestFit="1" customWidth="1"/>
    <col min="17" max="17" width="6.7109375" bestFit="1" customWidth="1"/>
    <col min="18" max="19" width="12" bestFit="1" customWidth="1"/>
    <col min="20" max="20" width="11.140625" bestFit="1" customWidth="1"/>
    <col min="21" max="21" width="11" bestFit="1" customWidth="1"/>
    <col min="22" max="22" width="25" bestFit="1" customWidth="1"/>
    <col min="23" max="23" width="14.5703125" bestFit="1" customWidth="1"/>
    <col min="24" max="24" width="37.7109375" bestFit="1" customWidth="1"/>
  </cols>
  <sheetData>
    <row r="1" spans="1:13" x14ac:dyDescent="0.25">
      <c r="A1" s="1"/>
      <c r="B1"/>
      <c r="C1"/>
      <c r="D1"/>
      <c r="E1"/>
      <c r="F1"/>
      <c r="G1"/>
      <c r="H1"/>
      <c r="I1"/>
      <c r="J1" s="1"/>
    </row>
    <row r="2" spans="1:13" x14ac:dyDescent="0.25">
      <c r="A2" s="1"/>
      <c r="C2"/>
      <c r="D2"/>
      <c r="E2"/>
      <c r="F2"/>
      <c r="J2" s="1"/>
    </row>
    <row r="3" spans="1:13" x14ac:dyDescent="0.25">
      <c r="A3" s="1"/>
      <c r="G3"/>
      <c r="H3"/>
      <c r="J3" s="1"/>
    </row>
    <row r="4" spans="1:13" x14ac:dyDescent="0.25">
      <c r="A4" s="1"/>
      <c r="B4"/>
      <c r="J4" s="1"/>
    </row>
    <row r="5" spans="1:13" x14ac:dyDescent="0.25">
      <c r="A5" s="1"/>
      <c r="B5"/>
      <c r="J5" s="1"/>
    </row>
    <row r="6" spans="1:13" x14ac:dyDescent="0.25">
      <c r="A6" s="1"/>
      <c r="C6"/>
      <c r="D6"/>
      <c r="E6"/>
      <c r="F6"/>
      <c r="J6" s="1"/>
    </row>
    <row r="7" spans="1:13" x14ac:dyDescent="0.25">
      <c r="A7" s="1"/>
      <c r="J7" s="1"/>
    </row>
    <row r="8" spans="1:13" x14ac:dyDescent="0.25">
      <c r="A8" s="1"/>
      <c r="C8"/>
      <c r="D8"/>
      <c r="E8"/>
      <c r="F8"/>
      <c r="J8" s="1"/>
    </row>
    <row r="9" spans="1:13" x14ac:dyDescent="0.25">
      <c r="A9" s="1"/>
      <c r="G9"/>
      <c r="H9"/>
      <c r="J9" s="1"/>
    </row>
    <row r="10" spans="1:13" x14ac:dyDescent="0.25">
      <c r="A10" s="1"/>
      <c r="J10" s="1"/>
    </row>
    <row r="11" spans="1:13" x14ac:dyDescent="0.25">
      <c r="A11" s="1"/>
      <c r="C11"/>
      <c r="D11"/>
      <c r="E11"/>
      <c r="F11"/>
      <c r="J11" s="1"/>
    </row>
    <row r="12" spans="1:13" x14ac:dyDescent="0.25">
      <c r="A12" s="1"/>
      <c r="B12"/>
      <c r="J12" s="1"/>
    </row>
    <row r="13" spans="1:13" x14ac:dyDescent="0.25">
      <c r="A13" s="1"/>
      <c r="C13"/>
      <c r="D13"/>
      <c r="E13"/>
      <c r="F13"/>
      <c r="J13" s="1"/>
      <c r="M13" s="1"/>
    </row>
    <row r="14" spans="1:13" x14ac:dyDescent="0.25">
      <c r="A14" s="1"/>
      <c r="G14"/>
      <c r="H14"/>
      <c r="J14" s="1"/>
    </row>
    <row r="15" spans="1:13" x14ac:dyDescent="0.25">
      <c r="A15" s="1"/>
      <c r="C15"/>
      <c r="D15"/>
      <c r="E15"/>
      <c r="F15"/>
      <c r="J15" s="1"/>
    </row>
    <row r="16" spans="1:13" x14ac:dyDescent="0.25">
      <c r="A16" s="1"/>
      <c r="B16"/>
      <c r="J16" s="1"/>
    </row>
    <row r="17" spans="1:10" x14ac:dyDescent="0.25">
      <c r="A17" s="1"/>
      <c r="G17"/>
      <c r="H17"/>
      <c r="J17" s="1"/>
    </row>
    <row r="18" spans="1:10" x14ac:dyDescent="0.25">
      <c r="A18" s="1"/>
      <c r="B18"/>
      <c r="J18" s="1"/>
    </row>
    <row r="19" spans="1:10" x14ac:dyDescent="0.25">
      <c r="A19" s="1"/>
      <c r="G19"/>
      <c r="H19"/>
      <c r="J19" s="1"/>
    </row>
    <row r="20" spans="1:10" x14ac:dyDescent="0.25">
      <c r="A20" s="1"/>
      <c r="C20"/>
      <c r="D20"/>
      <c r="E20"/>
      <c r="F20"/>
      <c r="J20" s="1"/>
    </row>
    <row r="21" spans="1:10" x14ac:dyDescent="0.25">
      <c r="A21" s="1"/>
      <c r="B21"/>
      <c r="J21" s="1"/>
    </row>
    <row r="22" spans="1:10" x14ac:dyDescent="0.25">
      <c r="A22" s="1"/>
      <c r="G22"/>
      <c r="H22"/>
      <c r="J22" s="1"/>
    </row>
    <row r="23" spans="1:10" x14ac:dyDescent="0.25">
      <c r="A23" s="1"/>
      <c r="C23"/>
      <c r="D23"/>
      <c r="E23"/>
      <c r="F23"/>
      <c r="J23" s="1"/>
    </row>
    <row r="24" spans="1:10" x14ac:dyDescent="0.25">
      <c r="A24" s="1"/>
      <c r="B24"/>
      <c r="J24" s="1"/>
    </row>
    <row r="25" spans="1:10" x14ac:dyDescent="0.25">
      <c r="A25" s="1"/>
      <c r="G25"/>
      <c r="H25"/>
      <c r="J25" s="1"/>
    </row>
    <row r="26" spans="1:10" x14ac:dyDescent="0.25">
      <c r="A26" s="1"/>
      <c r="C26"/>
      <c r="D26"/>
      <c r="E26"/>
      <c r="F26"/>
      <c r="J26" s="1"/>
    </row>
    <row r="27" spans="1:10" x14ac:dyDescent="0.25">
      <c r="A27" s="1"/>
      <c r="B27"/>
      <c r="J27" s="1"/>
    </row>
    <row r="28" spans="1:10" x14ac:dyDescent="0.25">
      <c r="A28" s="1"/>
      <c r="C28"/>
      <c r="D28"/>
      <c r="E28"/>
      <c r="F28"/>
      <c r="J28" s="1"/>
    </row>
    <row r="29" spans="1:10" x14ac:dyDescent="0.25">
      <c r="A29" s="1"/>
      <c r="G29"/>
      <c r="H29"/>
      <c r="J29" s="1"/>
    </row>
    <row r="30" spans="1:10" x14ac:dyDescent="0.25">
      <c r="A30" s="1"/>
      <c r="J30" s="1"/>
    </row>
    <row r="31" spans="1:10" x14ac:dyDescent="0.25">
      <c r="A31" s="1"/>
      <c r="B31"/>
      <c r="J31" s="1"/>
    </row>
    <row r="32" spans="1:10" x14ac:dyDescent="0.25">
      <c r="A32" s="1"/>
      <c r="G32"/>
      <c r="H32"/>
      <c r="J32" s="1"/>
    </row>
    <row r="33" spans="1:10" x14ac:dyDescent="0.25">
      <c r="A33" s="1"/>
      <c r="C33"/>
      <c r="D33"/>
      <c r="E33"/>
      <c r="F33"/>
      <c r="J33" s="1"/>
    </row>
    <row r="34" spans="1:10" x14ac:dyDescent="0.25">
      <c r="A34" s="1"/>
      <c r="G34"/>
      <c r="H34"/>
      <c r="J34" s="1"/>
    </row>
    <row r="35" spans="1:10" x14ac:dyDescent="0.25">
      <c r="A35" s="1"/>
      <c r="C35"/>
      <c r="D35"/>
      <c r="E35"/>
      <c r="F35"/>
      <c r="J35" s="1"/>
    </row>
    <row r="36" spans="1:10" x14ac:dyDescent="0.25">
      <c r="A36" s="1"/>
      <c r="B36"/>
      <c r="J36" s="1"/>
    </row>
    <row r="37" spans="1:10" x14ac:dyDescent="0.25">
      <c r="A37" s="1"/>
      <c r="C37"/>
      <c r="D37"/>
      <c r="E37"/>
      <c r="F37"/>
      <c r="J37" s="1"/>
    </row>
    <row r="38" spans="1:10" x14ac:dyDescent="0.25">
      <c r="A38" s="1"/>
      <c r="G38"/>
      <c r="H38"/>
      <c r="J38" s="1"/>
    </row>
    <row r="39" spans="1:10" x14ac:dyDescent="0.25">
      <c r="A39" s="1"/>
      <c r="B39"/>
      <c r="J39" s="1"/>
    </row>
    <row r="40" spans="1:10" x14ac:dyDescent="0.25">
      <c r="A40" s="1"/>
      <c r="C40"/>
      <c r="D40"/>
      <c r="E40"/>
      <c r="F40"/>
      <c r="J40" s="1"/>
    </row>
    <row r="41" spans="1:10" x14ac:dyDescent="0.25">
      <c r="A41" s="1"/>
      <c r="B41"/>
      <c r="J41" s="1"/>
    </row>
    <row r="42" spans="1:10" x14ac:dyDescent="0.25">
      <c r="A42" s="1"/>
      <c r="G42"/>
      <c r="H42"/>
      <c r="J42" s="1"/>
    </row>
    <row r="43" spans="1:10" x14ac:dyDescent="0.25">
      <c r="A43" s="1"/>
      <c r="G43"/>
      <c r="H43"/>
      <c r="J43" s="1"/>
    </row>
    <row r="44" spans="1:10" x14ac:dyDescent="0.25">
      <c r="A44" s="1"/>
      <c r="B44"/>
      <c r="J44" s="1"/>
    </row>
    <row r="45" spans="1:10" x14ac:dyDescent="0.25">
      <c r="A45" s="1"/>
      <c r="C45"/>
      <c r="D45"/>
      <c r="E45"/>
      <c r="F45"/>
      <c r="J45" s="1"/>
    </row>
    <row r="46" spans="1:10" x14ac:dyDescent="0.25">
      <c r="A46" s="1"/>
      <c r="B46"/>
      <c r="J46" s="1"/>
    </row>
    <row r="47" spans="1:10" x14ac:dyDescent="0.25">
      <c r="A47" s="1"/>
      <c r="C47"/>
      <c r="D47"/>
      <c r="E47"/>
      <c r="F47"/>
      <c r="J47" s="1"/>
    </row>
    <row r="48" spans="1:10" x14ac:dyDescent="0.25">
      <c r="A48" s="1"/>
      <c r="G48"/>
      <c r="H48"/>
      <c r="J48" s="1"/>
    </row>
    <row r="49" spans="1:10" x14ac:dyDescent="0.25">
      <c r="A49" s="1"/>
      <c r="B49"/>
      <c r="J49" s="1"/>
    </row>
    <row r="50" spans="1:10" x14ac:dyDescent="0.25">
      <c r="A50" s="1"/>
      <c r="G50"/>
      <c r="H50"/>
      <c r="J50" s="1"/>
    </row>
    <row r="51" spans="1:10" x14ac:dyDescent="0.25">
      <c r="A51" s="1"/>
      <c r="C51"/>
      <c r="D51"/>
      <c r="E51"/>
      <c r="F51"/>
      <c r="J51" s="1"/>
    </row>
    <row r="52" spans="1:10" x14ac:dyDescent="0.25">
      <c r="A52" s="1"/>
      <c r="C52"/>
      <c r="D52"/>
      <c r="E52"/>
      <c r="F52"/>
      <c r="J52" s="1"/>
    </row>
    <row r="53" spans="1:10" x14ac:dyDescent="0.25">
      <c r="A53" s="1"/>
      <c r="B53"/>
      <c r="J53" s="1"/>
    </row>
    <row r="54" spans="1:10" x14ac:dyDescent="0.25">
      <c r="A54" s="1"/>
      <c r="G54"/>
      <c r="H54"/>
      <c r="J54" s="1"/>
    </row>
    <row r="55" spans="1:10" x14ac:dyDescent="0.25">
      <c r="A55" s="1"/>
      <c r="G55"/>
      <c r="H55"/>
      <c r="I55"/>
      <c r="J55" s="1"/>
    </row>
    <row r="56" spans="1:10" x14ac:dyDescent="0.25">
      <c r="A56" s="1"/>
      <c r="B56"/>
      <c r="J56" s="1"/>
    </row>
    <row r="57" spans="1:10" x14ac:dyDescent="0.25">
      <c r="A57" s="1"/>
      <c r="C57"/>
      <c r="D57"/>
      <c r="E57"/>
      <c r="F57"/>
      <c r="J57" s="1"/>
    </row>
    <row r="58" spans="1:10" x14ac:dyDescent="0.25">
      <c r="A58" s="1"/>
      <c r="C58"/>
      <c r="D58"/>
      <c r="E58"/>
      <c r="F58"/>
      <c r="J58" s="1"/>
    </row>
    <row r="59" spans="1:10" x14ac:dyDescent="0.25">
      <c r="A59" s="1"/>
      <c r="G59"/>
      <c r="H59"/>
      <c r="J59" s="1"/>
    </row>
    <row r="60" spans="1:10" x14ac:dyDescent="0.25">
      <c r="A60" s="1"/>
      <c r="B60"/>
      <c r="J60" s="1"/>
    </row>
    <row r="61" spans="1:10" x14ac:dyDescent="0.25">
      <c r="A61" s="1"/>
      <c r="B61"/>
      <c r="J61" s="1"/>
    </row>
    <row r="62" spans="1:10" x14ac:dyDescent="0.25">
      <c r="A62" s="1"/>
      <c r="G62"/>
      <c r="H62"/>
      <c r="J62" s="1"/>
    </row>
    <row r="63" spans="1:10" x14ac:dyDescent="0.25">
      <c r="A63" s="1"/>
      <c r="B63"/>
      <c r="J63" s="1"/>
    </row>
    <row r="64" spans="1:10" x14ac:dyDescent="0.25">
      <c r="A64" s="1"/>
      <c r="C64"/>
      <c r="D64"/>
      <c r="E64"/>
      <c r="F64"/>
      <c r="J64" s="1"/>
    </row>
    <row r="65" spans="1:10" x14ac:dyDescent="0.25">
      <c r="A65" s="1"/>
      <c r="C65"/>
      <c r="D65"/>
      <c r="E65"/>
      <c r="F65"/>
      <c r="J65" s="1"/>
    </row>
    <row r="66" spans="1:10" x14ac:dyDescent="0.25">
      <c r="A66" s="1"/>
      <c r="B66"/>
      <c r="J66" s="1"/>
    </row>
    <row r="67" spans="1:10" x14ac:dyDescent="0.25">
      <c r="A67" s="1"/>
      <c r="B67"/>
      <c r="J67" s="1"/>
    </row>
    <row r="68" spans="1:10" x14ac:dyDescent="0.25">
      <c r="A68" s="1"/>
      <c r="G68"/>
      <c r="H68"/>
      <c r="J68" s="1"/>
    </row>
    <row r="69" spans="1:10" x14ac:dyDescent="0.25">
      <c r="A69" s="1"/>
      <c r="C69"/>
      <c r="D69"/>
      <c r="E69"/>
      <c r="F69"/>
      <c r="J69" s="1"/>
    </row>
    <row r="70" spans="1:10" x14ac:dyDescent="0.25">
      <c r="A70" s="1"/>
      <c r="G70"/>
      <c r="H70"/>
      <c r="J70" s="1"/>
    </row>
    <row r="71" spans="1:10" x14ac:dyDescent="0.25">
      <c r="A71" s="1"/>
      <c r="B71"/>
      <c r="J71" s="1"/>
    </row>
    <row r="72" spans="1:10" x14ac:dyDescent="0.25">
      <c r="A72" s="1"/>
      <c r="C72"/>
      <c r="D72"/>
      <c r="E72"/>
      <c r="F72"/>
      <c r="J72" s="1"/>
    </row>
    <row r="73" spans="1:10" x14ac:dyDescent="0.25">
      <c r="A73" s="1"/>
      <c r="G73"/>
      <c r="H73"/>
      <c r="J73" s="1"/>
    </row>
    <row r="74" spans="1:10" x14ac:dyDescent="0.25">
      <c r="A74" s="1"/>
      <c r="B74"/>
      <c r="J74" s="1"/>
    </row>
    <row r="75" spans="1:10" x14ac:dyDescent="0.25">
      <c r="A75" s="1"/>
      <c r="C75"/>
      <c r="D75"/>
      <c r="E75"/>
      <c r="F75"/>
      <c r="J75" s="1"/>
    </row>
    <row r="76" spans="1:10" x14ac:dyDescent="0.25">
      <c r="A76" s="1"/>
      <c r="G76"/>
      <c r="H76"/>
      <c r="J76" s="1"/>
    </row>
    <row r="77" spans="1:10" x14ac:dyDescent="0.25">
      <c r="A77" s="1"/>
      <c r="C77"/>
      <c r="D77"/>
      <c r="E77"/>
      <c r="F77"/>
      <c r="J77" s="1"/>
    </row>
    <row r="78" spans="1:10" x14ac:dyDescent="0.25">
      <c r="A78" s="1"/>
      <c r="B78"/>
      <c r="J78" s="1"/>
    </row>
    <row r="79" spans="1:10" x14ac:dyDescent="0.25">
      <c r="A79" s="1"/>
      <c r="B79"/>
      <c r="J79" s="1"/>
    </row>
    <row r="80" spans="1:10" x14ac:dyDescent="0.25">
      <c r="A80" s="1"/>
      <c r="C80"/>
      <c r="D80"/>
      <c r="E80"/>
      <c r="F80"/>
      <c r="J80" s="1"/>
    </row>
    <row r="81" spans="1:10" x14ac:dyDescent="0.25">
      <c r="A81" s="1"/>
      <c r="G81"/>
      <c r="H81"/>
      <c r="J81" s="1"/>
    </row>
    <row r="82" spans="1:10" x14ac:dyDescent="0.25">
      <c r="A82" s="1"/>
      <c r="B82"/>
      <c r="J82" s="1"/>
    </row>
    <row r="83" spans="1:10" x14ac:dyDescent="0.25">
      <c r="A83" s="1"/>
      <c r="G83"/>
      <c r="H83"/>
      <c r="J83" s="1"/>
    </row>
    <row r="84" spans="1:10" x14ac:dyDescent="0.25">
      <c r="A84" s="1"/>
      <c r="C84"/>
      <c r="D84"/>
      <c r="E84"/>
      <c r="F84"/>
      <c r="J84" s="1"/>
    </row>
    <row r="85" spans="1:10" x14ac:dyDescent="0.25">
      <c r="A85" s="1"/>
      <c r="G85"/>
      <c r="H85"/>
      <c r="J85" s="1"/>
    </row>
    <row r="86" spans="1:10" x14ac:dyDescent="0.25">
      <c r="A86" s="1"/>
      <c r="J86" s="1"/>
    </row>
    <row r="87" spans="1:10" x14ac:dyDescent="0.25">
      <c r="A87" s="1"/>
      <c r="B87"/>
      <c r="J87" s="1"/>
    </row>
    <row r="88" spans="1:10" x14ac:dyDescent="0.25">
      <c r="A88" s="1"/>
      <c r="G88"/>
      <c r="H88"/>
      <c r="J88" s="1"/>
    </row>
    <row r="89" spans="1:10" x14ac:dyDescent="0.25">
      <c r="A89" s="1"/>
      <c r="C89"/>
      <c r="D89"/>
      <c r="E89"/>
      <c r="F89"/>
      <c r="J89" s="1"/>
    </row>
    <row r="90" spans="1:10" x14ac:dyDescent="0.25">
      <c r="A90" s="1"/>
      <c r="G90"/>
      <c r="H90"/>
      <c r="J90" s="1"/>
    </row>
    <row r="91" spans="1:10" x14ac:dyDescent="0.25">
      <c r="A91" s="1"/>
      <c r="C91"/>
      <c r="D91"/>
      <c r="E91"/>
      <c r="F91"/>
      <c r="J91" s="1"/>
    </row>
    <row r="92" spans="1:10" x14ac:dyDescent="0.25">
      <c r="A92" s="1"/>
      <c r="B92"/>
      <c r="J92" s="1"/>
    </row>
    <row r="93" spans="1:10" x14ac:dyDescent="0.25">
      <c r="A93" s="1"/>
      <c r="C93"/>
      <c r="D93"/>
      <c r="E93"/>
      <c r="F93"/>
      <c r="J93" s="1"/>
    </row>
    <row r="94" spans="1:10" x14ac:dyDescent="0.25">
      <c r="A94" s="1"/>
      <c r="G94"/>
      <c r="H94"/>
      <c r="J94" s="1"/>
    </row>
    <row r="95" spans="1:10" x14ac:dyDescent="0.25">
      <c r="A95" s="1"/>
      <c r="C95"/>
      <c r="D95"/>
      <c r="E95"/>
      <c r="F95"/>
      <c r="J95" s="1"/>
    </row>
    <row r="96" spans="1:10" x14ac:dyDescent="0.25">
      <c r="A96" s="1"/>
      <c r="B96"/>
      <c r="J96" s="1"/>
    </row>
    <row r="97" spans="1:10" x14ac:dyDescent="0.25">
      <c r="A97" s="1"/>
      <c r="G97"/>
      <c r="H97"/>
      <c r="J97" s="1"/>
    </row>
    <row r="98" spans="1:10" x14ac:dyDescent="0.25">
      <c r="A98" s="1"/>
      <c r="D98"/>
      <c r="E98"/>
      <c r="F98"/>
      <c r="J98" s="1"/>
    </row>
    <row r="99" spans="1:10" x14ac:dyDescent="0.25">
      <c r="A99" s="1"/>
      <c r="B99"/>
      <c r="J99" s="1"/>
    </row>
    <row r="100" spans="1:10" x14ac:dyDescent="0.25">
      <c r="A100" s="1"/>
      <c r="B100"/>
      <c r="J100" s="1"/>
    </row>
    <row r="101" spans="1:10" x14ac:dyDescent="0.25">
      <c r="A101" s="1"/>
      <c r="G101"/>
      <c r="H101"/>
      <c r="J101" s="1"/>
    </row>
    <row r="102" spans="1:10" x14ac:dyDescent="0.25">
      <c r="A102" s="1"/>
      <c r="C102"/>
      <c r="D102"/>
      <c r="E102"/>
      <c r="F102"/>
      <c r="J102" s="1"/>
    </row>
    <row r="103" spans="1:10" x14ac:dyDescent="0.25">
      <c r="A103" s="1"/>
      <c r="B103"/>
      <c r="J103" s="1"/>
    </row>
    <row r="104" spans="1:10" x14ac:dyDescent="0.25">
      <c r="A104" s="1"/>
      <c r="G104"/>
      <c r="H104"/>
      <c r="J104" s="1"/>
    </row>
    <row r="105" spans="1:10" x14ac:dyDescent="0.25">
      <c r="A105" s="1"/>
      <c r="D105"/>
      <c r="E105"/>
      <c r="F105"/>
      <c r="J105" s="1"/>
    </row>
    <row r="106" spans="1:10" x14ac:dyDescent="0.25">
      <c r="A106" s="1"/>
      <c r="G106"/>
      <c r="H106"/>
      <c r="J106" s="1"/>
    </row>
    <row r="107" spans="1:10" x14ac:dyDescent="0.25">
      <c r="A107" s="1"/>
      <c r="D107"/>
      <c r="E107"/>
      <c r="F107"/>
      <c r="J107" s="1"/>
    </row>
    <row r="108" spans="1:10" x14ac:dyDescent="0.25">
      <c r="A108" s="1"/>
      <c r="B108"/>
      <c r="J108" s="1"/>
    </row>
    <row r="109" spans="1:10" x14ac:dyDescent="0.25">
      <c r="A109" s="1"/>
      <c r="C109"/>
      <c r="D109"/>
      <c r="E109"/>
      <c r="F109"/>
      <c r="J109" s="1"/>
    </row>
    <row r="110" spans="1:10" x14ac:dyDescent="0.25">
      <c r="A110" s="1"/>
      <c r="B110"/>
      <c r="J110" s="1"/>
    </row>
    <row r="111" spans="1:10" x14ac:dyDescent="0.25">
      <c r="A111" s="1"/>
      <c r="G111"/>
      <c r="H111"/>
      <c r="J111" s="1"/>
    </row>
    <row r="112" spans="1:10" x14ac:dyDescent="0.25">
      <c r="A112" s="1"/>
      <c r="B112"/>
      <c r="J112" s="1"/>
    </row>
    <row r="113" spans="1:10" x14ac:dyDescent="0.25">
      <c r="A113" s="1"/>
      <c r="G113"/>
      <c r="H113"/>
      <c r="J113" s="1"/>
    </row>
    <row r="114" spans="1:10" x14ac:dyDescent="0.25">
      <c r="A114" s="1"/>
      <c r="C114"/>
      <c r="D114"/>
      <c r="E114"/>
      <c r="F114"/>
      <c r="J114" s="1"/>
    </row>
    <row r="115" spans="1:10" x14ac:dyDescent="0.25">
      <c r="A115" s="1"/>
      <c r="G115"/>
      <c r="H115"/>
      <c r="J115" s="1"/>
    </row>
    <row r="116" spans="1:10" x14ac:dyDescent="0.25">
      <c r="A116" s="1"/>
      <c r="C116"/>
      <c r="D116"/>
      <c r="E116"/>
      <c r="F116"/>
      <c r="J116" s="1"/>
    </row>
    <row r="117" spans="1:10" x14ac:dyDescent="0.25">
      <c r="A117" s="1"/>
      <c r="B117"/>
      <c r="J117" s="1"/>
    </row>
    <row r="118" spans="1:10" x14ac:dyDescent="0.25">
      <c r="A118" s="1"/>
      <c r="B118"/>
      <c r="J118" s="1"/>
    </row>
    <row r="119" spans="1:10" x14ac:dyDescent="0.25">
      <c r="A119" s="1"/>
      <c r="C119"/>
      <c r="D119"/>
      <c r="E119"/>
      <c r="F119"/>
      <c r="J119" s="1"/>
    </row>
    <row r="120" spans="1:10" x14ac:dyDescent="0.25">
      <c r="A120" s="1"/>
      <c r="G120"/>
      <c r="H120"/>
      <c r="J120" s="1"/>
    </row>
    <row r="121" spans="1:10" x14ac:dyDescent="0.25">
      <c r="A121" s="1"/>
      <c r="G121"/>
      <c r="H121"/>
      <c r="J121" s="1"/>
    </row>
    <row r="122" spans="1:10" x14ac:dyDescent="0.25">
      <c r="A122" s="1"/>
      <c r="C122"/>
      <c r="D122"/>
      <c r="E122"/>
      <c r="F122"/>
      <c r="J122" s="1"/>
    </row>
    <row r="123" spans="1:10" x14ac:dyDescent="0.25">
      <c r="A123" s="1"/>
      <c r="B123"/>
      <c r="J123" s="1"/>
    </row>
    <row r="124" spans="1:10" x14ac:dyDescent="0.25">
      <c r="A124" s="1"/>
      <c r="C124"/>
      <c r="D124"/>
      <c r="E124"/>
      <c r="F124"/>
      <c r="J124" s="1"/>
    </row>
    <row r="125" spans="1:10" x14ac:dyDescent="0.25">
      <c r="A125" s="1"/>
      <c r="G125"/>
      <c r="H125"/>
      <c r="J125" s="1"/>
    </row>
    <row r="126" spans="1:10" x14ac:dyDescent="0.25">
      <c r="A126" s="1"/>
      <c r="B126"/>
      <c r="J126" s="1"/>
    </row>
    <row r="127" spans="1:10" x14ac:dyDescent="0.25">
      <c r="A127" s="1"/>
      <c r="C127"/>
      <c r="D127"/>
      <c r="E127"/>
      <c r="F127"/>
      <c r="J127" s="1"/>
    </row>
    <row r="128" spans="1:10" x14ac:dyDescent="0.25">
      <c r="A128" s="1"/>
      <c r="G128"/>
      <c r="H128"/>
      <c r="J128" s="1"/>
    </row>
    <row r="129" spans="1:10" x14ac:dyDescent="0.25">
      <c r="A129" s="1"/>
      <c r="G129"/>
      <c r="H129"/>
      <c r="J129" s="1"/>
    </row>
    <row r="130" spans="1:10" x14ac:dyDescent="0.25">
      <c r="A130" s="1"/>
      <c r="B130"/>
      <c r="J130" s="1"/>
    </row>
    <row r="131" spans="1:10" x14ac:dyDescent="0.25">
      <c r="A131" s="1"/>
      <c r="C131"/>
      <c r="D131"/>
      <c r="E131"/>
      <c r="F131"/>
      <c r="J131" s="1"/>
    </row>
    <row r="132" spans="1:10" x14ac:dyDescent="0.25">
      <c r="A132" s="1"/>
      <c r="B132"/>
      <c r="J132" s="1"/>
    </row>
    <row r="133" spans="1:10" x14ac:dyDescent="0.25">
      <c r="A133" s="1"/>
      <c r="G133"/>
      <c r="H133"/>
      <c r="J133" s="1"/>
    </row>
    <row r="134" spans="1:10" x14ac:dyDescent="0.25">
      <c r="A134" s="1"/>
      <c r="C134"/>
      <c r="D134"/>
      <c r="E134"/>
      <c r="F134"/>
      <c r="J134" s="1"/>
    </row>
    <row r="135" spans="1:10" x14ac:dyDescent="0.25">
      <c r="A135" s="1"/>
      <c r="G135"/>
      <c r="H135"/>
      <c r="J135" s="1"/>
    </row>
    <row r="136" spans="1:10" x14ac:dyDescent="0.25">
      <c r="A136" s="1"/>
      <c r="B136"/>
      <c r="J136" s="1"/>
    </row>
    <row r="137" spans="1:10" x14ac:dyDescent="0.25">
      <c r="A137" s="1"/>
      <c r="C137"/>
      <c r="D137"/>
      <c r="E137"/>
      <c r="F137"/>
      <c r="J137" s="1"/>
    </row>
    <row r="138" spans="1:10" x14ac:dyDescent="0.25">
      <c r="A138" s="1"/>
      <c r="G138"/>
      <c r="H138"/>
      <c r="J138" s="1"/>
    </row>
    <row r="139" spans="1:10" x14ac:dyDescent="0.25">
      <c r="A139" s="1"/>
      <c r="B139"/>
      <c r="J139" s="1"/>
    </row>
    <row r="140" spans="1:10" x14ac:dyDescent="0.25">
      <c r="A140" s="1"/>
      <c r="C140"/>
      <c r="D140"/>
      <c r="E140"/>
      <c r="F140"/>
      <c r="J140" s="1"/>
    </row>
    <row r="141" spans="1:10" x14ac:dyDescent="0.25">
      <c r="A141" s="1"/>
      <c r="B141"/>
      <c r="J141" s="1"/>
    </row>
    <row r="142" spans="1:10" x14ac:dyDescent="0.25">
      <c r="A142" s="1"/>
      <c r="C142"/>
      <c r="D142"/>
      <c r="E142"/>
      <c r="F142"/>
      <c r="J142" s="1"/>
    </row>
    <row r="143" spans="1:10" x14ac:dyDescent="0.25">
      <c r="A143" s="1"/>
      <c r="G143"/>
      <c r="H143"/>
      <c r="J143" s="1"/>
    </row>
    <row r="144" spans="1:10" x14ac:dyDescent="0.25">
      <c r="A144" s="1"/>
      <c r="B144"/>
      <c r="J144" s="1"/>
    </row>
    <row r="145" spans="1:10" x14ac:dyDescent="0.25">
      <c r="A145" s="1"/>
      <c r="G145"/>
      <c r="H145"/>
      <c r="J145" s="1"/>
    </row>
    <row r="146" spans="1:10" x14ac:dyDescent="0.25">
      <c r="A146" s="1"/>
      <c r="D146"/>
      <c r="E146"/>
      <c r="F146"/>
      <c r="J146" s="1"/>
    </row>
    <row r="147" spans="1:10" x14ac:dyDescent="0.25">
      <c r="A147" s="1"/>
      <c r="G147"/>
      <c r="H147"/>
      <c r="J147" s="1"/>
    </row>
    <row r="148" spans="1:10" x14ac:dyDescent="0.25">
      <c r="A148" s="1"/>
      <c r="B148"/>
      <c r="J148" s="1"/>
    </row>
    <row r="149" spans="1:10" x14ac:dyDescent="0.25">
      <c r="A149" s="1"/>
      <c r="C149"/>
      <c r="D149"/>
      <c r="E149"/>
      <c r="F149"/>
      <c r="J149" s="1"/>
    </row>
    <row r="150" spans="1:10" x14ac:dyDescent="0.25">
      <c r="A150" s="1"/>
      <c r="B150"/>
      <c r="J150" s="1"/>
    </row>
    <row r="151" spans="1:10" x14ac:dyDescent="0.25">
      <c r="A151" s="1"/>
      <c r="C151"/>
      <c r="D151"/>
      <c r="E151"/>
      <c r="F151"/>
      <c r="J151" s="1"/>
    </row>
    <row r="152" spans="1:10" x14ac:dyDescent="0.25">
      <c r="A152" s="1"/>
      <c r="G152"/>
      <c r="H152"/>
      <c r="J152" s="1"/>
    </row>
    <row r="153" spans="1:10" x14ac:dyDescent="0.25">
      <c r="A153" s="1"/>
      <c r="G153"/>
      <c r="H153"/>
      <c r="J153" s="1"/>
    </row>
    <row r="154" spans="1:10" x14ac:dyDescent="0.25">
      <c r="A154" s="1"/>
      <c r="B154"/>
      <c r="J154" s="1"/>
    </row>
    <row r="155" spans="1:10" x14ac:dyDescent="0.25">
      <c r="A155" s="1"/>
      <c r="C155"/>
      <c r="D155"/>
      <c r="E155"/>
      <c r="F155"/>
      <c r="J155" s="1"/>
    </row>
    <row r="156" spans="1:10" x14ac:dyDescent="0.25">
      <c r="A156" s="1"/>
      <c r="B156"/>
      <c r="J156" s="1"/>
    </row>
    <row r="157" spans="1:10" x14ac:dyDescent="0.25">
      <c r="A157" s="1"/>
      <c r="C157"/>
      <c r="D157"/>
      <c r="E157"/>
      <c r="F157"/>
      <c r="J157" s="1"/>
    </row>
    <row r="158" spans="1:10" x14ac:dyDescent="0.25">
      <c r="A158" s="1"/>
      <c r="G158"/>
      <c r="H158"/>
      <c r="J158" s="1"/>
    </row>
    <row r="159" spans="1:10" x14ac:dyDescent="0.25">
      <c r="A159" s="1"/>
      <c r="B159"/>
      <c r="J159" s="1"/>
    </row>
    <row r="160" spans="1:10" x14ac:dyDescent="0.25">
      <c r="A160" s="1"/>
      <c r="G160"/>
      <c r="H160"/>
      <c r="J160" s="1"/>
    </row>
    <row r="161" spans="1:10" x14ac:dyDescent="0.25">
      <c r="A161" s="1"/>
      <c r="C161"/>
      <c r="D161"/>
      <c r="E161"/>
      <c r="F161"/>
      <c r="J161" s="1"/>
    </row>
    <row r="162" spans="1:10" x14ac:dyDescent="0.25">
      <c r="A162" s="1"/>
      <c r="G162"/>
      <c r="H162"/>
      <c r="J162" s="1"/>
    </row>
    <row r="163" spans="1:10" x14ac:dyDescent="0.25">
      <c r="A163" s="1"/>
      <c r="C163"/>
      <c r="D163"/>
      <c r="E163"/>
      <c r="F163"/>
      <c r="J163" s="1"/>
    </row>
    <row r="164" spans="1:10" x14ac:dyDescent="0.25">
      <c r="A164" s="1"/>
      <c r="B164"/>
      <c r="J164" s="1"/>
    </row>
    <row r="165" spans="1:10" x14ac:dyDescent="0.25">
      <c r="A165" s="1"/>
      <c r="B165"/>
      <c r="J165" s="1"/>
    </row>
    <row r="166" spans="1:10" x14ac:dyDescent="0.25">
      <c r="A166" s="1"/>
      <c r="C166"/>
      <c r="D166"/>
      <c r="E166"/>
      <c r="F166"/>
      <c r="J166" s="1"/>
    </row>
    <row r="167" spans="1:10" x14ac:dyDescent="0.25">
      <c r="A167" s="1"/>
      <c r="G167"/>
      <c r="H167"/>
      <c r="J167" s="1"/>
    </row>
    <row r="168" spans="1:10" x14ac:dyDescent="0.25">
      <c r="A168" s="1"/>
      <c r="C168"/>
      <c r="D168"/>
      <c r="E168"/>
      <c r="F168"/>
      <c r="J168" s="1"/>
    </row>
    <row r="169" spans="1:10" x14ac:dyDescent="0.25">
      <c r="A169" s="1"/>
      <c r="B169"/>
      <c r="J169" s="1"/>
    </row>
    <row r="170" spans="1:10" x14ac:dyDescent="0.25">
      <c r="A170" s="1"/>
      <c r="G170"/>
      <c r="H170"/>
      <c r="J170" s="1"/>
    </row>
    <row r="171" spans="1:10" x14ac:dyDescent="0.25">
      <c r="A171" s="1"/>
      <c r="C171"/>
      <c r="D171"/>
      <c r="E171"/>
      <c r="F171"/>
      <c r="J171" s="1"/>
    </row>
    <row r="172" spans="1:10" x14ac:dyDescent="0.25">
      <c r="A172" s="1"/>
      <c r="C172"/>
      <c r="D172"/>
      <c r="E172"/>
      <c r="F172"/>
      <c r="J172" s="1"/>
    </row>
    <row r="173" spans="1:10" x14ac:dyDescent="0.25">
      <c r="A173" s="1"/>
      <c r="G173"/>
      <c r="H173"/>
      <c r="J173" s="1"/>
    </row>
    <row r="174" spans="1:10" x14ac:dyDescent="0.25">
      <c r="A174" s="1"/>
      <c r="B174"/>
      <c r="J174" s="1"/>
    </row>
    <row r="175" spans="1:10" x14ac:dyDescent="0.25">
      <c r="A175" s="1"/>
      <c r="B175"/>
      <c r="J175" s="1"/>
    </row>
    <row r="176" spans="1:10" x14ac:dyDescent="0.25">
      <c r="A176" s="1"/>
      <c r="C176"/>
      <c r="D176"/>
      <c r="E176"/>
      <c r="F176"/>
      <c r="J176" s="1"/>
    </row>
    <row r="177" spans="1:10" x14ac:dyDescent="0.25">
      <c r="A177" s="1"/>
      <c r="G177"/>
      <c r="H177"/>
      <c r="J177" s="1"/>
    </row>
    <row r="178" spans="1:10" x14ac:dyDescent="0.25">
      <c r="A178" s="1"/>
      <c r="C178"/>
      <c r="D178"/>
      <c r="E178"/>
      <c r="F178"/>
      <c r="J178" s="1"/>
    </row>
    <row r="179" spans="1:10" x14ac:dyDescent="0.25">
      <c r="A179" s="1"/>
      <c r="G179"/>
      <c r="H179"/>
      <c r="J179" s="1"/>
    </row>
    <row r="180" spans="1:10" x14ac:dyDescent="0.25">
      <c r="A180" s="1"/>
      <c r="B180"/>
      <c r="J180" s="1"/>
    </row>
    <row r="181" spans="1:10" x14ac:dyDescent="0.25">
      <c r="A181" s="1"/>
      <c r="C181"/>
      <c r="D181"/>
      <c r="E181"/>
      <c r="F181"/>
      <c r="J181" s="1"/>
    </row>
    <row r="182" spans="1:10" x14ac:dyDescent="0.25">
      <c r="A182" s="1"/>
      <c r="B182"/>
      <c r="J182" s="1"/>
    </row>
    <row r="183" spans="1:10" x14ac:dyDescent="0.25">
      <c r="A183" s="1"/>
      <c r="G183"/>
      <c r="H183"/>
      <c r="J183" s="1"/>
    </row>
    <row r="184" spans="1:10" x14ac:dyDescent="0.25">
      <c r="A184" s="1"/>
      <c r="G184"/>
      <c r="H184"/>
      <c r="J184" s="1"/>
    </row>
    <row r="185" spans="1:10" x14ac:dyDescent="0.25">
      <c r="A185" s="1"/>
      <c r="B185"/>
      <c r="J185" s="1"/>
    </row>
    <row r="186" spans="1:10" x14ac:dyDescent="0.25">
      <c r="A186" s="1"/>
      <c r="D186"/>
      <c r="E186"/>
      <c r="F186"/>
      <c r="J186" s="1"/>
    </row>
    <row r="187" spans="1:10" x14ac:dyDescent="0.25">
      <c r="A187" s="1"/>
      <c r="C187"/>
      <c r="D187"/>
      <c r="E187"/>
      <c r="F187"/>
      <c r="J187" s="1"/>
    </row>
    <row r="188" spans="1:10" x14ac:dyDescent="0.25">
      <c r="A188" s="1"/>
      <c r="B188"/>
      <c r="J188" s="1"/>
    </row>
    <row r="189" spans="1:10" x14ac:dyDescent="0.25">
      <c r="A189" s="1"/>
      <c r="G189"/>
      <c r="H189"/>
      <c r="J189" s="1"/>
    </row>
    <row r="190" spans="1:10" x14ac:dyDescent="0.25">
      <c r="A190" s="1"/>
      <c r="C190"/>
      <c r="D190"/>
      <c r="E190"/>
      <c r="F190"/>
      <c r="J190" s="1"/>
    </row>
    <row r="191" spans="1:10" x14ac:dyDescent="0.25">
      <c r="A191" s="1"/>
      <c r="B191"/>
      <c r="J191" s="1"/>
    </row>
    <row r="192" spans="1:10" x14ac:dyDescent="0.25">
      <c r="A192" s="1"/>
      <c r="G192"/>
      <c r="H192"/>
      <c r="J192" s="1"/>
    </row>
    <row r="193" spans="1:10" x14ac:dyDescent="0.25">
      <c r="A193" s="1"/>
      <c r="G193"/>
      <c r="H193"/>
      <c r="J193" s="1"/>
    </row>
    <row r="194" spans="1:10" x14ac:dyDescent="0.25">
      <c r="A194" s="1"/>
      <c r="B194"/>
      <c r="J194" s="1"/>
    </row>
    <row r="195" spans="1:10" x14ac:dyDescent="0.25">
      <c r="A195" s="1"/>
      <c r="G195"/>
      <c r="H195"/>
      <c r="J195" s="1"/>
    </row>
    <row r="196" spans="1:10" x14ac:dyDescent="0.25">
      <c r="A196" s="1"/>
      <c r="B196"/>
      <c r="J196" s="1"/>
    </row>
    <row r="197" spans="1:10" x14ac:dyDescent="0.25">
      <c r="A197" s="1"/>
      <c r="C197"/>
      <c r="D197"/>
      <c r="E197"/>
      <c r="F197"/>
      <c r="J197" s="1"/>
    </row>
    <row r="198" spans="1:10" x14ac:dyDescent="0.25">
      <c r="A198" s="1"/>
      <c r="B198"/>
      <c r="J198" s="1"/>
    </row>
    <row r="199" spans="1:10" x14ac:dyDescent="0.25">
      <c r="A199" s="1"/>
      <c r="C199"/>
      <c r="D199"/>
      <c r="E199"/>
      <c r="F199"/>
      <c r="J199" s="1"/>
    </row>
    <row r="200" spans="1:10" x14ac:dyDescent="0.25">
      <c r="A200" s="1"/>
      <c r="C200"/>
      <c r="D200"/>
      <c r="E200"/>
      <c r="F200"/>
      <c r="J200" s="1"/>
    </row>
    <row r="201" spans="1:10" x14ac:dyDescent="0.25">
      <c r="A201" s="1"/>
      <c r="G201"/>
      <c r="H201"/>
      <c r="J201" s="1"/>
    </row>
    <row r="202" spans="1:10" x14ac:dyDescent="0.25">
      <c r="A202" s="1"/>
      <c r="G202"/>
      <c r="H202"/>
      <c r="J202" s="1"/>
    </row>
    <row r="203" spans="1:10" x14ac:dyDescent="0.25">
      <c r="A203" s="1"/>
      <c r="J203" s="1"/>
    </row>
    <row r="204" spans="1:10" x14ac:dyDescent="0.25">
      <c r="A204" s="1"/>
      <c r="G204"/>
      <c r="H204"/>
      <c r="J204" s="1"/>
    </row>
    <row r="205" spans="1:10" x14ac:dyDescent="0.25">
      <c r="A205" s="1"/>
      <c r="B205"/>
      <c r="J205" s="1"/>
    </row>
    <row r="206" spans="1:10" x14ac:dyDescent="0.25">
      <c r="A206" s="1"/>
      <c r="G206"/>
      <c r="H206"/>
      <c r="J206" s="1"/>
    </row>
    <row r="207" spans="1:10" x14ac:dyDescent="0.25">
      <c r="A207" s="1"/>
      <c r="G207"/>
      <c r="H207"/>
      <c r="J207" s="1"/>
    </row>
    <row r="208" spans="1:10" x14ac:dyDescent="0.25">
      <c r="A208" s="1"/>
      <c r="C208"/>
      <c r="D208"/>
      <c r="E208"/>
      <c r="F208"/>
      <c r="J208" s="1"/>
    </row>
    <row r="209" spans="1:10" x14ac:dyDescent="0.25">
      <c r="A209" s="1"/>
      <c r="B209"/>
      <c r="J209" s="1"/>
    </row>
    <row r="210" spans="1:10" x14ac:dyDescent="0.25">
      <c r="A210" s="1"/>
      <c r="G210"/>
      <c r="H210"/>
      <c r="J210" s="1"/>
    </row>
    <row r="211" spans="1:10" x14ac:dyDescent="0.25">
      <c r="A211" s="1"/>
      <c r="B211"/>
      <c r="J211" s="1"/>
    </row>
    <row r="212" spans="1:10" x14ac:dyDescent="0.25">
      <c r="A212" s="1"/>
      <c r="G212"/>
      <c r="H212"/>
      <c r="J212" s="1"/>
    </row>
    <row r="213" spans="1:10" x14ac:dyDescent="0.25">
      <c r="A213" s="1"/>
      <c r="C213"/>
      <c r="D213"/>
      <c r="E213"/>
      <c r="F213"/>
      <c r="J213" s="1"/>
    </row>
    <row r="214" spans="1:10" x14ac:dyDescent="0.25">
      <c r="A214" s="1"/>
      <c r="B214"/>
      <c r="J214" s="1"/>
    </row>
    <row r="215" spans="1:10" x14ac:dyDescent="0.25">
      <c r="A215" s="1"/>
      <c r="G215"/>
      <c r="H215"/>
      <c r="J215" s="1"/>
    </row>
    <row r="216" spans="1:10" x14ac:dyDescent="0.25">
      <c r="A216" s="1"/>
      <c r="B216"/>
      <c r="J216" s="1"/>
    </row>
    <row r="217" spans="1:10" x14ac:dyDescent="0.25">
      <c r="A217" s="1"/>
      <c r="C217"/>
      <c r="D217"/>
      <c r="E217"/>
      <c r="F217"/>
      <c r="J217" s="1"/>
    </row>
    <row r="218" spans="1:10" x14ac:dyDescent="0.25">
      <c r="A218" s="1"/>
      <c r="C218"/>
      <c r="D218"/>
      <c r="E218"/>
      <c r="F218"/>
      <c r="J218" s="1"/>
    </row>
    <row r="219" spans="1:10" x14ac:dyDescent="0.25">
      <c r="A219" s="1"/>
      <c r="B219"/>
      <c r="J219" s="1"/>
    </row>
    <row r="220" spans="1:10" x14ac:dyDescent="0.25">
      <c r="A220" s="1"/>
      <c r="B220"/>
      <c r="J220" s="1"/>
    </row>
    <row r="221" spans="1:10" x14ac:dyDescent="0.25">
      <c r="A221" s="1"/>
      <c r="C221"/>
      <c r="D221"/>
      <c r="E221"/>
      <c r="F221"/>
      <c r="J221" s="1"/>
    </row>
    <row r="222" spans="1:10" x14ac:dyDescent="0.25">
      <c r="A222" s="1"/>
      <c r="G222"/>
      <c r="H222"/>
      <c r="J222" s="1"/>
    </row>
    <row r="223" spans="1:10" x14ac:dyDescent="0.25">
      <c r="A223" s="1"/>
      <c r="C223"/>
      <c r="D223"/>
      <c r="E223"/>
      <c r="F223"/>
      <c r="J223" s="1"/>
    </row>
    <row r="224" spans="1:10" x14ac:dyDescent="0.25">
      <c r="A224" s="1"/>
      <c r="B224"/>
      <c r="J224" s="1"/>
    </row>
    <row r="225" spans="1:10" x14ac:dyDescent="0.25">
      <c r="A225" s="1"/>
      <c r="G225"/>
      <c r="H225"/>
      <c r="J225" s="1"/>
    </row>
    <row r="226" spans="1:10" x14ac:dyDescent="0.25">
      <c r="A226" s="1"/>
      <c r="B226"/>
      <c r="J226" s="1"/>
    </row>
    <row r="227" spans="1:10" x14ac:dyDescent="0.25">
      <c r="A227" s="1"/>
      <c r="G227"/>
      <c r="H227"/>
      <c r="J227" s="1"/>
    </row>
    <row r="228" spans="1:10" x14ac:dyDescent="0.25">
      <c r="A228" s="1"/>
      <c r="C228"/>
      <c r="D228"/>
      <c r="E228"/>
      <c r="F228"/>
      <c r="J228" s="1"/>
    </row>
    <row r="229" spans="1:10" x14ac:dyDescent="0.25">
      <c r="A229" s="1"/>
      <c r="G229"/>
      <c r="H229"/>
      <c r="J229" s="1"/>
    </row>
    <row r="230" spans="1:10" x14ac:dyDescent="0.25">
      <c r="A230" s="1"/>
      <c r="B230"/>
      <c r="J230" s="1"/>
    </row>
    <row r="231" spans="1:10" x14ac:dyDescent="0.25">
      <c r="A231" s="1"/>
      <c r="C231"/>
      <c r="D231"/>
      <c r="E231"/>
      <c r="F231"/>
      <c r="J231" s="1"/>
    </row>
    <row r="232" spans="1:10" x14ac:dyDescent="0.25">
      <c r="A232" s="1"/>
      <c r="G232"/>
      <c r="H232"/>
      <c r="I232"/>
      <c r="J232" s="1"/>
    </row>
    <row r="233" spans="1:10" x14ac:dyDescent="0.25">
      <c r="A233" s="1"/>
      <c r="B233"/>
      <c r="J233" s="1"/>
    </row>
    <row r="234" spans="1:10" x14ac:dyDescent="0.25">
      <c r="A234" s="1"/>
      <c r="C234"/>
      <c r="D234"/>
      <c r="E234"/>
      <c r="F234"/>
      <c r="J234" s="1"/>
    </row>
    <row r="235" spans="1:10" x14ac:dyDescent="0.25">
      <c r="A235" s="1"/>
      <c r="C235"/>
      <c r="D235"/>
      <c r="E235"/>
      <c r="F235"/>
      <c r="J235" s="1"/>
    </row>
    <row r="236" spans="1:10" x14ac:dyDescent="0.25">
      <c r="A236" s="1"/>
      <c r="G236"/>
      <c r="H236"/>
      <c r="I236"/>
      <c r="J236" s="1"/>
    </row>
    <row r="237" spans="1:10" x14ac:dyDescent="0.25">
      <c r="A237" s="1"/>
      <c r="B237"/>
      <c r="J237" s="1"/>
    </row>
    <row r="238" spans="1:10" x14ac:dyDescent="0.25">
      <c r="A238" s="1"/>
      <c r="G238"/>
      <c r="H238"/>
      <c r="I238"/>
      <c r="J238" s="1"/>
    </row>
    <row r="239" spans="1:10" x14ac:dyDescent="0.25">
      <c r="A239" s="1"/>
      <c r="C239"/>
      <c r="D239"/>
      <c r="E239"/>
      <c r="F239"/>
      <c r="J239" s="1"/>
    </row>
    <row r="240" spans="1:10" x14ac:dyDescent="0.25">
      <c r="A240" s="1"/>
      <c r="B240"/>
      <c r="J240" s="1"/>
    </row>
    <row r="241" spans="1:10" x14ac:dyDescent="0.25">
      <c r="A241" s="1"/>
      <c r="G241"/>
      <c r="H241"/>
      <c r="I241"/>
      <c r="J241" s="1"/>
    </row>
    <row r="242" spans="1:10" x14ac:dyDescent="0.25">
      <c r="A242" s="1"/>
      <c r="B242"/>
      <c r="J242" s="1"/>
    </row>
    <row r="243" spans="1:10" x14ac:dyDescent="0.25">
      <c r="A243" s="1"/>
      <c r="C243"/>
      <c r="D243"/>
      <c r="E243"/>
      <c r="F243"/>
      <c r="J243" s="1"/>
    </row>
    <row r="244" spans="1:10" x14ac:dyDescent="0.25">
      <c r="A244" s="1"/>
      <c r="G244"/>
      <c r="H244"/>
      <c r="I244"/>
      <c r="J244" s="1"/>
    </row>
    <row r="245" spans="1:10" x14ac:dyDescent="0.25">
      <c r="A245" s="1"/>
      <c r="B245"/>
      <c r="J245" s="1"/>
    </row>
    <row r="246" spans="1:10" x14ac:dyDescent="0.25">
      <c r="A246" s="1"/>
      <c r="E246"/>
      <c r="F246"/>
      <c r="J246" s="1"/>
    </row>
    <row r="247" spans="1:10" x14ac:dyDescent="0.25">
      <c r="A247" s="1"/>
      <c r="B247"/>
      <c r="J247" s="1"/>
    </row>
    <row r="248" spans="1:10" x14ac:dyDescent="0.25">
      <c r="A248" s="1"/>
      <c r="G248"/>
      <c r="H248"/>
      <c r="I248"/>
      <c r="J248" s="1"/>
    </row>
    <row r="249" spans="1:10" x14ac:dyDescent="0.25">
      <c r="A249" s="1"/>
      <c r="C249"/>
      <c r="D249"/>
      <c r="E249"/>
      <c r="F249"/>
      <c r="J249" s="1"/>
    </row>
    <row r="250" spans="1:10" x14ac:dyDescent="0.25">
      <c r="A250" s="1"/>
      <c r="G250"/>
      <c r="H250"/>
      <c r="I250"/>
      <c r="J250" s="1"/>
    </row>
    <row r="251" spans="1:10" x14ac:dyDescent="0.25">
      <c r="A251" s="1"/>
      <c r="B251"/>
      <c r="J251" s="1"/>
    </row>
    <row r="252" spans="1:10" x14ac:dyDescent="0.25">
      <c r="A252" s="1"/>
      <c r="C252"/>
      <c r="D252"/>
      <c r="E252"/>
      <c r="F252"/>
      <c r="J252" s="1"/>
    </row>
    <row r="253" spans="1:10" x14ac:dyDescent="0.25">
      <c r="A253" s="1"/>
      <c r="G253"/>
      <c r="H253"/>
      <c r="I253"/>
      <c r="J253" s="1"/>
    </row>
    <row r="254" spans="1:10" x14ac:dyDescent="0.25">
      <c r="A254" s="1"/>
      <c r="C254"/>
      <c r="D254"/>
      <c r="E254"/>
      <c r="F254"/>
      <c r="J254" s="1"/>
    </row>
    <row r="255" spans="1:10" x14ac:dyDescent="0.25">
      <c r="A255" s="1"/>
      <c r="B255"/>
      <c r="J255" s="1"/>
    </row>
    <row r="256" spans="1:10" x14ac:dyDescent="0.25">
      <c r="A256" s="1"/>
      <c r="C256"/>
      <c r="D256"/>
      <c r="E256"/>
      <c r="F256"/>
      <c r="J256" s="1"/>
    </row>
    <row r="257" spans="1:10" x14ac:dyDescent="0.25">
      <c r="A257" s="1"/>
      <c r="G257"/>
      <c r="H257"/>
      <c r="I257"/>
      <c r="J257" s="1"/>
    </row>
    <row r="258" spans="1:10" x14ac:dyDescent="0.25">
      <c r="A258" s="1"/>
      <c r="B258"/>
      <c r="J258" s="1"/>
    </row>
    <row r="259" spans="1:10" x14ac:dyDescent="0.25">
      <c r="A259" s="1"/>
      <c r="G259"/>
      <c r="H259"/>
      <c r="I259"/>
      <c r="J259" s="1"/>
    </row>
    <row r="260" spans="1:10" x14ac:dyDescent="0.25">
      <c r="A260" s="1"/>
      <c r="C260"/>
      <c r="D260"/>
      <c r="E260"/>
      <c r="F260"/>
      <c r="J260" s="1"/>
    </row>
    <row r="261" spans="1:10" x14ac:dyDescent="0.25">
      <c r="A261" s="1"/>
      <c r="G261"/>
      <c r="H261"/>
      <c r="I261"/>
      <c r="J261" s="1"/>
    </row>
    <row r="262" spans="1:10" x14ac:dyDescent="0.25">
      <c r="A262" s="1"/>
      <c r="B262"/>
      <c r="J262" s="1"/>
    </row>
    <row r="263" spans="1:10" x14ac:dyDescent="0.25">
      <c r="A263" s="1"/>
      <c r="J263" s="1"/>
    </row>
    <row r="264" spans="1:10" x14ac:dyDescent="0.25">
      <c r="A264" s="1"/>
      <c r="C264"/>
      <c r="D264"/>
      <c r="E264"/>
      <c r="F264"/>
      <c r="J264" s="1"/>
    </row>
    <row r="265" spans="1:10" x14ac:dyDescent="0.25">
      <c r="A265" s="1"/>
      <c r="B265"/>
      <c r="J265" s="1"/>
    </row>
    <row r="266" spans="1:10" x14ac:dyDescent="0.25">
      <c r="A266" s="1"/>
      <c r="C266"/>
      <c r="D266"/>
      <c r="E266"/>
      <c r="F266"/>
      <c r="J266" s="1"/>
    </row>
    <row r="267" spans="1:10" x14ac:dyDescent="0.25">
      <c r="A267" s="1"/>
      <c r="B267"/>
      <c r="J267" s="1"/>
    </row>
    <row r="268" spans="1:10" x14ac:dyDescent="0.25">
      <c r="A268" s="1"/>
      <c r="G268"/>
      <c r="H268"/>
      <c r="I268"/>
      <c r="J268" s="1"/>
    </row>
    <row r="269" spans="1:10" x14ac:dyDescent="0.25">
      <c r="A269" s="1"/>
      <c r="C269"/>
      <c r="D269"/>
      <c r="E269"/>
      <c r="F269"/>
      <c r="J269" s="1"/>
    </row>
    <row r="270" spans="1:10" x14ac:dyDescent="0.25">
      <c r="A270" s="1"/>
      <c r="B270"/>
      <c r="J270" s="1"/>
    </row>
    <row r="271" spans="1:10" x14ac:dyDescent="0.25">
      <c r="A271" s="1"/>
      <c r="G271"/>
      <c r="H271"/>
      <c r="I271"/>
      <c r="J271" s="1"/>
    </row>
    <row r="272" spans="1:10" x14ac:dyDescent="0.25">
      <c r="A272" s="1"/>
      <c r="B272"/>
      <c r="J272" s="1"/>
    </row>
    <row r="273" spans="1:10" x14ac:dyDescent="0.25">
      <c r="A273" s="1"/>
      <c r="B273"/>
      <c r="J273" s="1"/>
    </row>
    <row r="274" spans="1:10" x14ac:dyDescent="0.25">
      <c r="A274" s="1"/>
      <c r="G274"/>
      <c r="H274"/>
      <c r="I274"/>
      <c r="J274" s="1"/>
    </row>
    <row r="275" spans="1:10" x14ac:dyDescent="0.25">
      <c r="A275" s="1"/>
      <c r="C275"/>
      <c r="D275"/>
      <c r="E275"/>
      <c r="F275"/>
      <c r="J275" s="1"/>
    </row>
    <row r="276" spans="1:10" x14ac:dyDescent="0.25">
      <c r="A276" s="1"/>
      <c r="G276"/>
      <c r="H276"/>
      <c r="I276"/>
      <c r="J276" s="1"/>
    </row>
    <row r="277" spans="1:10" x14ac:dyDescent="0.25">
      <c r="A277" s="1"/>
      <c r="G277"/>
      <c r="H277"/>
      <c r="I277"/>
      <c r="J277" s="1"/>
    </row>
    <row r="278" spans="1:10" x14ac:dyDescent="0.25">
      <c r="A278" s="1"/>
      <c r="B278"/>
      <c r="J278" s="1"/>
    </row>
    <row r="279" spans="1:10" x14ac:dyDescent="0.25">
      <c r="A279" s="1"/>
      <c r="J279" s="1"/>
    </row>
    <row r="280" spans="1:10" x14ac:dyDescent="0.25">
      <c r="A280" s="1"/>
      <c r="G280"/>
      <c r="H280"/>
      <c r="I280"/>
      <c r="J280" s="1"/>
    </row>
    <row r="281" spans="1:10" x14ac:dyDescent="0.25">
      <c r="A281" s="1"/>
      <c r="J281" s="1"/>
    </row>
    <row r="282" spans="1:10" x14ac:dyDescent="0.25">
      <c r="A282" s="1"/>
      <c r="B282"/>
      <c r="J282" s="1"/>
    </row>
    <row r="283" spans="1:10" x14ac:dyDescent="0.25">
      <c r="A283" s="1"/>
      <c r="C283"/>
      <c r="D283"/>
      <c r="E283"/>
      <c r="F283"/>
      <c r="J283" s="1"/>
    </row>
    <row r="284" spans="1:10" x14ac:dyDescent="0.25">
      <c r="A284" s="1"/>
      <c r="G284"/>
      <c r="H284"/>
      <c r="I284"/>
      <c r="J284" s="1"/>
    </row>
    <row r="285" spans="1:10" x14ac:dyDescent="0.25">
      <c r="A285" s="1"/>
      <c r="B285"/>
      <c r="J285" s="1"/>
    </row>
    <row r="286" spans="1:10" x14ac:dyDescent="0.25">
      <c r="A286" s="1"/>
      <c r="G286"/>
      <c r="H286"/>
      <c r="I286"/>
      <c r="J286" s="1"/>
    </row>
    <row r="287" spans="1:10" x14ac:dyDescent="0.25">
      <c r="A287" s="1"/>
      <c r="C287"/>
      <c r="D287"/>
      <c r="E287"/>
      <c r="F287"/>
      <c r="J287" s="1"/>
    </row>
    <row r="288" spans="1:10" x14ac:dyDescent="0.25">
      <c r="A288" s="1"/>
      <c r="B288"/>
      <c r="J288" s="1"/>
    </row>
    <row r="289" spans="1:10" x14ac:dyDescent="0.25">
      <c r="A289" s="1"/>
      <c r="G289"/>
      <c r="H289"/>
      <c r="I289"/>
      <c r="J289" s="1"/>
    </row>
    <row r="290" spans="1:10" x14ac:dyDescent="0.25">
      <c r="A290" s="1"/>
      <c r="C290"/>
      <c r="D290"/>
      <c r="E290"/>
      <c r="F290"/>
      <c r="J290" s="1"/>
    </row>
    <row r="291" spans="1:10" x14ac:dyDescent="0.25">
      <c r="A291" s="1"/>
      <c r="H291"/>
      <c r="J291" s="1"/>
    </row>
    <row r="292" spans="1:10" x14ac:dyDescent="0.25">
      <c r="A292" s="1"/>
      <c r="B292"/>
      <c r="J292" s="1"/>
    </row>
    <row r="293" spans="1:10" x14ac:dyDescent="0.25">
      <c r="A293" s="1"/>
      <c r="C293"/>
      <c r="D293"/>
      <c r="E293"/>
      <c r="F293"/>
      <c r="J293" s="1"/>
    </row>
    <row r="294" spans="1:10" x14ac:dyDescent="0.25">
      <c r="A294" s="1"/>
      <c r="G294"/>
      <c r="H294"/>
      <c r="I294"/>
      <c r="J294" s="1"/>
    </row>
    <row r="295" spans="1:10" x14ac:dyDescent="0.25">
      <c r="A295" s="1"/>
      <c r="G295"/>
      <c r="H295"/>
      <c r="I295"/>
      <c r="J295" s="1"/>
    </row>
    <row r="296" spans="1:10" x14ac:dyDescent="0.25">
      <c r="A296" s="1"/>
      <c r="B296"/>
      <c r="J296" s="1"/>
    </row>
    <row r="297" spans="1:10" x14ac:dyDescent="0.25">
      <c r="A297" s="1"/>
      <c r="C297"/>
      <c r="D297"/>
      <c r="E297"/>
      <c r="F297"/>
      <c r="J297" s="1"/>
    </row>
    <row r="298" spans="1:10" x14ac:dyDescent="0.25">
      <c r="A298" s="1"/>
      <c r="G298"/>
      <c r="H298"/>
      <c r="I298"/>
      <c r="J298" s="1"/>
    </row>
    <row r="299" spans="1:10" x14ac:dyDescent="0.25">
      <c r="A299" s="1"/>
      <c r="G299"/>
      <c r="H299"/>
      <c r="I299"/>
      <c r="J299" s="1"/>
    </row>
    <row r="300" spans="1:10" x14ac:dyDescent="0.25">
      <c r="A300" s="1"/>
      <c r="B300"/>
      <c r="J300" s="1"/>
    </row>
    <row r="301" spans="1:10" x14ac:dyDescent="0.25">
      <c r="A301" s="1"/>
      <c r="C301"/>
      <c r="D301"/>
      <c r="E301"/>
      <c r="F301"/>
      <c r="J301" s="1"/>
    </row>
    <row r="302" spans="1:10" x14ac:dyDescent="0.25">
      <c r="A302" s="1"/>
      <c r="G302"/>
      <c r="H302"/>
      <c r="I302"/>
      <c r="J302" s="1"/>
    </row>
    <row r="303" spans="1:10" x14ac:dyDescent="0.25">
      <c r="A303" s="1"/>
      <c r="B303"/>
      <c r="J303" s="1"/>
    </row>
    <row r="304" spans="1:10" x14ac:dyDescent="0.25">
      <c r="A304" s="1"/>
      <c r="C304"/>
      <c r="D304"/>
      <c r="E304"/>
      <c r="F304"/>
      <c r="J304" s="1"/>
    </row>
    <row r="305" spans="1:10" x14ac:dyDescent="0.25">
      <c r="A305" s="1"/>
      <c r="G305"/>
      <c r="H305"/>
      <c r="I305"/>
      <c r="J305" s="1"/>
    </row>
    <row r="306" spans="1:10" x14ac:dyDescent="0.25">
      <c r="A306" s="1"/>
      <c r="B306"/>
      <c r="J306" s="1"/>
    </row>
    <row r="307" spans="1:10" x14ac:dyDescent="0.25">
      <c r="A307" s="1"/>
      <c r="C307"/>
      <c r="D307"/>
      <c r="E307"/>
      <c r="F307"/>
      <c r="J307" s="1"/>
    </row>
    <row r="308" spans="1:10" x14ac:dyDescent="0.25">
      <c r="A308" s="1"/>
      <c r="G308"/>
      <c r="H308"/>
      <c r="I308"/>
      <c r="J308" s="1"/>
    </row>
    <row r="309" spans="1:10" x14ac:dyDescent="0.25">
      <c r="A309" s="1"/>
      <c r="B309"/>
      <c r="J309" s="1"/>
    </row>
    <row r="310" spans="1:10" x14ac:dyDescent="0.25">
      <c r="A310" s="1"/>
      <c r="E310"/>
      <c r="F310"/>
      <c r="J310" s="1"/>
    </row>
    <row r="311" spans="1:10" x14ac:dyDescent="0.25">
      <c r="A311" s="1"/>
      <c r="B311"/>
      <c r="J311" s="1"/>
    </row>
    <row r="312" spans="1:10" x14ac:dyDescent="0.25">
      <c r="A312" s="1"/>
      <c r="G312"/>
      <c r="H312"/>
      <c r="I312"/>
      <c r="J312" s="1"/>
    </row>
    <row r="313" spans="1:10" x14ac:dyDescent="0.25">
      <c r="A313" s="1"/>
      <c r="C313"/>
      <c r="D313"/>
      <c r="E313"/>
      <c r="F313"/>
      <c r="J313" s="1"/>
    </row>
    <row r="314" spans="1:10" x14ac:dyDescent="0.25">
      <c r="A314" s="1"/>
      <c r="G314"/>
      <c r="H314"/>
      <c r="I314"/>
      <c r="J314" s="1"/>
    </row>
    <row r="315" spans="1:10" x14ac:dyDescent="0.25">
      <c r="A315" s="1"/>
      <c r="J315" s="1"/>
    </row>
    <row r="316" spans="1:10" x14ac:dyDescent="0.25">
      <c r="A316" s="1"/>
      <c r="C316"/>
      <c r="D316"/>
      <c r="E316"/>
      <c r="F316"/>
      <c r="J316" s="1"/>
    </row>
    <row r="317" spans="1:10" x14ac:dyDescent="0.25">
      <c r="A317" s="1"/>
      <c r="C317"/>
      <c r="D317"/>
      <c r="E317"/>
      <c r="F317"/>
      <c r="J317" s="1"/>
    </row>
    <row r="318" spans="1:10" x14ac:dyDescent="0.25">
      <c r="A318" s="1"/>
      <c r="B318"/>
      <c r="J318" s="1"/>
    </row>
    <row r="319" spans="1:10" x14ac:dyDescent="0.25">
      <c r="A319" s="1"/>
      <c r="G319"/>
      <c r="H319"/>
      <c r="J319" s="1"/>
    </row>
    <row r="320" spans="1:10" x14ac:dyDescent="0.25">
      <c r="A320" s="1"/>
      <c r="B320"/>
      <c r="J320" s="1"/>
    </row>
    <row r="321" spans="1:10" x14ac:dyDescent="0.25">
      <c r="A321" s="1"/>
      <c r="C321"/>
      <c r="D321"/>
      <c r="E321"/>
      <c r="F321"/>
      <c r="J321" s="1"/>
    </row>
    <row r="322" spans="1:10" x14ac:dyDescent="0.25">
      <c r="A322" s="1"/>
      <c r="C322"/>
      <c r="D322"/>
      <c r="E322"/>
      <c r="F322"/>
      <c r="J322" s="1"/>
    </row>
    <row r="323" spans="1:10" x14ac:dyDescent="0.25">
      <c r="A323" s="1"/>
      <c r="G323"/>
      <c r="I323"/>
      <c r="J323" s="1"/>
    </row>
    <row r="324" spans="1:10" x14ac:dyDescent="0.25">
      <c r="A324" s="1"/>
      <c r="G324"/>
      <c r="H324"/>
      <c r="I324"/>
      <c r="J324" s="1"/>
    </row>
    <row r="325" spans="1:10" x14ac:dyDescent="0.25">
      <c r="A325" s="1"/>
      <c r="C325"/>
      <c r="D325"/>
      <c r="E325"/>
      <c r="F325"/>
      <c r="J325" s="1"/>
    </row>
    <row r="326" spans="1:10" x14ac:dyDescent="0.25">
      <c r="A326" s="1"/>
      <c r="G326"/>
      <c r="H326"/>
      <c r="I326"/>
      <c r="J326" s="1"/>
    </row>
    <row r="327" spans="1:10" x14ac:dyDescent="0.25">
      <c r="A327" s="1"/>
      <c r="B327"/>
      <c r="J327" s="1"/>
    </row>
    <row r="328" spans="1:10" x14ac:dyDescent="0.25">
      <c r="A328" s="1"/>
      <c r="G328"/>
      <c r="H328"/>
      <c r="I328"/>
      <c r="J328" s="1"/>
    </row>
    <row r="329" spans="1:10" x14ac:dyDescent="0.25">
      <c r="A329" s="1"/>
      <c r="C329"/>
      <c r="D329"/>
      <c r="E329"/>
      <c r="F329"/>
      <c r="J329" s="1"/>
    </row>
    <row r="330" spans="1:10" x14ac:dyDescent="0.25">
      <c r="A330" s="1"/>
      <c r="B330"/>
      <c r="J330" s="1"/>
    </row>
    <row r="331" spans="1:10" x14ac:dyDescent="0.25">
      <c r="A331" s="1"/>
      <c r="J331" s="1"/>
    </row>
    <row r="332" spans="1:10" x14ac:dyDescent="0.25">
      <c r="A332" s="1"/>
      <c r="J332" s="1"/>
    </row>
    <row r="333" spans="1:10" x14ac:dyDescent="0.25">
      <c r="A333" s="1"/>
      <c r="J333" s="1"/>
    </row>
    <row r="334" spans="1:10" x14ac:dyDescent="0.25">
      <c r="A334" s="1"/>
      <c r="C334"/>
      <c r="D334"/>
      <c r="E334"/>
      <c r="F334"/>
      <c r="J334" s="1"/>
    </row>
    <row r="335" spans="1:10" x14ac:dyDescent="0.25">
      <c r="A335" s="1"/>
      <c r="G335"/>
      <c r="H335"/>
      <c r="I335"/>
      <c r="J335" s="1"/>
    </row>
    <row r="336" spans="1:10" x14ac:dyDescent="0.25">
      <c r="A336" s="1"/>
      <c r="B336"/>
      <c r="J336" s="1"/>
    </row>
    <row r="337" spans="1:10" x14ac:dyDescent="0.25">
      <c r="A337" s="1"/>
      <c r="G337"/>
      <c r="H337"/>
      <c r="I337"/>
      <c r="J337" s="1"/>
    </row>
    <row r="338" spans="1:10" x14ac:dyDescent="0.25">
      <c r="A338" s="1"/>
      <c r="B338"/>
      <c r="J338" s="1"/>
    </row>
    <row r="339" spans="1:10" x14ac:dyDescent="0.25">
      <c r="A339" s="1"/>
      <c r="D339"/>
      <c r="E339"/>
      <c r="F339"/>
      <c r="J339" s="1"/>
    </row>
    <row r="340" spans="1:10" x14ac:dyDescent="0.25">
      <c r="A340" s="1"/>
      <c r="G340"/>
      <c r="H340"/>
      <c r="I340"/>
      <c r="J340" s="1"/>
    </row>
    <row r="341" spans="1:10" x14ac:dyDescent="0.25">
      <c r="A341" s="1"/>
      <c r="B341"/>
      <c r="J341" s="1"/>
    </row>
    <row r="342" spans="1:10" x14ac:dyDescent="0.25">
      <c r="A342" s="1"/>
      <c r="C342"/>
      <c r="D342"/>
      <c r="E342"/>
      <c r="F342"/>
      <c r="J342" s="1"/>
    </row>
    <row r="343" spans="1:10" x14ac:dyDescent="0.25">
      <c r="A343" s="1"/>
      <c r="B343"/>
      <c r="J343" s="1"/>
    </row>
    <row r="344" spans="1:10" x14ac:dyDescent="0.25">
      <c r="A344" s="1"/>
      <c r="C344"/>
      <c r="D344"/>
      <c r="E344"/>
      <c r="F344"/>
      <c r="J344" s="1"/>
    </row>
    <row r="345" spans="1:10" x14ac:dyDescent="0.25">
      <c r="A345" s="1"/>
      <c r="G345"/>
      <c r="H345"/>
      <c r="I345"/>
      <c r="J345" s="1"/>
    </row>
    <row r="346" spans="1:10" x14ac:dyDescent="0.25">
      <c r="A346" s="1"/>
      <c r="C346"/>
      <c r="D346"/>
      <c r="E346"/>
      <c r="F346"/>
      <c r="J346" s="1"/>
    </row>
    <row r="347" spans="1:10" x14ac:dyDescent="0.25">
      <c r="A347" s="1"/>
      <c r="B347"/>
      <c r="J347" s="1"/>
    </row>
    <row r="348" spans="1:10" x14ac:dyDescent="0.25">
      <c r="A348" s="1"/>
      <c r="G348"/>
      <c r="H348"/>
      <c r="I348"/>
      <c r="J348" s="1"/>
    </row>
    <row r="349" spans="1:10" x14ac:dyDescent="0.25">
      <c r="A349" s="1"/>
      <c r="G349"/>
      <c r="H349"/>
      <c r="I349"/>
      <c r="J349" s="1"/>
    </row>
    <row r="350" spans="1:10" x14ac:dyDescent="0.25">
      <c r="A350" s="1"/>
      <c r="C350"/>
      <c r="D350"/>
      <c r="E350"/>
      <c r="F350"/>
      <c r="J350" s="1"/>
    </row>
    <row r="351" spans="1:10" x14ac:dyDescent="0.25">
      <c r="A351" s="1"/>
      <c r="B351"/>
      <c r="J351" s="1"/>
    </row>
    <row r="352" spans="1:10" x14ac:dyDescent="0.25">
      <c r="A352" s="1"/>
      <c r="G352"/>
      <c r="H352"/>
      <c r="J352" s="1"/>
    </row>
    <row r="353" spans="1:10" x14ac:dyDescent="0.25">
      <c r="A353" s="1"/>
      <c r="C353"/>
      <c r="D353"/>
      <c r="E353"/>
      <c r="F353"/>
      <c r="J353" s="1"/>
    </row>
    <row r="354" spans="1:10" x14ac:dyDescent="0.25">
      <c r="A354" s="1"/>
      <c r="B354"/>
      <c r="J354" s="1"/>
    </row>
    <row r="355" spans="1:10" x14ac:dyDescent="0.25">
      <c r="A355" s="1"/>
      <c r="G355"/>
      <c r="H355"/>
      <c r="J355" s="1"/>
    </row>
    <row r="356" spans="1:10" x14ac:dyDescent="0.25">
      <c r="A356" s="1"/>
      <c r="G356"/>
      <c r="H356"/>
      <c r="I356"/>
      <c r="J356" s="1"/>
    </row>
    <row r="357" spans="1:10" x14ac:dyDescent="0.25">
      <c r="A357" s="1"/>
      <c r="C357"/>
      <c r="D357"/>
      <c r="E357"/>
      <c r="F357"/>
      <c r="J357" s="1"/>
    </row>
    <row r="358" spans="1:10" x14ac:dyDescent="0.25">
      <c r="A358" s="1"/>
      <c r="B358"/>
      <c r="J358" s="1"/>
    </row>
    <row r="359" spans="1:10" x14ac:dyDescent="0.25">
      <c r="A359" s="1"/>
      <c r="J359" s="1"/>
    </row>
    <row r="360" spans="1:10" x14ac:dyDescent="0.25">
      <c r="A360" s="1"/>
      <c r="C360"/>
      <c r="D360"/>
      <c r="E360"/>
      <c r="F360"/>
      <c r="J360" s="1"/>
    </row>
    <row r="361" spans="1:10" x14ac:dyDescent="0.25">
      <c r="A361" s="1"/>
      <c r="B361"/>
      <c r="J361" s="1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>
                  <from>
                    <xdr:col>11</xdr:col>
                    <xdr:colOff>161925</xdr:colOff>
                    <xdr:row>5</xdr:row>
                    <xdr:rowOff>28575</xdr:rowOff>
                  </from>
                  <to>
                    <xdr:col>12</xdr:col>
                    <xdr:colOff>676275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H105"/>
  <sheetViews>
    <sheetView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7109375" style="10" bestFit="1" customWidth="1"/>
    <col min="6" max="6" width="16.140625" style="5" customWidth="1"/>
    <col min="7" max="7" width="27.5703125" style="5" customWidth="1"/>
    <col min="8" max="8" width="23.7109375" style="5" customWidth="1"/>
    <col min="9" max="9" width="22.5703125" style="5" customWidth="1"/>
    <col min="10" max="10" width="11.42578125" style="5"/>
    <col min="11" max="11" width="18.28515625" style="5" customWidth="1"/>
    <col min="12" max="16384" width="11.42578125" style="5"/>
  </cols>
  <sheetData>
    <row r="1" spans="1:8" x14ac:dyDescent="0.25">
      <c r="A1" s="4" t="s">
        <v>0</v>
      </c>
      <c r="B1" s="3" t="s">
        <v>1</v>
      </c>
      <c r="C1" s="7" t="s">
        <v>19</v>
      </c>
      <c r="D1" s="3" t="s">
        <v>16</v>
      </c>
      <c r="E1" s="9" t="s">
        <v>17</v>
      </c>
      <c r="F1" s="6" t="s">
        <v>18</v>
      </c>
      <c r="G1" s="6" t="s">
        <v>9</v>
      </c>
      <c r="H1" s="6" t="s">
        <v>20</v>
      </c>
    </row>
    <row r="2" spans="1:8" x14ac:dyDescent="0.25">
      <c r="A2" s="1">
        <v>43930.250694444447</v>
      </c>
      <c r="B2">
        <v>374566</v>
      </c>
      <c r="C2" s="8">
        <f>A2-A3</f>
        <v>1.0215277777824667</v>
      </c>
      <c r="D2">
        <f>B2-B3</f>
        <v>0</v>
      </c>
      <c r="E2" s="10">
        <f>D2/(C2*24)</f>
        <v>0</v>
      </c>
      <c r="F2" s="5">
        <f>E2*9</f>
        <v>0</v>
      </c>
      <c r="G2" s="5" t="str">
        <f>TEXT(A2,"mmmm")</f>
        <v>avril</v>
      </c>
      <c r="H2" s="5" t="str">
        <f>TEXT(A2,"aaaa")</f>
        <v>2020</v>
      </c>
    </row>
    <row r="3" spans="1:8" x14ac:dyDescent="0.25">
      <c r="A3" s="1">
        <v>43929.229166666664</v>
      </c>
      <c r="B3">
        <v>374566</v>
      </c>
      <c r="C3" s="8">
        <f t="shared" ref="C3:C66" si="0">A3-A4</f>
        <v>3.0138888888832298</v>
      </c>
      <c r="D3">
        <f t="shared" ref="D3:D66" si="1">B3-B4</f>
        <v>0</v>
      </c>
      <c r="E3" s="10">
        <f t="shared" ref="E3:E66" si="2">D3/(C3*24)</f>
        <v>0</v>
      </c>
      <c r="F3" s="5">
        <f t="shared" ref="F3:F66" si="3">E3*9</f>
        <v>0</v>
      </c>
      <c r="G3" s="5" t="str">
        <f t="shared" ref="G3:G66" si="4">TEXT(A3,"mmmm")</f>
        <v>avril</v>
      </c>
      <c r="H3" s="5" t="str">
        <f t="shared" ref="H3:H66" si="5">TEXT(A3,"aaaa")</f>
        <v>2020</v>
      </c>
    </row>
    <row r="4" spans="1:8" x14ac:dyDescent="0.25">
      <c r="A4" s="1">
        <v>43926.215277777781</v>
      </c>
      <c r="B4">
        <v>374566</v>
      </c>
      <c r="C4" s="8">
        <f t="shared" si="0"/>
        <v>0.98958333333575865</v>
      </c>
      <c r="D4">
        <f t="shared" si="1"/>
        <v>0</v>
      </c>
      <c r="E4" s="10">
        <f t="shared" si="2"/>
        <v>0</v>
      </c>
      <c r="F4" s="5">
        <f t="shared" si="3"/>
        <v>0</v>
      </c>
      <c r="G4" s="5" t="str">
        <f t="shared" si="4"/>
        <v>avril</v>
      </c>
      <c r="H4" s="5" t="str">
        <f t="shared" si="5"/>
        <v>2020</v>
      </c>
    </row>
    <row r="5" spans="1:8" x14ac:dyDescent="0.25">
      <c r="A5" s="1">
        <v>43925.225694444445</v>
      </c>
      <c r="B5">
        <v>374566</v>
      </c>
      <c r="C5" s="8">
        <f t="shared" si="0"/>
        <v>1.0326388888861402</v>
      </c>
      <c r="D5">
        <f t="shared" si="1"/>
        <v>0</v>
      </c>
      <c r="E5" s="10">
        <f t="shared" si="2"/>
        <v>0</v>
      </c>
      <c r="F5" s="5">
        <f t="shared" si="3"/>
        <v>0</v>
      </c>
      <c r="G5" s="5" t="str">
        <f t="shared" si="4"/>
        <v>avril</v>
      </c>
      <c r="H5" s="5" t="str">
        <f t="shared" si="5"/>
        <v>2020</v>
      </c>
    </row>
    <row r="6" spans="1:8" x14ac:dyDescent="0.25">
      <c r="A6" s="1">
        <v>43924.193055555559</v>
      </c>
      <c r="B6">
        <v>374566</v>
      </c>
      <c r="C6" s="8">
        <f t="shared" si="0"/>
        <v>1.0173611111167702</v>
      </c>
      <c r="D6">
        <f t="shared" si="1"/>
        <v>0</v>
      </c>
      <c r="E6" s="10">
        <f t="shared" si="2"/>
        <v>0</v>
      </c>
      <c r="F6" s="5">
        <f t="shared" si="3"/>
        <v>0</v>
      </c>
      <c r="G6" s="5" t="str">
        <f t="shared" si="4"/>
        <v>avril</v>
      </c>
      <c r="H6" s="5" t="str">
        <f t="shared" si="5"/>
        <v>2020</v>
      </c>
    </row>
    <row r="7" spans="1:8" x14ac:dyDescent="0.25">
      <c r="A7" s="1">
        <v>43923.175694444442</v>
      </c>
      <c r="B7">
        <v>374566</v>
      </c>
      <c r="C7" s="8">
        <f t="shared" si="0"/>
        <v>0.92986111110803904</v>
      </c>
      <c r="D7">
        <f t="shared" si="1"/>
        <v>0</v>
      </c>
      <c r="E7" s="10">
        <f t="shared" si="2"/>
        <v>0</v>
      </c>
      <c r="F7" s="5">
        <f t="shared" si="3"/>
        <v>0</v>
      </c>
      <c r="G7" s="5" t="str">
        <f t="shared" si="4"/>
        <v>avril</v>
      </c>
      <c r="H7" s="5" t="str">
        <f t="shared" si="5"/>
        <v>2020</v>
      </c>
    </row>
    <row r="8" spans="1:8" x14ac:dyDescent="0.25">
      <c r="A8" s="1">
        <v>43922.245833333334</v>
      </c>
      <c r="B8">
        <v>374566</v>
      </c>
      <c r="C8" s="8">
        <f t="shared" si="0"/>
        <v>1.0069444444452529</v>
      </c>
      <c r="D8">
        <f t="shared" si="1"/>
        <v>0</v>
      </c>
      <c r="E8" s="10">
        <f t="shared" si="2"/>
        <v>0</v>
      </c>
      <c r="F8" s="5">
        <f t="shared" si="3"/>
        <v>0</v>
      </c>
      <c r="G8" s="5" t="str">
        <f t="shared" si="4"/>
        <v>avril</v>
      </c>
      <c r="H8" s="5" t="str">
        <f t="shared" si="5"/>
        <v>2020</v>
      </c>
    </row>
    <row r="9" spans="1:8" x14ac:dyDescent="0.25">
      <c r="A9" s="1">
        <v>43921.238888888889</v>
      </c>
      <c r="B9">
        <v>374566</v>
      </c>
      <c r="C9" s="8">
        <f t="shared" si="0"/>
        <v>1.9388888888861402</v>
      </c>
      <c r="D9">
        <f t="shared" si="1"/>
        <v>0</v>
      </c>
      <c r="E9" s="10">
        <f t="shared" si="2"/>
        <v>0</v>
      </c>
      <c r="F9" s="5">
        <f t="shared" si="3"/>
        <v>0</v>
      </c>
      <c r="G9" s="5" t="str">
        <f t="shared" si="4"/>
        <v>mars</v>
      </c>
      <c r="H9" s="5" t="str">
        <f t="shared" si="5"/>
        <v>2020</v>
      </c>
    </row>
    <row r="10" spans="1:8" x14ac:dyDescent="0.25">
      <c r="A10" s="1">
        <v>43919.3</v>
      </c>
      <c r="B10">
        <v>374566</v>
      </c>
      <c r="C10" s="8">
        <f t="shared" si="0"/>
        <v>1.0875000000014552</v>
      </c>
      <c r="D10">
        <f t="shared" si="1"/>
        <v>0</v>
      </c>
      <c r="E10" s="10">
        <f t="shared" si="2"/>
        <v>0</v>
      </c>
      <c r="F10" s="5">
        <f t="shared" si="3"/>
        <v>0</v>
      </c>
      <c r="G10" s="5" t="str">
        <f t="shared" si="4"/>
        <v>mars</v>
      </c>
      <c r="H10" s="5" t="str">
        <f t="shared" si="5"/>
        <v>2020</v>
      </c>
    </row>
    <row r="11" spans="1:8" x14ac:dyDescent="0.25">
      <c r="A11" s="1">
        <v>43918.212500000001</v>
      </c>
      <c r="B11">
        <v>374566</v>
      </c>
      <c r="C11" s="8">
        <f t="shared" si="0"/>
        <v>1.9749999999985448</v>
      </c>
      <c r="D11">
        <f t="shared" si="1"/>
        <v>0</v>
      </c>
      <c r="E11" s="10">
        <f t="shared" si="2"/>
        <v>0</v>
      </c>
      <c r="F11" s="5">
        <f t="shared" si="3"/>
        <v>0</v>
      </c>
      <c r="G11" s="5" t="str">
        <f t="shared" si="4"/>
        <v>mars</v>
      </c>
      <c r="H11" s="5" t="str">
        <f t="shared" si="5"/>
        <v>2020</v>
      </c>
    </row>
    <row r="12" spans="1:8" x14ac:dyDescent="0.25">
      <c r="A12" s="1">
        <v>43916.237500000003</v>
      </c>
      <c r="B12">
        <v>374566</v>
      </c>
      <c r="C12" s="8">
        <f t="shared" si="0"/>
        <v>1.0187500000029104</v>
      </c>
      <c r="D12">
        <f t="shared" si="1"/>
        <v>0</v>
      </c>
      <c r="E12" s="10">
        <f t="shared" si="2"/>
        <v>0</v>
      </c>
      <c r="F12" s="5">
        <f t="shared" si="3"/>
        <v>0</v>
      </c>
      <c r="G12" s="5" t="str">
        <f t="shared" si="4"/>
        <v>mars</v>
      </c>
      <c r="H12" s="5" t="str">
        <f t="shared" si="5"/>
        <v>2020</v>
      </c>
    </row>
    <row r="13" spans="1:8" x14ac:dyDescent="0.25">
      <c r="A13" s="1">
        <v>43915.21875</v>
      </c>
      <c r="B13">
        <v>374566</v>
      </c>
      <c r="C13" s="8">
        <f t="shared" si="0"/>
        <v>2.015277777776646</v>
      </c>
      <c r="D13">
        <f t="shared" si="1"/>
        <v>1</v>
      </c>
      <c r="E13" s="10">
        <f t="shared" si="2"/>
        <v>2.067539627844028E-2</v>
      </c>
      <c r="F13" s="5">
        <f t="shared" si="3"/>
        <v>0.18607856650596252</v>
      </c>
      <c r="G13" s="5" t="str">
        <f t="shared" si="4"/>
        <v>mars</v>
      </c>
      <c r="H13" s="5" t="str">
        <f t="shared" si="5"/>
        <v>2020</v>
      </c>
    </row>
    <row r="14" spans="1:8" x14ac:dyDescent="0.25">
      <c r="A14" s="1">
        <v>43913.203472222223</v>
      </c>
      <c r="B14">
        <v>374565</v>
      </c>
      <c r="C14" s="8">
        <f t="shared" si="0"/>
        <v>0.91875000000436557</v>
      </c>
      <c r="D14">
        <f t="shared" si="1"/>
        <v>0</v>
      </c>
      <c r="E14" s="10">
        <f t="shared" si="2"/>
        <v>0</v>
      </c>
      <c r="F14" s="5">
        <f t="shared" si="3"/>
        <v>0</v>
      </c>
      <c r="G14" s="5" t="str">
        <f t="shared" si="4"/>
        <v>mars</v>
      </c>
      <c r="H14" s="5" t="str">
        <f t="shared" si="5"/>
        <v>2020</v>
      </c>
    </row>
    <row r="15" spans="1:8" x14ac:dyDescent="0.25">
      <c r="A15" s="1">
        <v>43912.284722222219</v>
      </c>
      <c r="B15">
        <v>374565</v>
      </c>
      <c r="C15" s="8">
        <f t="shared" si="0"/>
        <v>2.0048611111051287</v>
      </c>
      <c r="D15">
        <f t="shared" si="1"/>
        <v>0</v>
      </c>
      <c r="E15" s="10">
        <f t="shared" si="2"/>
        <v>0</v>
      </c>
      <c r="F15" s="5">
        <f t="shared" si="3"/>
        <v>0</v>
      </c>
      <c r="G15" s="5" t="str">
        <f t="shared" si="4"/>
        <v>mars</v>
      </c>
      <c r="H15" s="5" t="str">
        <f t="shared" si="5"/>
        <v>2020</v>
      </c>
    </row>
    <row r="16" spans="1:8" x14ac:dyDescent="0.25">
      <c r="A16" s="1">
        <v>43910.279861111114</v>
      </c>
      <c r="B16">
        <v>374565</v>
      </c>
      <c r="C16" s="8">
        <f t="shared" si="0"/>
        <v>2.0583333333343035</v>
      </c>
      <c r="D16">
        <f t="shared" si="1"/>
        <v>0</v>
      </c>
      <c r="E16" s="10">
        <f t="shared" si="2"/>
        <v>0</v>
      </c>
      <c r="F16" s="5">
        <f t="shared" si="3"/>
        <v>0</v>
      </c>
      <c r="G16" s="5" t="str">
        <f t="shared" si="4"/>
        <v>mars</v>
      </c>
      <c r="H16" s="5" t="str">
        <f t="shared" si="5"/>
        <v>2020</v>
      </c>
    </row>
    <row r="17" spans="1:8" x14ac:dyDescent="0.25">
      <c r="A17" s="1">
        <v>43908.22152777778</v>
      </c>
      <c r="B17">
        <v>374565</v>
      </c>
      <c r="C17" s="8">
        <f t="shared" si="0"/>
        <v>1.0041666666656965</v>
      </c>
      <c r="D17">
        <f t="shared" si="1"/>
        <v>0</v>
      </c>
      <c r="E17" s="10">
        <f t="shared" si="2"/>
        <v>0</v>
      </c>
      <c r="F17" s="5">
        <f t="shared" si="3"/>
        <v>0</v>
      </c>
      <c r="G17" s="5" t="str">
        <f t="shared" si="4"/>
        <v>mars</v>
      </c>
      <c r="H17" s="5" t="str">
        <f t="shared" si="5"/>
        <v>2020</v>
      </c>
    </row>
    <row r="18" spans="1:8" x14ac:dyDescent="0.25">
      <c r="A18" s="1">
        <v>43907.217361111114</v>
      </c>
      <c r="B18">
        <v>374565</v>
      </c>
      <c r="C18" s="8">
        <f t="shared" si="0"/>
        <v>0.98472222222335404</v>
      </c>
      <c r="D18">
        <f t="shared" si="1"/>
        <v>0</v>
      </c>
      <c r="E18" s="10">
        <f t="shared" si="2"/>
        <v>0</v>
      </c>
      <c r="F18" s="5">
        <f t="shared" si="3"/>
        <v>0</v>
      </c>
      <c r="G18" s="5" t="str">
        <f t="shared" si="4"/>
        <v>mars</v>
      </c>
      <c r="H18" s="5" t="str">
        <f t="shared" si="5"/>
        <v>2020</v>
      </c>
    </row>
    <row r="19" spans="1:8" x14ac:dyDescent="0.25">
      <c r="A19" s="1">
        <v>43906.232638888891</v>
      </c>
      <c r="B19">
        <v>374565</v>
      </c>
      <c r="C19" s="8">
        <f t="shared" si="0"/>
        <v>0.94583333333139308</v>
      </c>
      <c r="D19">
        <f t="shared" si="1"/>
        <v>0</v>
      </c>
      <c r="E19" s="10">
        <f t="shared" si="2"/>
        <v>0</v>
      </c>
      <c r="F19" s="5">
        <f t="shared" si="3"/>
        <v>0</v>
      </c>
      <c r="G19" s="5" t="str">
        <f t="shared" si="4"/>
        <v>mars</v>
      </c>
      <c r="H19" s="5" t="str">
        <f t="shared" si="5"/>
        <v>2020</v>
      </c>
    </row>
    <row r="20" spans="1:8" x14ac:dyDescent="0.25">
      <c r="A20" s="1">
        <v>43905.286805555559</v>
      </c>
      <c r="B20">
        <v>374565</v>
      </c>
      <c r="C20" s="8">
        <f t="shared" si="0"/>
        <v>1.0645833333401242</v>
      </c>
      <c r="D20">
        <f t="shared" si="1"/>
        <v>0</v>
      </c>
      <c r="E20" s="10">
        <f t="shared" si="2"/>
        <v>0</v>
      </c>
      <c r="F20" s="5">
        <f t="shared" si="3"/>
        <v>0</v>
      </c>
      <c r="G20" s="5" t="str">
        <f t="shared" si="4"/>
        <v>mars</v>
      </c>
      <c r="H20" s="5" t="str">
        <f t="shared" si="5"/>
        <v>2020</v>
      </c>
    </row>
    <row r="21" spans="1:8" x14ac:dyDescent="0.25">
      <c r="A21" s="1">
        <v>43904.222222222219</v>
      </c>
      <c r="B21">
        <v>374565</v>
      </c>
      <c r="C21" s="8">
        <f t="shared" si="0"/>
        <v>1.0215277777751908</v>
      </c>
      <c r="D21">
        <f t="shared" si="1"/>
        <v>0</v>
      </c>
      <c r="E21" s="10">
        <f t="shared" si="2"/>
        <v>0</v>
      </c>
      <c r="F21" s="5">
        <f t="shared" si="3"/>
        <v>0</v>
      </c>
      <c r="G21" s="5" t="str">
        <f t="shared" si="4"/>
        <v>mars</v>
      </c>
      <c r="H21" s="5" t="str">
        <f t="shared" si="5"/>
        <v>2020</v>
      </c>
    </row>
    <row r="22" spans="1:8" x14ac:dyDescent="0.25">
      <c r="A22" s="1">
        <v>43903.200694444444</v>
      </c>
      <c r="B22">
        <v>374565</v>
      </c>
      <c r="C22" s="8">
        <f t="shared" si="0"/>
        <v>0.93472222222044365</v>
      </c>
      <c r="D22">
        <f t="shared" si="1"/>
        <v>1</v>
      </c>
      <c r="E22" s="10">
        <f t="shared" si="2"/>
        <v>4.4576523031288388E-2</v>
      </c>
      <c r="F22" s="5">
        <f t="shared" si="3"/>
        <v>0.4011887072815955</v>
      </c>
      <c r="G22" s="5" t="str">
        <f t="shared" si="4"/>
        <v>mars</v>
      </c>
      <c r="H22" s="5" t="str">
        <f t="shared" si="5"/>
        <v>2020</v>
      </c>
    </row>
    <row r="23" spans="1:8" x14ac:dyDescent="0.25">
      <c r="A23" s="1">
        <v>43902.265972222223</v>
      </c>
      <c r="B23">
        <v>374564</v>
      </c>
      <c r="C23" s="8">
        <f t="shared" si="0"/>
        <v>2.0458333333372138</v>
      </c>
      <c r="D23">
        <f t="shared" si="1"/>
        <v>0</v>
      </c>
      <c r="E23" s="10">
        <f t="shared" si="2"/>
        <v>0</v>
      </c>
      <c r="F23" s="5">
        <f t="shared" si="3"/>
        <v>0</v>
      </c>
      <c r="G23" s="5" t="str">
        <f t="shared" si="4"/>
        <v>mars</v>
      </c>
      <c r="H23" s="5" t="str">
        <f t="shared" si="5"/>
        <v>2020</v>
      </c>
    </row>
    <row r="24" spans="1:8" x14ac:dyDescent="0.25">
      <c r="A24" s="1">
        <v>43900.220138888886</v>
      </c>
      <c r="B24">
        <v>374564</v>
      </c>
      <c r="C24" s="8">
        <f t="shared" si="0"/>
        <v>0.96319444444088731</v>
      </c>
      <c r="D24">
        <f t="shared" si="1"/>
        <v>0</v>
      </c>
      <c r="E24" s="10">
        <f t="shared" si="2"/>
        <v>0</v>
      </c>
      <c r="F24" s="5">
        <f t="shared" si="3"/>
        <v>0</v>
      </c>
      <c r="G24" s="5" t="str">
        <f t="shared" si="4"/>
        <v>mars</v>
      </c>
      <c r="H24" s="5" t="str">
        <f t="shared" si="5"/>
        <v>2020</v>
      </c>
    </row>
    <row r="25" spans="1:8" x14ac:dyDescent="0.25">
      <c r="A25" s="1">
        <v>43899.256944444445</v>
      </c>
      <c r="B25">
        <v>374564</v>
      </c>
      <c r="C25" s="8">
        <f t="shared" si="0"/>
        <v>0.98194444444379769</v>
      </c>
      <c r="D25">
        <f t="shared" si="1"/>
        <v>0</v>
      </c>
      <c r="E25" s="10">
        <f t="shared" si="2"/>
        <v>0</v>
      </c>
      <c r="F25" s="5">
        <f t="shared" si="3"/>
        <v>0</v>
      </c>
      <c r="G25" s="5" t="str">
        <f t="shared" si="4"/>
        <v>mars</v>
      </c>
      <c r="H25" s="5" t="str">
        <f t="shared" si="5"/>
        <v>2020</v>
      </c>
    </row>
    <row r="26" spans="1:8" x14ac:dyDescent="0.25">
      <c r="A26" s="1">
        <v>43898.275000000001</v>
      </c>
      <c r="B26">
        <v>374564</v>
      </c>
      <c r="C26" s="8">
        <f t="shared" si="0"/>
        <v>0.97013888889341615</v>
      </c>
      <c r="D26">
        <f t="shared" si="1"/>
        <v>0</v>
      </c>
      <c r="E26" s="10">
        <f t="shared" si="2"/>
        <v>0</v>
      </c>
      <c r="F26" s="5">
        <f t="shared" si="3"/>
        <v>0</v>
      </c>
      <c r="G26" s="5" t="str">
        <f t="shared" si="4"/>
        <v>mars</v>
      </c>
      <c r="H26" s="5" t="str">
        <f t="shared" si="5"/>
        <v>2020</v>
      </c>
    </row>
    <row r="27" spans="1:8" x14ac:dyDescent="0.25">
      <c r="A27" s="1">
        <v>43897.304861111108</v>
      </c>
      <c r="B27">
        <v>374564</v>
      </c>
      <c r="C27" s="8">
        <f t="shared" si="0"/>
        <v>3.007638888884685</v>
      </c>
      <c r="D27">
        <f t="shared" si="1"/>
        <v>0</v>
      </c>
      <c r="E27" s="10">
        <f t="shared" si="2"/>
        <v>0</v>
      </c>
      <c r="F27" s="5">
        <f t="shared" si="3"/>
        <v>0</v>
      </c>
      <c r="G27" s="5" t="str">
        <f t="shared" si="4"/>
        <v>mars</v>
      </c>
      <c r="H27" s="5" t="str">
        <f t="shared" si="5"/>
        <v>2020</v>
      </c>
    </row>
    <row r="28" spans="1:8" x14ac:dyDescent="0.25">
      <c r="A28" s="1">
        <v>43894.297222222223</v>
      </c>
      <c r="B28">
        <v>374564</v>
      </c>
      <c r="C28" s="8">
        <f t="shared" si="0"/>
        <v>1.0555555555547471</v>
      </c>
      <c r="D28">
        <f t="shared" si="1"/>
        <v>0</v>
      </c>
      <c r="E28" s="10">
        <f t="shared" si="2"/>
        <v>0</v>
      </c>
      <c r="F28" s="5">
        <f t="shared" si="3"/>
        <v>0</v>
      </c>
      <c r="G28" s="5" t="str">
        <f t="shared" si="4"/>
        <v>mars</v>
      </c>
      <c r="H28" s="5" t="str">
        <f t="shared" si="5"/>
        <v>2020</v>
      </c>
    </row>
    <row r="29" spans="1:8" x14ac:dyDescent="0.25">
      <c r="A29" s="1">
        <v>43893.241666666669</v>
      </c>
      <c r="B29">
        <v>374564</v>
      </c>
      <c r="C29" s="8">
        <f t="shared" si="0"/>
        <v>0.98125000000436557</v>
      </c>
      <c r="D29">
        <f t="shared" si="1"/>
        <v>0</v>
      </c>
      <c r="E29" s="10">
        <f t="shared" si="2"/>
        <v>0</v>
      </c>
      <c r="F29" s="5">
        <f t="shared" si="3"/>
        <v>0</v>
      </c>
      <c r="G29" s="5" t="str">
        <f t="shared" si="4"/>
        <v>mars</v>
      </c>
      <c r="H29" s="5" t="str">
        <f t="shared" si="5"/>
        <v>2020</v>
      </c>
    </row>
    <row r="30" spans="1:8" x14ac:dyDescent="0.25">
      <c r="A30" s="1">
        <v>43892.260416666664</v>
      </c>
      <c r="B30">
        <v>374564</v>
      </c>
      <c r="C30" s="8">
        <f t="shared" si="0"/>
        <v>1.8722222222204437</v>
      </c>
      <c r="D30">
        <f t="shared" si="1"/>
        <v>0</v>
      </c>
      <c r="E30" s="10">
        <f t="shared" si="2"/>
        <v>0</v>
      </c>
      <c r="F30" s="5">
        <f t="shared" si="3"/>
        <v>0</v>
      </c>
      <c r="G30" s="5" t="str">
        <f t="shared" si="4"/>
        <v>mars</v>
      </c>
      <c r="H30" s="5" t="str">
        <f t="shared" si="5"/>
        <v>2020</v>
      </c>
    </row>
    <row r="31" spans="1:8" x14ac:dyDescent="0.25">
      <c r="A31" s="1">
        <v>43890.388194444444</v>
      </c>
      <c r="B31">
        <v>374564</v>
      </c>
      <c r="C31" s="8">
        <f t="shared" si="0"/>
        <v>8.0555555556202307E-2</v>
      </c>
      <c r="D31">
        <f t="shared" si="1"/>
        <v>0</v>
      </c>
      <c r="E31" s="10">
        <f t="shared" si="2"/>
        <v>0</v>
      </c>
      <c r="F31" s="5">
        <f t="shared" si="3"/>
        <v>0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43890.307638888888</v>
      </c>
      <c r="B32">
        <v>374564</v>
      </c>
      <c r="C32" s="8">
        <f t="shared" si="0"/>
        <v>0.99027777777519077</v>
      </c>
      <c r="D32">
        <f t="shared" si="1"/>
        <v>0</v>
      </c>
      <c r="E32" s="10">
        <f t="shared" si="2"/>
        <v>0</v>
      </c>
      <c r="F32" s="5">
        <f t="shared" si="3"/>
        <v>0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43889.317361111112</v>
      </c>
      <c r="B33">
        <v>374564</v>
      </c>
      <c r="C33" s="8">
        <f t="shared" si="0"/>
        <v>1.0354166666656965</v>
      </c>
      <c r="D33">
        <f t="shared" si="1"/>
        <v>0</v>
      </c>
      <c r="E33" s="10">
        <f t="shared" si="2"/>
        <v>0</v>
      </c>
      <c r="F33" s="5">
        <f t="shared" si="3"/>
        <v>0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43888.281944444447</v>
      </c>
      <c r="B34">
        <v>374564</v>
      </c>
      <c r="C34" s="8">
        <f t="shared" si="0"/>
        <v>1.0270833333343035</v>
      </c>
      <c r="D34">
        <f t="shared" si="1"/>
        <v>1</v>
      </c>
      <c r="E34" s="10">
        <f t="shared" si="2"/>
        <v>4.0567951318420101E-2</v>
      </c>
      <c r="F34" s="5">
        <f t="shared" si="3"/>
        <v>0.36511156186578092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43887.254861111112</v>
      </c>
      <c r="B35">
        <v>374563</v>
      </c>
      <c r="C35" s="8">
        <f t="shared" si="0"/>
        <v>0.91597222222480923</v>
      </c>
      <c r="D35">
        <f t="shared" si="1"/>
        <v>0</v>
      </c>
      <c r="E35" s="10">
        <f t="shared" si="2"/>
        <v>0</v>
      </c>
      <c r="F35" s="5">
        <f t="shared" si="3"/>
        <v>0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43886.338888888888</v>
      </c>
      <c r="B36">
        <v>374563</v>
      </c>
      <c r="C36" s="8">
        <f t="shared" si="0"/>
        <v>1.0736111111109494</v>
      </c>
      <c r="D36">
        <f t="shared" si="1"/>
        <v>0</v>
      </c>
      <c r="E36" s="10">
        <f t="shared" si="2"/>
        <v>0</v>
      </c>
      <c r="F36" s="5">
        <f t="shared" si="3"/>
        <v>0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43885.265277777777</v>
      </c>
      <c r="B37">
        <v>374563</v>
      </c>
      <c r="C37" s="8">
        <f t="shared" si="0"/>
        <v>2.0145833333299379</v>
      </c>
      <c r="D37">
        <f t="shared" si="1"/>
        <v>0</v>
      </c>
      <c r="E37" s="10">
        <f t="shared" si="2"/>
        <v>0</v>
      </c>
      <c r="F37" s="5">
        <f t="shared" si="3"/>
        <v>0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43883.250694444447</v>
      </c>
      <c r="B38">
        <v>374563</v>
      </c>
      <c r="C38" s="8">
        <f t="shared" si="0"/>
        <v>1.0145833333372138</v>
      </c>
      <c r="D38">
        <f t="shared" si="1"/>
        <v>0</v>
      </c>
      <c r="E38" s="10">
        <f t="shared" si="2"/>
        <v>0</v>
      </c>
      <c r="F38" s="5">
        <f t="shared" si="3"/>
        <v>0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43882.236111111109</v>
      </c>
      <c r="B39">
        <v>374563</v>
      </c>
      <c r="C39" s="8">
        <f t="shared" si="0"/>
        <v>1.9444444444452529</v>
      </c>
      <c r="D39">
        <f t="shared" si="1"/>
        <v>0</v>
      </c>
      <c r="E39" s="10">
        <f t="shared" si="2"/>
        <v>0</v>
      </c>
      <c r="F39" s="5">
        <f t="shared" si="3"/>
        <v>0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43880.291666666664</v>
      </c>
      <c r="B40">
        <v>374563</v>
      </c>
      <c r="C40" s="8">
        <f t="shared" si="0"/>
        <v>1.0104166666642413</v>
      </c>
      <c r="D40">
        <f t="shared" si="1"/>
        <v>0</v>
      </c>
      <c r="E40" s="10">
        <f t="shared" si="2"/>
        <v>0</v>
      </c>
      <c r="F40" s="5">
        <f t="shared" si="3"/>
        <v>0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43879.28125</v>
      </c>
      <c r="B41">
        <v>374563</v>
      </c>
      <c r="C41" s="8">
        <f t="shared" si="0"/>
        <v>0.99305555555474712</v>
      </c>
      <c r="D41">
        <f t="shared" si="1"/>
        <v>0</v>
      </c>
      <c r="E41" s="10">
        <f t="shared" si="2"/>
        <v>0</v>
      </c>
      <c r="F41" s="5">
        <f t="shared" si="3"/>
        <v>0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43878.288194444445</v>
      </c>
      <c r="B42">
        <v>374563</v>
      </c>
      <c r="C42" s="8">
        <f t="shared" si="0"/>
        <v>0.97083333333284827</v>
      </c>
      <c r="D42">
        <f t="shared" si="1"/>
        <v>0</v>
      </c>
      <c r="E42" s="10">
        <f t="shared" si="2"/>
        <v>0</v>
      </c>
      <c r="F42" s="5">
        <f t="shared" si="3"/>
        <v>0</v>
      </c>
      <c r="G42" s="5" t="str">
        <f t="shared" si="4"/>
        <v>février</v>
      </c>
      <c r="H42" s="5" t="str">
        <f t="shared" si="5"/>
        <v>2020</v>
      </c>
    </row>
    <row r="43" spans="1:8" x14ac:dyDescent="0.25">
      <c r="A43" s="1">
        <v>43877.317361111112</v>
      </c>
      <c r="B43">
        <v>374563</v>
      </c>
      <c r="C43" s="8">
        <f t="shared" si="0"/>
        <v>1.038888888891961</v>
      </c>
      <c r="D43">
        <f t="shared" si="1"/>
        <v>0</v>
      </c>
      <c r="E43" s="10">
        <f t="shared" si="2"/>
        <v>0</v>
      </c>
      <c r="F43" s="5">
        <f t="shared" si="3"/>
        <v>0</v>
      </c>
      <c r="G43" s="5" t="str">
        <f t="shared" si="4"/>
        <v>février</v>
      </c>
      <c r="H43" s="5" t="str">
        <f t="shared" si="5"/>
        <v>2020</v>
      </c>
    </row>
    <row r="44" spans="1:8" x14ac:dyDescent="0.25">
      <c r="A44" s="1">
        <v>43876.27847222222</v>
      </c>
      <c r="B44">
        <v>374563</v>
      </c>
      <c r="C44" s="8">
        <f t="shared" si="0"/>
        <v>0.91319444444525288</v>
      </c>
      <c r="D44">
        <f t="shared" si="1"/>
        <v>0</v>
      </c>
      <c r="E44" s="10">
        <f t="shared" si="2"/>
        <v>0</v>
      </c>
      <c r="F44" s="5">
        <f t="shared" si="3"/>
        <v>0</v>
      </c>
      <c r="G44" s="5" t="str">
        <f t="shared" si="4"/>
        <v>février</v>
      </c>
      <c r="H44" s="5" t="str">
        <f t="shared" si="5"/>
        <v>2020</v>
      </c>
    </row>
    <row r="45" spans="1:8" x14ac:dyDescent="0.25">
      <c r="A45" s="1">
        <v>43875.365277777775</v>
      </c>
      <c r="B45">
        <v>374563</v>
      </c>
      <c r="C45" s="8">
        <f t="shared" si="0"/>
        <v>1.0520833333284827</v>
      </c>
      <c r="D45">
        <f t="shared" si="1"/>
        <v>0</v>
      </c>
      <c r="E45" s="10">
        <f t="shared" si="2"/>
        <v>0</v>
      </c>
      <c r="F45" s="5">
        <f t="shared" si="3"/>
        <v>0</v>
      </c>
      <c r="G45" s="5" t="str">
        <f t="shared" si="4"/>
        <v>février</v>
      </c>
      <c r="H45" s="5" t="str">
        <f t="shared" si="5"/>
        <v>2020</v>
      </c>
    </row>
    <row r="46" spans="1:8" x14ac:dyDescent="0.25">
      <c r="A46" s="1">
        <v>43874.313194444447</v>
      </c>
      <c r="B46">
        <v>374563</v>
      </c>
      <c r="C46" s="8">
        <f t="shared" si="0"/>
        <v>1.0020833333328483</v>
      </c>
      <c r="D46">
        <f t="shared" si="1"/>
        <v>0</v>
      </c>
      <c r="E46" s="10">
        <f t="shared" si="2"/>
        <v>0</v>
      </c>
      <c r="F46" s="5">
        <f t="shared" si="3"/>
        <v>0</v>
      </c>
      <c r="G46" s="5" t="str">
        <f t="shared" si="4"/>
        <v>février</v>
      </c>
      <c r="H46" s="5" t="str">
        <f t="shared" si="5"/>
        <v>2020</v>
      </c>
    </row>
    <row r="47" spans="1:8" x14ac:dyDescent="0.25">
      <c r="A47" s="1">
        <v>43873.311111111114</v>
      </c>
      <c r="B47">
        <v>374563</v>
      </c>
      <c r="C47" s="8">
        <f t="shared" si="0"/>
        <v>1.0444444444437977</v>
      </c>
      <c r="D47">
        <f t="shared" si="1"/>
        <v>0</v>
      </c>
      <c r="E47" s="10">
        <f t="shared" si="2"/>
        <v>0</v>
      </c>
      <c r="F47" s="5">
        <f t="shared" si="3"/>
        <v>0</v>
      </c>
      <c r="G47" s="5" t="str">
        <f t="shared" si="4"/>
        <v>février</v>
      </c>
      <c r="H47" s="5" t="str">
        <f t="shared" si="5"/>
        <v>2020</v>
      </c>
    </row>
    <row r="48" spans="1:8" x14ac:dyDescent="0.25">
      <c r="A48" s="1">
        <v>43872.26666666667</v>
      </c>
      <c r="B48">
        <v>374563</v>
      </c>
      <c r="C48" s="8">
        <f t="shared" si="0"/>
        <v>1.0250000000014552</v>
      </c>
      <c r="D48">
        <f t="shared" si="1"/>
        <v>1</v>
      </c>
      <c r="E48" s="10">
        <f t="shared" si="2"/>
        <v>4.0650406504007329E-2</v>
      </c>
      <c r="F48" s="5">
        <f t="shared" si="3"/>
        <v>0.36585365853606594</v>
      </c>
      <c r="G48" s="5" t="str">
        <f t="shared" si="4"/>
        <v>février</v>
      </c>
      <c r="H48" s="5" t="str">
        <f t="shared" si="5"/>
        <v>2020</v>
      </c>
    </row>
    <row r="49" spans="1:8" x14ac:dyDescent="0.25">
      <c r="A49" s="1">
        <v>43871.241666666669</v>
      </c>
      <c r="B49">
        <v>374562</v>
      </c>
      <c r="C49" s="8">
        <f t="shared" si="0"/>
        <v>0.94374999999854481</v>
      </c>
      <c r="D49">
        <f t="shared" si="1"/>
        <v>0</v>
      </c>
      <c r="E49" s="10">
        <f t="shared" si="2"/>
        <v>0</v>
      </c>
      <c r="F49" s="5">
        <f t="shared" si="3"/>
        <v>0</v>
      </c>
      <c r="G49" s="5" t="str">
        <f t="shared" si="4"/>
        <v>février</v>
      </c>
      <c r="H49" s="5" t="str">
        <f t="shared" si="5"/>
        <v>2020</v>
      </c>
    </row>
    <row r="50" spans="1:8" x14ac:dyDescent="0.25">
      <c r="A50" s="1">
        <v>43870.29791666667</v>
      </c>
      <c r="B50">
        <v>374562</v>
      </c>
      <c r="C50" s="8">
        <f t="shared" si="0"/>
        <v>1.0361111111124046</v>
      </c>
      <c r="D50">
        <f t="shared" si="1"/>
        <v>0</v>
      </c>
      <c r="E50" s="10">
        <f t="shared" si="2"/>
        <v>0</v>
      </c>
      <c r="F50" s="5">
        <f t="shared" si="3"/>
        <v>0</v>
      </c>
      <c r="G50" s="5" t="str">
        <f t="shared" si="4"/>
        <v>février</v>
      </c>
      <c r="H50" s="5" t="str">
        <f t="shared" si="5"/>
        <v>2020</v>
      </c>
    </row>
    <row r="51" spans="1:8" x14ac:dyDescent="0.25">
      <c r="A51" s="1">
        <v>43869.261805555558</v>
      </c>
      <c r="B51">
        <v>374562</v>
      </c>
      <c r="C51" s="8">
        <f t="shared" si="0"/>
        <v>0.99861111111385981</v>
      </c>
      <c r="D51">
        <f t="shared" si="1"/>
        <v>0</v>
      </c>
      <c r="E51" s="10">
        <f t="shared" si="2"/>
        <v>0</v>
      </c>
      <c r="F51" s="5">
        <f t="shared" si="3"/>
        <v>0</v>
      </c>
      <c r="G51" s="5" t="str">
        <f t="shared" si="4"/>
        <v>février</v>
      </c>
      <c r="H51" s="5" t="str">
        <f t="shared" si="5"/>
        <v>2020</v>
      </c>
    </row>
    <row r="52" spans="1:8" x14ac:dyDescent="0.25">
      <c r="A52" s="1">
        <v>43868.263194444444</v>
      </c>
      <c r="B52">
        <v>374562</v>
      </c>
      <c r="C52" s="8">
        <f t="shared" si="0"/>
        <v>1.9312500000014552</v>
      </c>
      <c r="D52">
        <f t="shared" si="1"/>
        <v>0</v>
      </c>
      <c r="E52" s="10">
        <f t="shared" si="2"/>
        <v>0</v>
      </c>
      <c r="F52" s="5">
        <f t="shared" si="3"/>
        <v>0</v>
      </c>
      <c r="G52" s="5" t="str">
        <f t="shared" si="4"/>
        <v>février</v>
      </c>
      <c r="H52" s="5" t="str">
        <f t="shared" si="5"/>
        <v>2020</v>
      </c>
    </row>
    <row r="53" spans="1:8" x14ac:dyDescent="0.25">
      <c r="A53" s="1">
        <v>43866.331944444442</v>
      </c>
      <c r="B53">
        <v>374562</v>
      </c>
      <c r="C53" s="8">
        <f t="shared" si="0"/>
        <v>1.0875000000014552</v>
      </c>
      <c r="D53">
        <f t="shared" si="1"/>
        <v>0</v>
      </c>
      <c r="E53" s="10">
        <f t="shared" si="2"/>
        <v>0</v>
      </c>
      <c r="F53" s="5">
        <f t="shared" si="3"/>
        <v>0</v>
      </c>
      <c r="G53" s="5" t="str">
        <f t="shared" si="4"/>
        <v>février</v>
      </c>
      <c r="H53" s="5" t="str">
        <f t="shared" si="5"/>
        <v>2020</v>
      </c>
    </row>
    <row r="54" spans="1:8" x14ac:dyDescent="0.25">
      <c r="A54" s="1">
        <v>43865.244444444441</v>
      </c>
      <c r="B54">
        <v>374562</v>
      </c>
      <c r="C54" s="8">
        <f t="shared" si="0"/>
        <v>0.96597222222044365</v>
      </c>
      <c r="D54">
        <f t="shared" si="1"/>
        <v>0</v>
      </c>
      <c r="E54" s="10">
        <f t="shared" si="2"/>
        <v>0</v>
      </c>
      <c r="F54" s="5">
        <f t="shared" si="3"/>
        <v>0</v>
      </c>
      <c r="G54" s="5" t="str">
        <f t="shared" si="4"/>
        <v>février</v>
      </c>
      <c r="H54" s="5" t="str">
        <f t="shared" si="5"/>
        <v>2020</v>
      </c>
    </row>
    <row r="55" spans="1:8" x14ac:dyDescent="0.25">
      <c r="A55" s="1">
        <v>43864.27847222222</v>
      </c>
      <c r="B55">
        <v>374562</v>
      </c>
      <c r="C55" s="8">
        <f t="shared" si="0"/>
        <v>2.0145833333299379</v>
      </c>
      <c r="D55">
        <f t="shared" si="1"/>
        <v>0</v>
      </c>
      <c r="E55" s="10">
        <f t="shared" si="2"/>
        <v>0</v>
      </c>
      <c r="F55" s="5">
        <f t="shared" si="3"/>
        <v>0</v>
      </c>
      <c r="G55" s="5" t="str">
        <f t="shared" si="4"/>
        <v>février</v>
      </c>
      <c r="H55" s="5" t="str">
        <f t="shared" si="5"/>
        <v>2020</v>
      </c>
    </row>
    <row r="56" spans="1:8" x14ac:dyDescent="0.25">
      <c r="A56" s="1">
        <v>43862.263888888891</v>
      </c>
      <c r="B56">
        <v>374562</v>
      </c>
      <c r="C56" s="8">
        <f t="shared" si="0"/>
        <v>1.0020833333328483</v>
      </c>
      <c r="D56">
        <f t="shared" si="1"/>
        <v>0</v>
      </c>
      <c r="E56" s="10">
        <f t="shared" si="2"/>
        <v>0</v>
      </c>
      <c r="F56" s="5">
        <f t="shared" si="3"/>
        <v>0</v>
      </c>
      <c r="G56" s="5" t="str">
        <f t="shared" si="4"/>
        <v>février</v>
      </c>
      <c r="H56" s="5" t="str">
        <f t="shared" si="5"/>
        <v>2020</v>
      </c>
    </row>
    <row r="57" spans="1:8" x14ac:dyDescent="0.25">
      <c r="A57" s="1">
        <v>43861.261805555558</v>
      </c>
      <c r="B57">
        <v>374562</v>
      </c>
      <c r="C57" s="8">
        <f t="shared" si="0"/>
        <v>0.9493055555576575</v>
      </c>
      <c r="D57">
        <f t="shared" si="1"/>
        <v>0</v>
      </c>
      <c r="E57" s="10">
        <f t="shared" si="2"/>
        <v>0</v>
      </c>
      <c r="F57" s="5">
        <f t="shared" si="3"/>
        <v>0</v>
      </c>
      <c r="G57" s="5" t="str">
        <f t="shared" si="4"/>
        <v>janvier</v>
      </c>
      <c r="H57" s="5" t="str">
        <f t="shared" si="5"/>
        <v>2020</v>
      </c>
    </row>
    <row r="58" spans="1:8" x14ac:dyDescent="0.25">
      <c r="A58" s="1">
        <v>43860.3125</v>
      </c>
      <c r="B58">
        <v>374562</v>
      </c>
      <c r="C58" s="8">
        <f t="shared" si="0"/>
        <v>1.0506944444423425</v>
      </c>
      <c r="D58">
        <f t="shared" si="1"/>
        <v>0</v>
      </c>
      <c r="E58" s="10">
        <f t="shared" si="2"/>
        <v>0</v>
      </c>
      <c r="F58" s="5">
        <f t="shared" si="3"/>
        <v>0</v>
      </c>
      <c r="G58" s="5" t="str">
        <f t="shared" si="4"/>
        <v>janvier</v>
      </c>
      <c r="H58" s="5" t="str">
        <f t="shared" si="5"/>
        <v>2020</v>
      </c>
    </row>
    <row r="59" spans="1:8" x14ac:dyDescent="0.25">
      <c r="A59" s="1">
        <v>43859.261805555558</v>
      </c>
      <c r="B59">
        <v>374562</v>
      </c>
      <c r="C59" s="8">
        <f t="shared" si="0"/>
        <v>1.90625</v>
      </c>
      <c r="D59">
        <f t="shared" si="1"/>
        <v>0</v>
      </c>
      <c r="E59" s="10">
        <f t="shared" si="2"/>
        <v>0</v>
      </c>
      <c r="F59" s="5">
        <f t="shared" si="3"/>
        <v>0</v>
      </c>
      <c r="G59" s="5" t="str">
        <f t="shared" si="4"/>
        <v>janvier</v>
      </c>
      <c r="H59" s="5" t="str">
        <f t="shared" si="5"/>
        <v>2020</v>
      </c>
    </row>
    <row r="60" spans="1:8" x14ac:dyDescent="0.25">
      <c r="A60" s="1">
        <v>43857.355555555558</v>
      </c>
      <c r="B60">
        <v>374562</v>
      </c>
      <c r="C60" s="8">
        <f t="shared" si="0"/>
        <v>2.0631944444467081</v>
      </c>
      <c r="D60">
        <f t="shared" si="1"/>
        <v>0</v>
      </c>
      <c r="E60" s="10">
        <f t="shared" si="2"/>
        <v>0</v>
      </c>
      <c r="F60" s="5">
        <f t="shared" si="3"/>
        <v>0</v>
      </c>
      <c r="G60" s="5" t="str">
        <f t="shared" si="4"/>
        <v>janvier</v>
      </c>
      <c r="H60" s="5" t="str">
        <f t="shared" si="5"/>
        <v>2020</v>
      </c>
    </row>
    <row r="61" spans="1:8" x14ac:dyDescent="0.25">
      <c r="A61" s="1">
        <v>43855.292361111111</v>
      </c>
      <c r="B61">
        <v>374562</v>
      </c>
      <c r="C61" s="8">
        <f t="shared" si="0"/>
        <v>1.0277777777810115</v>
      </c>
      <c r="D61">
        <f t="shared" si="1"/>
        <v>1</v>
      </c>
      <c r="E61" s="10">
        <f t="shared" si="2"/>
        <v>4.0540540540412985E-2</v>
      </c>
      <c r="F61" s="5">
        <f t="shared" si="3"/>
        <v>0.36486486486371689</v>
      </c>
      <c r="G61" s="5" t="str">
        <f t="shared" si="4"/>
        <v>janvier</v>
      </c>
      <c r="H61" s="5" t="str">
        <f t="shared" si="5"/>
        <v>2020</v>
      </c>
    </row>
    <row r="62" spans="1:8" x14ac:dyDescent="0.25">
      <c r="A62" s="1">
        <v>43854.26458333333</v>
      </c>
      <c r="B62">
        <v>374561</v>
      </c>
      <c r="C62" s="8">
        <f t="shared" si="0"/>
        <v>5.96875</v>
      </c>
      <c r="D62">
        <f t="shared" si="1"/>
        <v>0</v>
      </c>
      <c r="E62" s="10">
        <f t="shared" si="2"/>
        <v>0</v>
      </c>
      <c r="F62" s="5">
        <f t="shared" si="3"/>
        <v>0</v>
      </c>
      <c r="G62" s="5" t="str">
        <f t="shared" si="4"/>
        <v>janvier</v>
      </c>
      <c r="H62" s="5" t="str">
        <f t="shared" si="5"/>
        <v>2020</v>
      </c>
    </row>
    <row r="63" spans="1:8" x14ac:dyDescent="0.25">
      <c r="A63" s="1">
        <v>43848.29583333333</v>
      </c>
      <c r="B63">
        <v>374561</v>
      </c>
      <c r="C63" s="8">
        <f t="shared" si="0"/>
        <v>3.0180555555489263</v>
      </c>
      <c r="D63">
        <f t="shared" si="1"/>
        <v>0</v>
      </c>
      <c r="E63" s="10">
        <f t="shared" si="2"/>
        <v>0</v>
      </c>
      <c r="F63" s="5">
        <f t="shared" si="3"/>
        <v>0</v>
      </c>
      <c r="G63" s="5" t="str">
        <f t="shared" si="4"/>
        <v>janvier</v>
      </c>
      <c r="H63" s="5" t="str">
        <f t="shared" si="5"/>
        <v>2020</v>
      </c>
    </row>
    <row r="64" spans="1:8" x14ac:dyDescent="0.25">
      <c r="A64" s="1">
        <v>43845.277777777781</v>
      </c>
      <c r="B64">
        <v>374561</v>
      </c>
      <c r="C64" s="8">
        <f t="shared" si="0"/>
        <v>1.9902777777824667</v>
      </c>
      <c r="D64">
        <f t="shared" si="1"/>
        <v>0</v>
      </c>
      <c r="E64" s="10">
        <f t="shared" si="2"/>
        <v>0</v>
      </c>
      <c r="F64" s="5">
        <f t="shared" si="3"/>
        <v>0</v>
      </c>
      <c r="G64" s="5" t="str">
        <f t="shared" si="4"/>
        <v>janvier</v>
      </c>
      <c r="H64" s="5" t="str">
        <f t="shared" si="5"/>
        <v>2020</v>
      </c>
    </row>
    <row r="65" spans="1:8" x14ac:dyDescent="0.25">
      <c r="A65" s="1">
        <v>43843.287499999999</v>
      </c>
      <c r="B65">
        <v>374561</v>
      </c>
      <c r="C65" s="8">
        <f t="shared" si="0"/>
        <v>1.0013888888861402</v>
      </c>
      <c r="D65">
        <f t="shared" si="1"/>
        <v>0</v>
      </c>
      <c r="E65" s="10">
        <f t="shared" si="2"/>
        <v>0</v>
      </c>
      <c r="F65" s="5">
        <f t="shared" si="3"/>
        <v>0</v>
      </c>
      <c r="G65" s="5" t="str">
        <f t="shared" si="4"/>
        <v>janvier</v>
      </c>
      <c r="H65" s="5" t="str">
        <f t="shared" si="5"/>
        <v>2020</v>
      </c>
    </row>
    <row r="66" spans="1:8" x14ac:dyDescent="0.25">
      <c r="A66" s="1">
        <v>43842.286111111112</v>
      </c>
      <c r="B66">
        <v>374561</v>
      </c>
      <c r="C66" s="8">
        <f t="shared" si="0"/>
        <v>2.015972222223354</v>
      </c>
      <c r="D66">
        <f t="shared" si="1"/>
        <v>0</v>
      </c>
      <c r="E66" s="10">
        <f t="shared" si="2"/>
        <v>0</v>
      </c>
      <c r="F66" s="5">
        <f t="shared" si="3"/>
        <v>0</v>
      </c>
      <c r="G66" s="5" t="str">
        <f t="shared" si="4"/>
        <v>janvier</v>
      </c>
      <c r="H66" s="5" t="str">
        <f t="shared" si="5"/>
        <v>2020</v>
      </c>
    </row>
    <row r="67" spans="1:8" x14ac:dyDescent="0.25">
      <c r="A67" s="1">
        <v>43840.270138888889</v>
      </c>
      <c r="B67">
        <v>374561</v>
      </c>
      <c r="C67" s="8">
        <f t="shared" ref="C67:C105" si="6">A67-A68</f>
        <v>1.0270833333343035</v>
      </c>
      <c r="D67">
        <f t="shared" ref="D67:D105" si="7">B67-B68</f>
        <v>0</v>
      </c>
      <c r="E67" s="10">
        <f t="shared" ref="E67:E105" si="8">D67/(C67*24)</f>
        <v>0</v>
      </c>
      <c r="F67" s="5">
        <f t="shared" ref="F67:F105" si="9">E67*9</f>
        <v>0</v>
      </c>
      <c r="G67" s="5" t="str">
        <f t="shared" ref="G67:G105" si="10">TEXT(A67,"mmmm")</f>
        <v>janvier</v>
      </c>
      <c r="H67" s="5" t="str">
        <f t="shared" ref="H67:H105" si="11">TEXT(A67,"aaaa")</f>
        <v>2020</v>
      </c>
    </row>
    <row r="68" spans="1:8" x14ac:dyDescent="0.25">
      <c r="A68" s="1">
        <v>43839.243055555555</v>
      </c>
      <c r="B68">
        <v>374561</v>
      </c>
      <c r="C68" s="8">
        <f t="shared" si="6"/>
        <v>0.9180555555576575</v>
      </c>
      <c r="D68">
        <f t="shared" si="7"/>
        <v>0</v>
      </c>
      <c r="E68" s="10">
        <f t="shared" si="8"/>
        <v>0</v>
      </c>
      <c r="F68" s="5">
        <f t="shared" si="9"/>
        <v>0</v>
      </c>
      <c r="G68" s="5" t="str">
        <f t="shared" si="10"/>
        <v>janvier</v>
      </c>
      <c r="H68" s="5" t="str">
        <f t="shared" si="11"/>
        <v>2020</v>
      </c>
    </row>
    <row r="69" spans="1:8" x14ac:dyDescent="0.25">
      <c r="A69" s="1">
        <v>43838.324999999997</v>
      </c>
      <c r="B69">
        <v>374561</v>
      </c>
      <c r="C69" s="8">
        <f t="shared" si="6"/>
        <v>2.0402777777781012</v>
      </c>
      <c r="D69">
        <f t="shared" si="7"/>
        <v>0</v>
      </c>
      <c r="E69" s="10">
        <f t="shared" si="8"/>
        <v>0</v>
      </c>
      <c r="F69" s="5">
        <f t="shared" si="9"/>
        <v>0</v>
      </c>
      <c r="G69" s="5" t="str">
        <f t="shared" si="10"/>
        <v>janvier</v>
      </c>
      <c r="H69" s="5" t="str">
        <f t="shared" si="11"/>
        <v>2020</v>
      </c>
    </row>
    <row r="70" spans="1:8" x14ac:dyDescent="0.25">
      <c r="A70" s="1">
        <v>43836.284722222219</v>
      </c>
      <c r="B70">
        <v>374561</v>
      </c>
      <c r="C70" s="8">
        <f t="shared" si="6"/>
        <v>1.0041666666656965</v>
      </c>
      <c r="D70">
        <f t="shared" si="7"/>
        <v>0</v>
      </c>
      <c r="E70" s="10">
        <f t="shared" si="8"/>
        <v>0</v>
      </c>
      <c r="F70" s="5">
        <f t="shared" si="9"/>
        <v>0</v>
      </c>
      <c r="G70" s="5" t="str">
        <f t="shared" si="10"/>
        <v>janvier</v>
      </c>
      <c r="H70" s="5" t="str">
        <f t="shared" si="11"/>
        <v>2020</v>
      </c>
    </row>
    <row r="71" spans="1:8" x14ac:dyDescent="0.25">
      <c r="A71" s="1">
        <v>43835.280555555553</v>
      </c>
      <c r="B71">
        <v>374561</v>
      </c>
      <c r="C71" s="8">
        <f t="shared" si="6"/>
        <v>1.0180555555562023</v>
      </c>
      <c r="D71">
        <f t="shared" si="7"/>
        <v>0</v>
      </c>
      <c r="E71" s="10">
        <f t="shared" si="8"/>
        <v>0</v>
      </c>
      <c r="F71" s="5">
        <f t="shared" si="9"/>
        <v>0</v>
      </c>
      <c r="G71" s="5" t="str">
        <f t="shared" si="10"/>
        <v>janvier</v>
      </c>
      <c r="H71" s="5" t="str">
        <f t="shared" si="11"/>
        <v>2020</v>
      </c>
    </row>
    <row r="72" spans="1:8" x14ac:dyDescent="0.25">
      <c r="A72" s="1">
        <v>43834.262499999997</v>
      </c>
      <c r="B72">
        <v>374561</v>
      </c>
      <c r="C72" s="8">
        <f t="shared" si="6"/>
        <v>0.99166666666133096</v>
      </c>
      <c r="D72">
        <f t="shared" si="7"/>
        <v>0</v>
      </c>
      <c r="E72" s="10">
        <f t="shared" si="8"/>
        <v>0</v>
      </c>
      <c r="F72" s="5">
        <f t="shared" si="9"/>
        <v>0</v>
      </c>
      <c r="G72" s="5" t="str">
        <f t="shared" si="10"/>
        <v>janvier</v>
      </c>
      <c r="H72" s="5" t="str">
        <f t="shared" si="11"/>
        <v>2020</v>
      </c>
    </row>
    <row r="73" spans="1:8" x14ac:dyDescent="0.25">
      <c r="A73" s="1">
        <v>43833.270833333336</v>
      </c>
      <c r="B73">
        <v>374561</v>
      </c>
      <c r="C73" s="8">
        <f t="shared" si="6"/>
        <v>0.97430555555911269</v>
      </c>
      <c r="D73">
        <f t="shared" si="7"/>
        <v>0</v>
      </c>
      <c r="E73" s="10">
        <f t="shared" si="8"/>
        <v>0</v>
      </c>
      <c r="F73" s="5">
        <f t="shared" si="9"/>
        <v>0</v>
      </c>
      <c r="G73" s="5" t="str">
        <f t="shared" si="10"/>
        <v>janvier</v>
      </c>
      <c r="H73" s="5" t="str">
        <f t="shared" si="11"/>
        <v>2020</v>
      </c>
    </row>
    <row r="74" spans="1:8" x14ac:dyDescent="0.25">
      <c r="A74" s="1">
        <v>43832.296527777777</v>
      </c>
      <c r="B74">
        <v>374561</v>
      </c>
      <c r="C74" s="8">
        <f t="shared" si="6"/>
        <v>2.0333333333328483</v>
      </c>
      <c r="D74">
        <f t="shared" si="7"/>
        <v>0</v>
      </c>
      <c r="E74" s="10">
        <f t="shared" si="8"/>
        <v>0</v>
      </c>
      <c r="F74" s="5">
        <f t="shared" si="9"/>
        <v>0</v>
      </c>
      <c r="G74" s="5" t="str">
        <f t="shared" si="10"/>
        <v>janvier</v>
      </c>
      <c r="H74" s="5" t="str">
        <f t="shared" si="11"/>
        <v>2020</v>
      </c>
    </row>
    <row r="75" spans="1:8" x14ac:dyDescent="0.25">
      <c r="A75" s="1">
        <v>43830.263194444444</v>
      </c>
      <c r="B75">
        <v>374561</v>
      </c>
      <c r="C75" s="8">
        <f t="shared" si="6"/>
        <v>0.99305555555474712</v>
      </c>
      <c r="D75">
        <f t="shared" si="7"/>
        <v>0</v>
      </c>
      <c r="E75" s="10">
        <f t="shared" si="8"/>
        <v>0</v>
      </c>
      <c r="F75" s="5">
        <f t="shared" si="9"/>
        <v>0</v>
      </c>
      <c r="G75" s="5" t="str">
        <f t="shared" si="10"/>
        <v>décembre</v>
      </c>
      <c r="H75" s="5" t="str">
        <f t="shared" si="11"/>
        <v>2019</v>
      </c>
    </row>
    <row r="76" spans="1:8" x14ac:dyDescent="0.25">
      <c r="A76" s="1">
        <v>43829.270138888889</v>
      </c>
      <c r="B76">
        <v>374561</v>
      </c>
      <c r="C76" s="8">
        <f t="shared" si="6"/>
        <v>1.0201388888890506</v>
      </c>
      <c r="D76">
        <f t="shared" si="7"/>
        <v>0</v>
      </c>
      <c r="E76" s="10">
        <f t="shared" si="8"/>
        <v>0</v>
      </c>
      <c r="F76" s="5">
        <f t="shared" si="9"/>
        <v>0</v>
      </c>
      <c r="G76" s="5" t="str">
        <f t="shared" si="10"/>
        <v>décembre</v>
      </c>
      <c r="H76" s="5" t="str">
        <f t="shared" si="11"/>
        <v>2019</v>
      </c>
    </row>
    <row r="77" spans="1:8" x14ac:dyDescent="0.25">
      <c r="A77" s="1">
        <v>43828.25</v>
      </c>
      <c r="B77">
        <v>374561</v>
      </c>
      <c r="C77" s="8">
        <f t="shared" si="6"/>
        <v>0.96527777778101154</v>
      </c>
      <c r="D77">
        <f t="shared" si="7"/>
        <v>0</v>
      </c>
      <c r="E77" s="10">
        <f t="shared" si="8"/>
        <v>0</v>
      </c>
      <c r="F77" s="5">
        <f t="shared" si="9"/>
        <v>0</v>
      </c>
      <c r="G77" s="5" t="str">
        <f t="shared" si="10"/>
        <v>décembre</v>
      </c>
      <c r="H77" s="5" t="str">
        <f t="shared" si="11"/>
        <v>2019</v>
      </c>
    </row>
    <row r="78" spans="1:8" x14ac:dyDescent="0.25">
      <c r="A78" s="1">
        <v>43827.284722222219</v>
      </c>
      <c r="B78">
        <v>374561</v>
      </c>
      <c r="C78" s="8">
        <f t="shared" si="6"/>
        <v>1.0090277777781012</v>
      </c>
      <c r="D78">
        <f t="shared" si="7"/>
        <v>0</v>
      </c>
      <c r="E78" s="10">
        <f t="shared" si="8"/>
        <v>0</v>
      </c>
      <c r="F78" s="5">
        <f t="shared" si="9"/>
        <v>0</v>
      </c>
      <c r="G78" s="5" t="str">
        <f t="shared" si="10"/>
        <v>décembre</v>
      </c>
      <c r="H78" s="5" t="str">
        <f t="shared" si="11"/>
        <v>2019</v>
      </c>
    </row>
    <row r="79" spans="1:8" x14ac:dyDescent="0.25">
      <c r="A79" s="1">
        <v>43826.275694444441</v>
      </c>
      <c r="B79">
        <v>374561</v>
      </c>
      <c r="C79" s="8">
        <f t="shared" si="6"/>
        <v>2.0520833333284827</v>
      </c>
      <c r="D79">
        <f t="shared" si="7"/>
        <v>0</v>
      </c>
      <c r="E79" s="10">
        <f t="shared" si="8"/>
        <v>0</v>
      </c>
      <c r="F79" s="5">
        <f t="shared" si="9"/>
        <v>0</v>
      </c>
      <c r="G79" s="5" t="str">
        <f t="shared" si="10"/>
        <v>décembre</v>
      </c>
      <c r="H79" s="5" t="str">
        <f t="shared" si="11"/>
        <v>2019</v>
      </c>
    </row>
    <row r="80" spans="1:8" x14ac:dyDescent="0.25">
      <c r="A80" s="1">
        <v>43824.223611111112</v>
      </c>
      <c r="B80">
        <v>374561</v>
      </c>
      <c r="C80" s="8">
        <f t="shared" si="6"/>
        <v>0.95069444444379769</v>
      </c>
      <c r="D80">
        <f t="shared" si="7"/>
        <v>1</v>
      </c>
      <c r="E80" s="10">
        <f t="shared" si="8"/>
        <v>4.3827611395208778E-2</v>
      </c>
      <c r="F80" s="5">
        <f t="shared" si="9"/>
        <v>0.39444850255687902</v>
      </c>
      <c r="G80" s="5" t="str">
        <f t="shared" si="10"/>
        <v>décembre</v>
      </c>
      <c r="H80" s="5" t="str">
        <f t="shared" si="11"/>
        <v>2019</v>
      </c>
    </row>
    <row r="81" spans="1:8" x14ac:dyDescent="0.25">
      <c r="A81" s="1">
        <v>43823.272916666669</v>
      </c>
      <c r="B81">
        <v>374560</v>
      </c>
      <c r="C81" s="8">
        <f t="shared" si="6"/>
        <v>1.0048611111124046</v>
      </c>
      <c r="D81">
        <f t="shared" si="7"/>
        <v>0</v>
      </c>
      <c r="E81" s="10">
        <f t="shared" si="8"/>
        <v>0</v>
      </c>
      <c r="F81" s="5">
        <f t="shared" si="9"/>
        <v>0</v>
      </c>
      <c r="G81" s="5" t="str">
        <f t="shared" si="10"/>
        <v>décembre</v>
      </c>
      <c r="H81" s="5" t="str">
        <f t="shared" si="11"/>
        <v>2019</v>
      </c>
    </row>
    <row r="82" spans="1:8" x14ac:dyDescent="0.25">
      <c r="A82" s="1">
        <v>43822.268055555556</v>
      </c>
      <c r="B82">
        <v>374560</v>
      </c>
      <c r="C82" s="8">
        <f t="shared" si="6"/>
        <v>1.0201388888890506</v>
      </c>
      <c r="D82">
        <f t="shared" si="7"/>
        <v>0</v>
      </c>
      <c r="E82" s="10">
        <f t="shared" si="8"/>
        <v>0</v>
      </c>
      <c r="F82" s="5">
        <f t="shared" si="9"/>
        <v>0</v>
      </c>
      <c r="G82" s="5" t="str">
        <f t="shared" si="10"/>
        <v>décembre</v>
      </c>
      <c r="H82" s="5" t="str">
        <f t="shared" si="11"/>
        <v>2019</v>
      </c>
    </row>
    <row r="83" spans="1:8" x14ac:dyDescent="0.25">
      <c r="A83" s="1">
        <v>43821.247916666667</v>
      </c>
      <c r="B83">
        <v>374560</v>
      </c>
      <c r="C83" s="8">
        <f t="shared" si="6"/>
        <v>0.95486111110949423</v>
      </c>
      <c r="D83">
        <f t="shared" si="7"/>
        <v>0</v>
      </c>
      <c r="E83" s="10">
        <f t="shared" si="8"/>
        <v>0</v>
      </c>
      <c r="F83" s="5">
        <f t="shared" si="9"/>
        <v>0</v>
      </c>
      <c r="G83" s="5" t="str">
        <f t="shared" si="10"/>
        <v>décembre</v>
      </c>
      <c r="H83" s="5" t="str">
        <f t="shared" si="11"/>
        <v>2019</v>
      </c>
    </row>
    <row r="84" spans="1:8" x14ac:dyDescent="0.25">
      <c r="A84" s="1">
        <v>43820.293055555558</v>
      </c>
      <c r="B84">
        <v>374560</v>
      </c>
      <c r="C84" s="8">
        <f t="shared" si="6"/>
        <v>3.0069444444452529</v>
      </c>
      <c r="D84">
        <f t="shared" si="7"/>
        <v>0</v>
      </c>
      <c r="E84" s="10">
        <f t="shared" si="8"/>
        <v>0</v>
      </c>
      <c r="F84" s="5">
        <f t="shared" si="9"/>
        <v>0</v>
      </c>
      <c r="G84" s="5" t="str">
        <f t="shared" si="10"/>
        <v>décembre</v>
      </c>
      <c r="H84" s="5" t="str">
        <f t="shared" si="11"/>
        <v>2019</v>
      </c>
    </row>
    <row r="85" spans="1:8" x14ac:dyDescent="0.25">
      <c r="A85" s="1">
        <v>43817.286111111112</v>
      </c>
      <c r="B85">
        <v>374560</v>
      </c>
      <c r="C85" s="8">
        <f t="shared" si="6"/>
        <v>4.0208333333357587</v>
      </c>
      <c r="D85">
        <f t="shared" si="7"/>
        <v>30</v>
      </c>
      <c r="E85" s="10">
        <f t="shared" si="8"/>
        <v>0.31088082901535652</v>
      </c>
      <c r="F85" s="5">
        <f t="shared" si="9"/>
        <v>2.7979274611382086</v>
      </c>
      <c r="G85" s="5" t="str">
        <f t="shared" si="10"/>
        <v>décembre</v>
      </c>
      <c r="H85" s="5" t="str">
        <f t="shared" si="11"/>
        <v>2019</v>
      </c>
    </row>
    <row r="86" spans="1:8" x14ac:dyDescent="0.25">
      <c r="A86" s="1">
        <v>43813.265277777777</v>
      </c>
      <c r="B86">
        <v>374530</v>
      </c>
      <c r="C86" s="8">
        <f t="shared" si="6"/>
        <v>9.9194444444437977</v>
      </c>
      <c r="D86">
        <f t="shared" si="7"/>
        <v>-29</v>
      </c>
      <c r="E86" s="10">
        <f t="shared" si="8"/>
        <v>-0.12181461775413843</v>
      </c>
      <c r="F86" s="5">
        <f t="shared" si="9"/>
        <v>-1.0963315597872458</v>
      </c>
      <c r="G86" s="5" t="str">
        <f t="shared" si="10"/>
        <v>décembre</v>
      </c>
      <c r="H86" s="5" t="str">
        <f t="shared" si="11"/>
        <v>2019</v>
      </c>
    </row>
    <row r="87" spans="1:8" x14ac:dyDescent="0.25">
      <c r="A87" s="1">
        <v>43803.345833333333</v>
      </c>
      <c r="B87">
        <v>374559</v>
      </c>
      <c r="C87" s="8">
        <f t="shared" si="6"/>
        <v>2.0597222222204437</v>
      </c>
      <c r="D87">
        <f t="shared" si="7"/>
        <v>0</v>
      </c>
      <c r="E87" s="10">
        <f t="shared" si="8"/>
        <v>0</v>
      </c>
      <c r="F87" s="5">
        <f t="shared" si="9"/>
        <v>0</v>
      </c>
      <c r="G87" s="5" t="str">
        <f t="shared" si="10"/>
        <v>décembre</v>
      </c>
      <c r="H87" s="5" t="str">
        <f t="shared" si="11"/>
        <v>2019</v>
      </c>
    </row>
    <row r="88" spans="1:8" x14ac:dyDescent="0.25">
      <c r="A88" s="1">
        <v>43801.286111111112</v>
      </c>
      <c r="B88">
        <v>374559</v>
      </c>
      <c r="C88" s="8">
        <f t="shared" si="6"/>
        <v>1.0083333333313931</v>
      </c>
      <c r="D88">
        <f t="shared" si="7"/>
        <v>0</v>
      </c>
      <c r="E88" s="10">
        <f t="shared" si="8"/>
        <v>0</v>
      </c>
      <c r="F88" s="5">
        <f t="shared" si="9"/>
        <v>0</v>
      </c>
      <c r="G88" s="5" t="str">
        <f t="shared" si="10"/>
        <v>décembre</v>
      </c>
      <c r="H88" s="5" t="str">
        <f t="shared" si="11"/>
        <v>2019</v>
      </c>
    </row>
    <row r="89" spans="1:8" x14ac:dyDescent="0.25">
      <c r="A89" s="1">
        <v>43800.277777777781</v>
      </c>
      <c r="B89">
        <v>374559</v>
      </c>
      <c r="C89" s="8">
        <f t="shared" si="6"/>
        <v>0.99027777778246673</v>
      </c>
      <c r="D89">
        <f t="shared" si="7"/>
        <v>0</v>
      </c>
      <c r="E89" s="10">
        <f t="shared" si="8"/>
        <v>0</v>
      </c>
      <c r="F89" s="5">
        <f t="shared" si="9"/>
        <v>0</v>
      </c>
      <c r="G89" s="5" t="str">
        <f t="shared" si="10"/>
        <v>décembre</v>
      </c>
      <c r="H89" s="5" t="str">
        <f t="shared" si="11"/>
        <v>2019</v>
      </c>
    </row>
    <row r="90" spans="1:8" x14ac:dyDescent="0.25">
      <c r="A90" s="1">
        <v>43799.287499999999</v>
      </c>
      <c r="B90">
        <v>374559</v>
      </c>
      <c r="C90" s="8">
        <f t="shared" si="6"/>
        <v>0.99930555555329192</v>
      </c>
      <c r="D90">
        <f t="shared" si="7"/>
        <v>0</v>
      </c>
      <c r="E90" s="10">
        <f t="shared" si="8"/>
        <v>0</v>
      </c>
      <c r="F90" s="5">
        <f t="shared" si="9"/>
        <v>0</v>
      </c>
      <c r="G90" s="5" t="str">
        <f t="shared" si="10"/>
        <v>novembre</v>
      </c>
      <c r="H90" s="5" t="str">
        <f t="shared" si="11"/>
        <v>2019</v>
      </c>
    </row>
    <row r="91" spans="1:8" x14ac:dyDescent="0.25">
      <c r="A91" s="1">
        <v>43798.288194444445</v>
      </c>
      <c r="B91">
        <v>374559</v>
      </c>
      <c r="C91" s="8">
        <f t="shared" si="6"/>
        <v>1.0180555555562023</v>
      </c>
      <c r="D91">
        <f t="shared" si="7"/>
        <v>0</v>
      </c>
      <c r="E91" s="10">
        <f t="shared" si="8"/>
        <v>0</v>
      </c>
      <c r="F91" s="5">
        <f t="shared" si="9"/>
        <v>0</v>
      </c>
      <c r="G91" s="5" t="str">
        <f t="shared" si="10"/>
        <v>novembre</v>
      </c>
      <c r="H91" s="5" t="str">
        <f t="shared" si="11"/>
        <v>2019</v>
      </c>
    </row>
    <row r="92" spans="1:8" x14ac:dyDescent="0.25">
      <c r="A92" s="1">
        <v>43797.270138888889</v>
      </c>
      <c r="B92">
        <v>374559</v>
      </c>
      <c r="C92" s="8">
        <f t="shared" si="6"/>
        <v>1.9472222222248092</v>
      </c>
      <c r="D92">
        <f t="shared" si="7"/>
        <v>0</v>
      </c>
      <c r="E92" s="10">
        <f t="shared" si="8"/>
        <v>0</v>
      </c>
      <c r="F92" s="5">
        <f t="shared" si="9"/>
        <v>0</v>
      </c>
      <c r="G92" s="5" t="str">
        <f t="shared" si="10"/>
        <v>novembre</v>
      </c>
      <c r="H92" s="5" t="str">
        <f t="shared" si="11"/>
        <v>2019</v>
      </c>
    </row>
    <row r="93" spans="1:8" x14ac:dyDescent="0.25">
      <c r="A93" s="1">
        <v>43795.322916666664</v>
      </c>
      <c r="B93">
        <v>374559</v>
      </c>
      <c r="C93" s="8">
        <f t="shared" si="6"/>
        <v>1.0673611111051287</v>
      </c>
      <c r="D93">
        <f t="shared" si="7"/>
        <v>0</v>
      </c>
      <c r="E93" s="10">
        <f t="shared" si="8"/>
        <v>0</v>
      </c>
      <c r="F93" s="5">
        <f t="shared" si="9"/>
        <v>0</v>
      </c>
      <c r="G93" s="5" t="str">
        <f t="shared" si="10"/>
        <v>novembre</v>
      </c>
      <c r="H93" s="5" t="str">
        <f t="shared" si="11"/>
        <v>2019</v>
      </c>
    </row>
    <row r="94" spans="1:8" x14ac:dyDescent="0.25">
      <c r="A94" s="1">
        <v>43794.255555555559</v>
      </c>
      <c r="B94">
        <v>374559</v>
      </c>
      <c r="C94" s="8">
        <f t="shared" si="6"/>
        <v>1.9951388888948713</v>
      </c>
      <c r="D94">
        <f t="shared" si="7"/>
        <v>0</v>
      </c>
      <c r="E94" s="10">
        <f t="shared" si="8"/>
        <v>0</v>
      </c>
      <c r="F94" s="5">
        <f t="shared" si="9"/>
        <v>0</v>
      </c>
      <c r="G94" s="5" t="str">
        <f t="shared" si="10"/>
        <v>novembre</v>
      </c>
      <c r="H94" s="5" t="str">
        <f t="shared" si="11"/>
        <v>2019</v>
      </c>
    </row>
    <row r="95" spans="1:8" x14ac:dyDescent="0.25">
      <c r="A95" s="1">
        <v>43792.260416666664</v>
      </c>
      <c r="B95">
        <v>374559</v>
      </c>
      <c r="C95" s="8">
        <f t="shared" si="6"/>
        <v>1</v>
      </c>
      <c r="D95">
        <f t="shared" si="7"/>
        <v>0</v>
      </c>
      <c r="E95" s="10">
        <f t="shared" si="8"/>
        <v>0</v>
      </c>
      <c r="F95" s="5">
        <f t="shared" si="9"/>
        <v>0</v>
      </c>
      <c r="G95" s="5" t="str">
        <f t="shared" si="10"/>
        <v>novembre</v>
      </c>
      <c r="H95" s="5" t="str">
        <f t="shared" si="11"/>
        <v>2019</v>
      </c>
    </row>
    <row r="96" spans="1:8" x14ac:dyDescent="0.25">
      <c r="A96" s="1">
        <v>43791.260416666664</v>
      </c>
      <c r="B96">
        <v>374559</v>
      </c>
      <c r="C96" s="8">
        <f t="shared" si="6"/>
        <v>0.97569444444525288</v>
      </c>
      <c r="D96">
        <f t="shared" si="7"/>
        <v>0</v>
      </c>
      <c r="E96" s="10">
        <f t="shared" si="8"/>
        <v>0</v>
      </c>
      <c r="F96" s="5">
        <f t="shared" si="9"/>
        <v>0</v>
      </c>
      <c r="G96" s="5" t="str">
        <f t="shared" si="10"/>
        <v>novembre</v>
      </c>
      <c r="H96" s="5" t="str">
        <f t="shared" si="11"/>
        <v>2019</v>
      </c>
    </row>
    <row r="97" spans="1:8" x14ac:dyDescent="0.25">
      <c r="A97" s="1">
        <v>43790.284722222219</v>
      </c>
      <c r="B97">
        <v>374559</v>
      </c>
      <c r="C97" s="8">
        <f t="shared" si="6"/>
        <v>0.97222222221898846</v>
      </c>
      <c r="D97">
        <f t="shared" si="7"/>
        <v>0</v>
      </c>
      <c r="E97" s="10">
        <f t="shared" si="8"/>
        <v>0</v>
      </c>
      <c r="F97" s="5">
        <f t="shared" si="9"/>
        <v>0</v>
      </c>
      <c r="G97" s="5" t="str">
        <f t="shared" si="10"/>
        <v>novembre</v>
      </c>
      <c r="H97" s="5" t="str">
        <f t="shared" si="11"/>
        <v>2019</v>
      </c>
    </row>
    <row r="98" spans="1:8" x14ac:dyDescent="0.25">
      <c r="A98" s="1">
        <v>43789.3125</v>
      </c>
      <c r="B98">
        <v>374559</v>
      </c>
      <c r="C98" s="8">
        <f t="shared" si="6"/>
        <v>1.0847222222218988</v>
      </c>
      <c r="D98">
        <f t="shared" si="7"/>
        <v>0</v>
      </c>
      <c r="E98" s="10">
        <f t="shared" si="8"/>
        <v>0</v>
      </c>
      <c r="F98" s="5">
        <f t="shared" si="9"/>
        <v>0</v>
      </c>
      <c r="G98" s="5" t="str">
        <f t="shared" si="10"/>
        <v>novembre</v>
      </c>
      <c r="H98" s="5" t="str">
        <f t="shared" si="11"/>
        <v>2019</v>
      </c>
    </row>
    <row r="99" spans="1:8" x14ac:dyDescent="0.25">
      <c r="A99" s="1">
        <v>43788.227777777778</v>
      </c>
      <c r="B99">
        <v>374559</v>
      </c>
      <c r="C99" s="8">
        <f t="shared" si="6"/>
        <v>0.93472222222044365</v>
      </c>
      <c r="D99">
        <f t="shared" si="7"/>
        <v>0</v>
      </c>
      <c r="E99" s="10">
        <f t="shared" si="8"/>
        <v>0</v>
      </c>
      <c r="F99" s="5">
        <f t="shared" si="9"/>
        <v>0</v>
      </c>
      <c r="G99" s="5" t="str">
        <f t="shared" si="10"/>
        <v>novembre</v>
      </c>
      <c r="H99" s="5" t="str">
        <f t="shared" si="11"/>
        <v>2019</v>
      </c>
    </row>
    <row r="100" spans="1:8" x14ac:dyDescent="0.25">
      <c r="A100" s="1">
        <v>43787.293055555558</v>
      </c>
      <c r="B100">
        <v>374559</v>
      </c>
      <c r="C100" s="8">
        <f t="shared" si="6"/>
        <v>1.0381944444452529</v>
      </c>
      <c r="D100">
        <f t="shared" si="7"/>
        <v>0</v>
      </c>
      <c r="E100" s="10">
        <f t="shared" si="8"/>
        <v>0</v>
      </c>
      <c r="F100" s="5">
        <f t="shared" si="9"/>
        <v>0</v>
      </c>
      <c r="G100" s="5" t="str">
        <f t="shared" si="10"/>
        <v>novembre</v>
      </c>
      <c r="H100" s="5" t="str">
        <f t="shared" si="11"/>
        <v>2019</v>
      </c>
    </row>
    <row r="101" spans="1:8" x14ac:dyDescent="0.25">
      <c r="A101" s="1">
        <v>43786.254861111112</v>
      </c>
      <c r="B101">
        <v>374559</v>
      </c>
      <c r="C101" s="8">
        <f t="shared" si="6"/>
        <v>0.99583333333430346</v>
      </c>
      <c r="D101">
        <f t="shared" si="7"/>
        <v>0</v>
      </c>
      <c r="E101" s="10">
        <f t="shared" si="8"/>
        <v>0</v>
      </c>
      <c r="F101" s="5">
        <f t="shared" si="9"/>
        <v>0</v>
      </c>
      <c r="G101" s="5" t="str">
        <f t="shared" si="10"/>
        <v>novembre</v>
      </c>
      <c r="H101" s="5" t="str">
        <f t="shared" si="11"/>
        <v>2019</v>
      </c>
    </row>
    <row r="102" spans="1:8" x14ac:dyDescent="0.25">
      <c r="A102" s="1">
        <v>43785.259027777778</v>
      </c>
      <c r="B102">
        <v>374559</v>
      </c>
      <c r="C102" s="8">
        <f t="shared" si="6"/>
        <v>0.97430555555911269</v>
      </c>
      <c r="D102">
        <f t="shared" si="7"/>
        <v>0</v>
      </c>
      <c r="E102" s="10">
        <f t="shared" si="8"/>
        <v>0</v>
      </c>
      <c r="F102" s="5">
        <f t="shared" si="9"/>
        <v>0</v>
      </c>
      <c r="G102" s="5" t="str">
        <f t="shared" si="10"/>
        <v>novembre</v>
      </c>
      <c r="H102" s="5" t="str">
        <f t="shared" si="11"/>
        <v>2019</v>
      </c>
    </row>
    <row r="103" spans="1:8" x14ac:dyDescent="0.25">
      <c r="A103" s="1">
        <v>43784.284722222219</v>
      </c>
      <c r="B103">
        <v>374559</v>
      </c>
      <c r="C103" s="8">
        <f t="shared" si="6"/>
        <v>2.0083333333313931</v>
      </c>
      <c r="D103">
        <f t="shared" si="7"/>
        <v>0</v>
      </c>
      <c r="E103" s="10">
        <f t="shared" si="8"/>
        <v>0</v>
      </c>
      <c r="F103" s="5">
        <f t="shared" si="9"/>
        <v>0</v>
      </c>
      <c r="G103" s="5" t="str">
        <f t="shared" si="10"/>
        <v>novembre</v>
      </c>
      <c r="H103" s="5" t="str">
        <f t="shared" si="11"/>
        <v>2019</v>
      </c>
    </row>
    <row r="104" spans="1:8" x14ac:dyDescent="0.25">
      <c r="A104" s="1">
        <v>43782.276388888888</v>
      </c>
      <c r="B104">
        <v>374559</v>
      </c>
      <c r="C104" s="8">
        <f t="shared" si="6"/>
        <v>1.0187499999956344</v>
      </c>
      <c r="D104">
        <f t="shared" si="7"/>
        <v>0</v>
      </c>
      <c r="E104" s="10">
        <f t="shared" si="8"/>
        <v>0</v>
      </c>
      <c r="F104" s="5">
        <f t="shared" si="9"/>
        <v>0</v>
      </c>
      <c r="G104" s="5" t="str">
        <f t="shared" si="10"/>
        <v>novembre</v>
      </c>
      <c r="H104" s="5" t="str">
        <f t="shared" si="11"/>
        <v>2019</v>
      </c>
    </row>
    <row r="105" spans="1:8" x14ac:dyDescent="0.25">
      <c r="A105" s="1">
        <v>43781.257638888892</v>
      </c>
      <c r="B105">
        <v>374559</v>
      </c>
      <c r="C105" s="8">
        <f t="shared" si="6"/>
        <v>43781.257638888892</v>
      </c>
      <c r="D105">
        <f t="shared" si="7"/>
        <v>374559</v>
      </c>
      <c r="E105" s="10">
        <f t="shared" si="8"/>
        <v>0.35646817477754106</v>
      </c>
      <c r="F105" s="5">
        <f t="shared" si="9"/>
        <v>3.2082135729978694</v>
      </c>
      <c r="G105" s="5" t="str">
        <f t="shared" si="10"/>
        <v>novembre</v>
      </c>
      <c r="H105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SSA3m">
                <anchor>
                  <from>
                    <xdr:col>9</xdr:col>
                    <xdr:colOff>285750</xdr:colOff>
                    <xdr:row>0</xdr:row>
                    <xdr:rowOff>76200</xdr:rowOff>
                  </from>
                  <to>
                    <xdr:col>10</xdr:col>
                    <xdr:colOff>923925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K89"/>
  <sheetViews>
    <sheetView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85546875" style="5" bestFit="1" customWidth="1"/>
    <col min="6" max="6" width="16.140625" style="5" customWidth="1"/>
    <col min="7" max="7" width="31.5703125" style="5" customWidth="1"/>
    <col min="8" max="8" width="24.140625" style="5" customWidth="1"/>
    <col min="9" max="9" width="21.42578125" style="5" customWidth="1"/>
    <col min="10" max="16384" width="11.42578125" style="5"/>
  </cols>
  <sheetData>
    <row r="1" spans="1:11" x14ac:dyDescent="0.25">
      <c r="A1" s="4" t="s">
        <v>0</v>
      </c>
      <c r="B1" s="3" t="s">
        <v>2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43930.260416666664</v>
      </c>
      <c r="B2">
        <v>929682</v>
      </c>
      <c r="C2" s="8">
        <f>A2-A3</f>
        <v>1.0513888888890506</v>
      </c>
      <c r="D2">
        <f>B2-B3</f>
        <v>0</v>
      </c>
      <c r="E2" s="5">
        <f>D2/(C2*24)</f>
        <v>0</v>
      </c>
      <c r="F2" s="5">
        <f>E2*9</f>
        <v>0</v>
      </c>
      <c r="G2" s="5" t="str">
        <f>TEXT(A2,"mmmm")</f>
        <v>avril</v>
      </c>
      <c r="H2" s="5" t="str">
        <f>TEXT(A2,"aaaa")</f>
        <v>2020</v>
      </c>
      <c r="K2" s="8"/>
    </row>
    <row r="3" spans="1:11" x14ac:dyDescent="0.25">
      <c r="A3" s="1">
        <v>43929.209027777775</v>
      </c>
      <c r="B3">
        <v>929682</v>
      </c>
      <c r="C3" s="8">
        <f t="shared" ref="C3:C66" si="0">A3-A4</f>
        <v>0.97083333333284827</v>
      </c>
      <c r="D3">
        <f t="shared" ref="D3:D66" si="1">B3-B4</f>
        <v>0</v>
      </c>
      <c r="E3" s="5">
        <f t="shared" ref="E3:E66" si="2">D3/(C3*24)</f>
        <v>0</v>
      </c>
      <c r="F3" s="5">
        <f t="shared" ref="F3:F66" si="3">E3*9</f>
        <v>0</v>
      </c>
      <c r="G3" s="5" t="str">
        <f t="shared" ref="G3:G66" si="4">TEXT(A3,"mmmm")</f>
        <v>avril</v>
      </c>
      <c r="H3" s="5" t="str">
        <f t="shared" ref="H3:H66" si="5">TEXT(A3,"aaaa")</f>
        <v>2020</v>
      </c>
    </row>
    <row r="4" spans="1:11" x14ac:dyDescent="0.25">
      <c r="A4" s="1">
        <v>43928.238194444442</v>
      </c>
      <c r="B4">
        <v>929682</v>
      </c>
      <c r="C4" s="8">
        <f t="shared" si="0"/>
        <v>1.0402777777781012</v>
      </c>
      <c r="D4">
        <f t="shared" si="1"/>
        <v>0</v>
      </c>
      <c r="E4" s="5">
        <f t="shared" si="2"/>
        <v>0</v>
      </c>
      <c r="F4" s="5">
        <f t="shared" si="3"/>
        <v>0</v>
      </c>
      <c r="G4" s="5" t="str">
        <f t="shared" si="4"/>
        <v>avril</v>
      </c>
      <c r="H4" s="5" t="str">
        <f t="shared" si="5"/>
        <v>2020</v>
      </c>
    </row>
    <row r="5" spans="1:11" x14ac:dyDescent="0.25">
      <c r="A5" s="1">
        <v>43927.197916666664</v>
      </c>
      <c r="B5">
        <v>929682</v>
      </c>
      <c r="C5" s="8">
        <f t="shared" si="0"/>
        <v>0.98333333332993789</v>
      </c>
      <c r="D5">
        <f t="shared" si="1"/>
        <v>0</v>
      </c>
      <c r="E5" s="5">
        <f t="shared" si="2"/>
        <v>0</v>
      </c>
      <c r="F5" s="5">
        <f t="shared" si="3"/>
        <v>0</v>
      </c>
      <c r="G5" s="5" t="str">
        <f t="shared" si="4"/>
        <v>avril</v>
      </c>
      <c r="H5" s="5" t="str">
        <f t="shared" si="5"/>
        <v>2020</v>
      </c>
    </row>
    <row r="6" spans="1:11" x14ac:dyDescent="0.25">
      <c r="A6" s="1">
        <v>43926.214583333334</v>
      </c>
      <c r="B6">
        <v>929682</v>
      </c>
      <c r="C6" s="8">
        <f t="shared" si="0"/>
        <v>0.8243055555576575</v>
      </c>
      <c r="D6">
        <f t="shared" si="1"/>
        <v>0</v>
      </c>
      <c r="E6" s="5">
        <f t="shared" si="2"/>
        <v>0</v>
      </c>
      <c r="F6" s="5">
        <f t="shared" si="3"/>
        <v>0</v>
      </c>
      <c r="G6" s="5" t="str">
        <f t="shared" si="4"/>
        <v>avril</v>
      </c>
      <c r="H6" s="5" t="str">
        <f t="shared" si="5"/>
        <v>2020</v>
      </c>
    </row>
    <row r="7" spans="1:11" x14ac:dyDescent="0.25">
      <c r="A7" s="1">
        <v>43925.390277777777</v>
      </c>
      <c r="B7">
        <v>929682</v>
      </c>
      <c r="C7" s="8">
        <f t="shared" si="0"/>
        <v>2.1909722222189885</v>
      </c>
      <c r="D7">
        <f t="shared" si="1"/>
        <v>0</v>
      </c>
      <c r="E7" s="5">
        <f t="shared" si="2"/>
        <v>0</v>
      </c>
      <c r="F7" s="5">
        <f t="shared" si="3"/>
        <v>0</v>
      </c>
      <c r="G7" s="5" t="str">
        <f t="shared" si="4"/>
        <v>avril</v>
      </c>
      <c r="H7" s="5" t="str">
        <f t="shared" si="5"/>
        <v>2020</v>
      </c>
    </row>
    <row r="8" spans="1:11" x14ac:dyDescent="0.25">
      <c r="A8" s="1">
        <v>43923.199305555558</v>
      </c>
      <c r="B8">
        <v>929682</v>
      </c>
      <c r="C8" s="8">
        <f t="shared" si="0"/>
        <v>0.95277777777664596</v>
      </c>
      <c r="D8">
        <f t="shared" si="1"/>
        <v>0</v>
      </c>
      <c r="E8" s="5">
        <f t="shared" si="2"/>
        <v>0</v>
      </c>
      <c r="F8" s="5">
        <f t="shared" si="3"/>
        <v>0</v>
      </c>
      <c r="G8" s="5" t="str">
        <f t="shared" si="4"/>
        <v>avril</v>
      </c>
      <c r="H8" s="5" t="str">
        <f t="shared" si="5"/>
        <v>2020</v>
      </c>
    </row>
    <row r="9" spans="1:11" x14ac:dyDescent="0.25">
      <c r="A9" s="1">
        <v>43922.246527777781</v>
      </c>
      <c r="B9">
        <v>929682</v>
      </c>
      <c r="C9" s="8">
        <f t="shared" si="0"/>
        <v>0.99861111111385981</v>
      </c>
      <c r="D9">
        <f t="shared" si="1"/>
        <v>0</v>
      </c>
      <c r="E9" s="5">
        <f t="shared" si="2"/>
        <v>0</v>
      </c>
      <c r="F9" s="5">
        <f t="shared" si="3"/>
        <v>0</v>
      </c>
      <c r="G9" s="5" t="str">
        <f t="shared" si="4"/>
        <v>avril</v>
      </c>
      <c r="H9" s="5" t="str">
        <f t="shared" si="5"/>
        <v>2020</v>
      </c>
    </row>
    <row r="10" spans="1:11" x14ac:dyDescent="0.25">
      <c r="A10" s="1">
        <v>43921.247916666667</v>
      </c>
      <c r="B10">
        <v>929682</v>
      </c>
      <c r="C10" s="8">
        <f t="shared" si="0"/>
        <v>0.96388888888759539</v>
      </c>
      <c r="D10">
        <f t="shared" si="1"/>
        <v>0</v>
      </c>
      <c r="E10" s="5">
        <f t="shared" si="2"/>
        <v>0</v>
      </c>
      <c r="F10" s="5">
        <f t="shared" si="3"/>
        <v>0</v>
      </c>
      <c r="G10" s="5" t="str">
        <f t="shared" si="4"/>
        <v>mars</v>
      </c>
      <c r="H10" s="5" t="str">
        <f t="shared" si="5"/>
        <v>2020</v>
      </c>
    </row>
    <row r="11" spans="1:11" x14ac:dyDescent="0.25">
      <c r="A11" s="1">
        <v>43920.28402777778</v>
      </c>
      <c r="B11">
        <v>929682</v>
      </c>
      <c r="C11" s="8">
        <f t="shared" si="0"/>
        <v>1.0208333333357587</v>
      </c>
      <c r="D11">
        <f t="shared" si="1"/>
        <v>0</v>
      </c>
      <c r="E11" s="5">
        <f t="shared" si="2"/>
        <v>0</v>
      </c>
      <c r="F11" s="5">
        <f t="shared" si="3"/>
        <v>0</v>
      </c>
      <c r="G11" s="5" t="str">
        <f t="shared" si="4"/>
        <v>mars</v>
      </c>
      <c r="H11" s="5" t="str">
        <f t="shared" si="5"/>
        <v>2020</v>
      </c>
    </row>
    <row r="12" spans="1:11" x14ac:dyDescent="0.25">
      <c r="A12" s="1">
        <v>43919.263194444444</v>
      </c>
      <c r="B12">
        <v>929682</v>
      </c>
      <c r="C12" s="8">
        <f t="shared" si="0"/>
        <v>1.0500000000029104</v>
      </c>
      <c r="D12">
        <f t="shared" si="1"/>
        <v>0</v>
      </c>
      <c r="E12" s="5">
        <f t="shared" si="2"/>
        <v>0</v>
      </c>
      <c r="F12" s="5">
        <f t="shared" si="3"/>
        <v>0</v>
      </c>
      <c r="G12" s="5" t="str">
        <f t="shared" si="4"/>
        <v>mars</v>
      </c>
      <c r="H12" s="5" t="str">
        <f t="shared" si="5"/>
        <v>2020</v>
      </c>
    </row>
    <row r="13" spans="1:11" x14ac:dyDescent="0.25">
      <c r="A13" s="1">
        <v>43918.213194444441</v>
      </c>
      <c r="B13">
        <v>929682</v>
      </c>
      <c r="C13" s="8">
        <f t="shared" si="0"/>
        <v>1.0048611111051287</v>
      </c>
      <c r="D13">
        <f t="shared" si="1"/>
        <v>0</v>
      </c>
      <c r="E13" s="5">
        <f t="shared" si="2"/>
        <v>0</v>
      </c>
      <c r="F13" s="5">
        <f t="shared" si="3"/>
        <v>0</v>
      </c>
      <c r="G13" s="5" t="str">
        <f t="shared" si="4"/>
        <v>mars</v>
      </c>
      <c r="H13" s="5" t="str">
        <f t="shared" si="5"/>
        <v>2020</v>
      </c>
    </row>
    <row r="14" spans="1:11" x14ac:dyDescent="0.25">
      <c r="A14" s="1">
        <v>43917.208333333336</v>
      </c>
      <c r="B14">
        <v>929682</v>
      </c>
      <c r="C14" s="8">
        <f t="shared" si="0"/>
        <v>4.0055555555591127</v>
      </c>
      <c r="D14">
        <f t="shared" si="1"/>
        <v>0</v>
      </c>
      <c r="E14" s="5">
        <f t="shared" si="2"/>
        <v>0</v>
      </c>
      <c r="F14" s="5">
        <f t="shared" si="3"/>
        <v>0</v>
      </c>
      <c r="G14" s="5" t="str">
        <f t="shared" si="4"/>
        <v>mars</v>
      </c>
      <c r="H14" s="5" t="str">
        <f t="shared" si="5"/>
        <v>2020</v>
      </c>
    </row>
    <row r="15" spans="1:11" x14ac:dyDescent="0.25">
      <c r="A15" s="1">
        <v>43913.202777777777</v>
      </c>
      <c r="B15">
        <v>929682</v>
      </c>
      <c r="C15" s="8">
        <f t="shared" si="0"/>
        <v>0.97777777777810115</v>
      </c>
      <c r="D15">
        <f t="shared" si="1"/>
        <v>0</v>
      </c>
      <c r="E15" s="5">
        <f t="shared" si="2"/>
        <v>0</v>
      </c>
      <c r="F15" s="5">
        <f t="shared" si="3"/>
        <v>0</v>
      </c>
      <c r="G15" s="5" t="str">
        <f t="shared" si="4"/>
        <v>mars</v>
      </c>
      <c r="H15" s="5" t="str">
        <f t="shared" si="5"/>
        <v>2020</v>
      </c>
    </row>
    <row r="16" spans="1:11" x14ac:dyDescent="0.25">
      <c r="A16" s="1">
        <v>43912.224999999999</v>
      </c>
      <c r="B16">
        <v>929682</v>
      </c>
      <c r="C16" s="8">
        <f t="shared" si="0"/>
        <v>2.023611111108039</v>
      </c>
      <c r="D16">
        <f t="shared" si="1"/>
        <v>0</v>
      </c>
      <c r="E16" s="5">
        <f t="shared" si="2"/>
        <v>0</v>
      </c>
      <c r="F16" s="5">
        <f t="shared" si="3"/>
        <v>0</v>
      </c>
      <c r="G16" s="5" t="str">
        <f t="shared" si="4"/>
        <v>mars</v>
      </c>
      <c r="H16" s="5" t="str">
        <f t="shared" si="5"/>
        <v>2020</v>
      </c>
    </row>
    <row r="17" spans="1:8" x14ac:dyDescent="0.25">
      <c r="A17" s="1">
        <v>43910.201388888891</v>
      </c>
      <c r="B17">
        <v>929682</v>
      </c>
      <c r="C17" s="8">
        <f t="shared" si="0"/>
        <v>2.9875000000029104</v>
      </c>
      <c r="D17">
        <f t="shared" si="1"/>
        <v>0</v>
      </c>
      <c r="E17" s="5">
        <f t="shared" si="2"/>
        <v>0</v>
      </c>
      <c r="F17" s="5">
        <f t="shared" si="3"/>
        <v>0</v>
      </c>
      <c r="G17" s="5" t="str">
        <f t="shared" si="4"/>
        <v>mars</v>
      </c>
      <c r="H17" s="5" t="str">
        <f t="shared" si="5"/>
        <v>2020</v>
      </c>
    </row>
    <row r="18" spans="1:8" x14ac:dyDescent="0.25">
      <c r="A18" s="1">
        <v>43907.213888888888</v>
      </c>
      <c r="B18">
        <v>929682</v>
      </c>
      <c r="C18" s="8">
        <f t="shared" si="0"/>
        <v>0.89861111110803904</v>
      </c>
      <c r="D18">
        <f t="shared" si="1"/>
        <v>0</v>
      </c>
      <c r="E18" s="5">
        <f t="shared" si="2"/>
        <v>0</v>
      </c>
      <c r="F18" s="5">
        <f t="shared" si="3"/>
        <v>0</v>
      </c>
      <c r="G18" s="5" t="str">
        <f t="shared" si="4"/>
        <v>mars</v>
      </c>
      <c r="H18" s="5" t="str">
        <f t="shared" si="5"/>
        <v>2020</v>
      </c>
    </row>
    <row r="19" spans="1:8" x14ac:dyDescent="0.25">
      <c r="A19" s="1">
        <v>43906.31527777778</v>
      </c>
      <c r="B19">
        <v>929682</v>
      </c>
      <c r="C19" s="8">
        <f t="shared" si="0"/>
        <v>2.109027777776646</v>
      </c>
      <c r="D19">
        <f t="shared" si="1"/>
        <v>0</v>
      </c>
      <c r="E19" s="5">
        <f t="shared" si="2"/>
        <v>0</v>
      </c>
      <c r="F19" s="5">
        <f t="shared" si="3"/>
        <v>0</v>
      </c>
      <c r="G19" s="5" t="str">
        <f t="shared" si="4"/>
        <v>mars</v>
      </c>
      <c r="H19" s="5" t="str">
        <f t="shared" si="5"/>
        <v>2020</v>
      </c>
    </row>
    <row r="20" spans="1:8" x14ac:dyDescent="0.25">
      <c r="A20" s="1">
        <v>43904.206250000003</v>
      </c>
      <c r="B20">
        <v>929682</v>
      </c>
      <c r="C20" s="8">
        <f t="shared" si="0"/>
        <v>1.0048611111124046</v>
      </c>
      <c r="D20">
        <f t="shared" si="1"/>
        <v>0</v>
      </c>
      <c r="E20" s="5">
        <f t="shared" si="2"/>
        <v>0</v>
      </c>
      <c r="F20" s="5">
        <f t="shared" si="3"/>
        <v>0</v>
      </c>
      <c r="G20" s="5" t="str">
        <f t="shared" si="4"/>
        <v>mars</v>
      </c>
      <c r="H20" s="5" t="str">
        <f t="shared" si="5"/>
        <v>2020</v>
      </c>
    </row>
    <row r="21" spans="1:8" x14ac:dyDescent="0.25">
      <c r="A21" s="1">
        <v>43903.201388888891</v>
      </c>
      <c r="B21">
        <v>929682</v>
      </c>
      <c r="C21" s="8">
        <f t="shared" si="0"/>
        <v>1.9555555555562023</v>
      </c>
      <c r="D21">
        <f t="shared" si="1"/>
        <v>0</v>
      </c>
      <c r="E21" s="5">
        <f t="shared" si="2"/>
        <v>0</v>
      </c>
      <c r="F21" s="5">
        <f t="shared" si="3"/>
        <v>0</v>
      </c>
      <c r="G21" s="5" t="str">
        <f t="shared" si="4"/>
        <v>mars</v>
      </c>
      <c r="H21" s="5" t="str">
        <f t="shared" si="5"/>
        <v>2020</v>
      </c>
    </row>
    <row r="22" spans="1:8" x14ac:dyDescent="0.25">
      <c r="A22" s="1">
        <v>43901.245833333334</v>
      </c>
      <c r="B22">
        <v>929682</v>
      </c>
      <c r="C22" s="8">
        <f t="shared" si="0"/>
        <v>1.0305555555532919</v>
      </c>
      <c r="D22">
        <f t="shared" si="1"/>
        <v>0</v>
      </c>
      <c r="E22" s="5">
        <f t="shared" si="2"/>
        <v>0</v>
      </c>
      <c r="F22" s="5">
        <f t="shared" si="3"/>
        <v>0</v>
      </c>
      <c r="G22" s="5" t="str">
        <f t="shared" si="4"/>
        <v>mars</v>
      </c>
      <c r="H22" s="5" t="str">
        <f t="shared" si="5"/>
        <v>2020</v>
      </c>
    </row>
    <row r="23" spans="1:8" x14ac:dyDescent="0.25">
      <c r="A23" s="1">
        <v>43900.215277777781</v>
      </c>
      <c r="B23">
        <v>929682</v>
      </c>
      <c r="C23" s="8">
        <f t="shared" si="0"/>
        <v>0.9805555555576575</v>
      </c>
      <c r="D23">
        <f t="shared" si="1"/>
        <v>0</v>
      </c>
      <c r="E23" s="5">
        <f t="shared" si="2"/>
        <v>0</v>
      </c>
      <c r="F23" s="5">
        <f t="shared" si="3"/>
        <v>0</v>
      </c>
      <c r="G23" s="5" t="str">
        <f t="shared" si="4"/>
        <v>mars</v>
      </c>
      <c r="H23" s="5" t="str">
        <f t="shared" si="5"/>
        <v>2020</v>
      </c>
    </row>
    <row r="24" spans="1:8" x14ac:dyDescent="0.25">
      <c r="A24" s="1">
        <v>43899.234722222223</v>
      </c>
      <c r="B24">
        <v>929682</v>
      </c>
      <c r="C24" s="8">
        <f t="shared" si="0"/>
        <v>0.95138888889050577</v>
      </c>
      <c r="D24">
        <f t="shared" si="1"/>
        <v>0</v>
      </c>
      <c r="E24" s="5">
        <f t="shared" si="2"/>
        <v>0</v>
      </c>
      <c r="F24" s="5">
        <f t="shared" si="3"/>
        <v>0</v>
      </c>
      <c r="G24" s="5" t="str">
        <f t="shared" si="4"/>
        <v>mars</v>
      </c>
      <c r="H24" s="5" t="str">
        <f t="shared" si="5"/>
        <v>2020</v>
      </c>
    </row>
    <row r="25" spans="1:8" x14ac:dyDescent="0.25">
      <c r="A25" s="1">
        <v>43898.283333333333</v>
      </c>
      <c r="B25">
        <v>929682</v>
      </c>
      <c r="C25" s="8">
        <f t="shared" si="0"/>
        <v>0.98263888889050577</v>
      </c>
      <c r="D25">
        <f t="shared" si="1"/>
        <v>0</v>
      </c>
      <c r="E25" s="5">
        <f t="shared" si="2"/>
        <v>0</v>
      </c>
      <c r="F25" s="5">
        <f t="shared" si="3"/>
        <v>0</v>
      </c>
      <c r="G25" s="5" t="str">
        <f t="shared" si="4"/>
        <v>mars</v>
      </c>
      <c r="H25" s="5" t="str">
        <f t="shared" si="5"/>
        <v>2020</v>
      </c>
    </row>
    <row r="26" spans="1:8" x14ac:dyDescent="0.25">
      <c r="A26" s="1">
        <v>43897.300694444442</v>
      </c>
      <c r="B26">
        <v>929682</v>
      </c>
      <c r="C26" s="8">
        <f t="shared" si="0"/>
        <v>0.97499999999854481</v>
      </c>
      <c r="D26">
        <f t="shared" si="1"/>
        <v>0</v>
      </c>
      <c r="E26" s="5">
        <f t="shared" si="2"/>
        <v>0</v>
      </c>
      <c r="F26" s="5">
        <f t="shared" si="3"/>
        <v>0</v>
      </c>
      <c r="G26" s="5" t="str">
        <f t="shared" si="4"/>
        <v>mars</v>
      </c>
      <c r="H26" s="5" t="str">
        <f t="shared" si="5"/>
        <v>2020</v>
      </c>
    </row>
    <row r="27" spans="1:8" x14ac:dyDescent="0.25">
      <c r="A27" s="1">
        <v>43896.325694444444</v>
      </c>
      <c r="B27">
        <v>929682</v>
      </c>
      <c r="C27" s="8">
        <f t="shared" si="0"/>
        <v>2.0423611111109494</v>
      </c>
      <c r="D27">
        <f t="shared" si="1"/>
        <v>0</v>
      </c>
      <c r="E27" s="5">
        <f t="shared" si="2"/>
        <v>0</v>
      </c>
      <c r="F27" s="5">
        <f t="shared" si="3"/>
        <v>0</v>
      </c>
      <c r="G27" s="5" t="str">
        <f t="shared" si="4"/>
        <v>mars</v>
      </c>
      <c r="H27" s="5" t="str">
        <f t="shared" si="5"/>
        <v>2020</v>
      </c>
    </row>
    <row r="28" spans="1:8" x14ac:dyDescent="0.25">
      <c r="A28" s="1">
        <v>43894.283333333333</v>
      </c>
      <c r="B28">
        <v>929682</v>
      </c>
      <c r="C28" s="8">
        <f t="shared" si="0"/>
        <v>0.97777777777810115</v>
      </c>
      <c r="D28">
        <f t="shared" si="1"/>
        <v>0</v>
      </c>
      <c r="E28" s="5">
        <f t="shared" si="2"/>
        <v>0</v>
      </c>
      <c r="F28" s="5">
        <f t="shared" si="3"/>
        <v>0</v>
      </c>
      <c r="G28" s="5" t="str">
        <f t="shared" si="4"/>
        <v>mars</v>
      </c>
      <c r="H28" s="5" t="str">
        <f t="shared" si="5"/>
        <v>2020</v>
      </c>
    </row>
    <row r="29" spans="1:8" x14ac:dyDescent="0.25">
      <c r="A29" s="1">
        <v>43893.305555555555</v>
      </c>
      <c r="B29">
        <v>929682</v>
      </c>
      <c r="C29" s="8">
        <f t="shared" si="0"/>
        <v>3.0347222222189885</v>
      </c>
      <c r="D29">
        <f t="shared" si="1"/>
        <v>0</v>
      </c>
      <c r="E29" s="5">
        <f t="shared" si="2"/>
        <v>0</v>
      </c>
      <c r="F29" s="5">
        <f t="shared" si="3"/>
        <v>0</v>
      </c>
      <c r="G29" s="5" t="str">
        <f t="shared" si="4"/>
        <v>mars</v>
      </c>
      <c r="H29" s="5" t="str">
        <f t="shared" si="5"/>
        <v>2020</v>
      </c>
    </row>
    <row r="30" spans="1:8" x14ac:dyDescent="0.25">
      <c r="A30" s="1">
        <v>43890.270833333336</v>
      </c>
      <c r="B30">
        <v>929682</v>
      </c>
      <c r="C30" s="8">
        <f t="shared" si="0"/>
        <v>3.0118055555576575</v>
      </c>
      <c r="D30">
        <f t="shared" si="1"/>
        <v>0</v>
      </c>
      <c r="E30" s="5">
        <f t="shared" si="2"/>
        <v>0</v>
      </c>
      <c r="F30" s="5">
        <f t="shared" si="3"/>
        <v>0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43887.259027777778</v>
      </c>
      <c r="B31">
        <v>929682</v>
      </c>
      <c r="C31" s="8">
        <f t="shared" si="0"/>
        <v>1.0180555555562023</v>
      </c>
      <c r="D31">
        <f t="shared" si="1"/>
        <v>0</v>
      </c>
      <c r="E31" s="5">
        <f t="shared" si="2"/>
        <v>0</v>
      </c>
      <c r="F31" s="5">
        <f t="shared" si="3"/>
        <v>0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43886.240972222222</v>
      </c>
      <c r="B32">
        <v>929682</v>
      </c>
      <c r="C32" s="8">
        <f t="shared" si="0"/>
        <v>1.96875</v>
      </c>
      <c r="D32">
        <f t="shared" si="1"/>
        <v>0</v>
      </c>
      <c r="E32" s="5">
        <f t="shared" si="2"/>
        <v>0</v>
      </c>
      <c r="F32" s="5">
        <f t="shared" si="3"/>
        <v>0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43884.272222222222</v>
      </c>
      <c r="B33">
        <v>929682</v>
      </c>
      <c r="C33" s="8">
        <f t="shared" si="0"/>
        <v>0.99791666666715173</v>
      </c>
      <c r="D33">
        <f t="shared" si="1"/>
        <v>0</v>
      </c>
      <c r="E33" s="5">
        <f t="shared" si="2"/>
        <v>0</v>
      </c>
      <c r="F33" s="5">
        <f t="shared" si="3"/>
        <v>0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43883.274305555555</v>
      </c>
      <c r="B34">
        <v>929682</v>
      </c>
      <c r="C34" s="8">
        <f t="shared" si="0"/>
        <v>1.0027777777795563</v>
      </c>
      <c r="D34">
        <f t="shared" si="1"/>
        <v>0</v>
      </c>
      <c r="E34" s="5">
        <f t="shared" si="2"/>
        <v>0</v>
      </c>
      <c r="F34" s="5">
        <f t="shared" si="3"/>
        <v>0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43882.271527777775</v>
      </c>
      <c r="B35">
        <v>929682</v>
      </c>
      <c r="C35" s="8">
        <f t="shared" si="0"/>
        <v>1.0326388888861402</v>
      </c>
      <c r="D35">
        <f t="shared" si="1"/>
        <v>0</v>
      </c>
      <c r="E35" s="5">
        <f t="shared" si="2"/>
        <v>0</v>
      </c>
      <c r="F35" s="5">
        <f t="shared" si="3"/>
        <v>0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43881.238888888889</v>
      </c>
      <c r="B36">
        <v>929682</v>
      </c>
      <c r="C36" s="8">
        <f t="shared" si="0"/>
        <v>0.95208333332993789</v>
      </c>
      <c r="D36">
        <f t="shared" si="1"/>
        <v>0</v>
      </c>
      <c r="E36" s="5">
        <f t="shared" si="2"/>
        <v>0</v>
      </c>
      <c r="F36" s="5">
        <f t="shared" si="3"/>
        <v>0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43880.286805555559</v>
      </c>
      <c r="B37">
        <v>929682</v>
      </c>
      <c r="C37" s="8">
        <f t="shared" si="0"/>
        <v>1.9993055555605679</v>
      </c>
      <c r="D37">
        <f t="shared" si="1"/>
        <v>0</v>
      </c>
      <c r="E37" s="5">
        <f t="shared" si="2"/>
        <v>0</v>
      </c>
      <c r="F37" s="5">
        <f t="shared" si="3"/>
        <v>0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43878.287499999999</v>
      </c>
      <c r="B38">
        <v>929682</v>
      </c>
      <c r="C38" s="8">
        <f t="shared" si="0"/>
        <v>0.97013888888614019</v>
      </c>
      <c r="D38">
        <f t="shared" si="1"/>
        <v>0</v>
      </c>
      <c r="E38" s="5">
        <f t="shared" si="2"/>
        <v>0</v>
      </c>
      <c r="F38" s="5">
        <f t="shared" si="3"/>
        <v>0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43877.317361111112</v>
      </c>
      <c r="B39">
        <v>929682</v>
      </c>
      <c r="C39" s="8">
        <f t="shared" si="0"/>
        <v>3.0597222222204437</v>
      </c>
      <c r="D39">
        <f t="shared" si="1"/>
        <v>0</v>
      </c>
      <c r="E39" s="5">
        <f t="shared" si="2"/>
        <v>0</v>
      </c>
      <c r="F39" s="5">
        <f t="shared" si="3"/>
        <v>0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43874.257638888892</v>
      </c>
      <c r="B40">
        <v>929682</v>
      </c>
      <c r="C40" s="8">
        <f t="shared" si="0"/>
        <v>0.97013888889341615</v>
      </c>
      <c r="D40">
        <f t="shared" si="1"/>
        <v>0</v>
      </c>
      <c r="E40" s="5">
        <f t="shared" si="2"/>
        <v>0</v>
      </c>
      <c r="F40" s="5">
        <f t="shared" si="3"/>
        <v>0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43873.287499999999</v>
      </c>
      <c r="B41">
        <v>929682</v>
      </c>
      <c r="C41" s="8">
        <f t="shared" si="0"/>
        <v>1.0222222222218988</v>
      </c>
      <c r="D41">
        <f t="shared" si="1"/>
        <v>0</v>
      </c>
      <c r="E41" s="5">
        <f t="shared" si="2"/>
        <v>0</v>
      </c>
      <c r="F41" s="5">
        <f t="shared" si="3"/>
        <v>0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43872.265277777777</v>
      </c>
      <c r="B42">
        <v>929682</v>
      </c>
      <c r="C42" s="8">
        <f t="shared" si="0"/>
        <v>1.0270833333343035</v>
      </c>
      <c r="D42">
        <f t="shared" si="1"/>
        <v>0</v>
      </c>
      <c r="E42" s="5">
        <f t="shared" si="2"/>
        <v>0</v>
      </c>
      <c r="F42" s="5">
        <f t="shared" si="3"/>
        <v>0</v>
      </c>
      <c r="G42" s="5" t="str">
        <f t="shared" si="4"/>
        <v>février</v>
      </c>
      <c r="H42" s="5" t="str">
        <f t="shared" si="5"/>
        <v>2020</v>
      </c>
    </row>
    <row r="43" spans="1:8" x14ac:dyDescent="0.25">
      <c r="A43" s="1">
        <v>43871.238194444442</v>
      </c>
      <c r="B43">
        <v>929682</v>
      </c>
      <c r="C43" s="8">
        <f t="shared" si="0"/>
        <v>0.99791666666715173</v>
      </c>
      <c r="D43">
        <f t="shared" si="1"/>
        <v>0</v>
      </c>
      <c r="E43" s="5">
        <f t="shared" si="2"/>
        <v>0</v>
      </c>
      <c r="F43" s="5">
        <f t="shared" si="3"/>
        <v>0</v>
      </c>
      <c r="G43" s="5" t="str">
        <f t="shared" si="4"/>
        <v>février</v>
      </c>
      <c r="H43" s="5" t="str">
        <f t="shared" si="5"/>
        <v>2020</v>
      </c>
    </row>
    <row r="44" spans="1:8" x14ac:dyDescent="0.25">
      <c r="A44" s="1">
        <v>43870.240277777775</v>
      </c>
      <c r="B44">
        <v>929682</v>
      </c>
      <c r="C44" s="8">
        <f t="shared" si="0"/>
        <v>1.9791666666642413</v>
      </c>
      <c r="D44">
        <f t="shared" si="1"/>
        <v>0</v>
      </c>
      <c r="E44" s="5">
        <f t="shared" si="2"/>
        <v>0</v>
      </c>
      <c r="F44" s="5">
        <f t="shared" si="3"/>
        <v>0</v>
      </c>
      <c r="G44" s="5" t="str">
        <f t="shared" si="4"/>
        <v>février</v>
      </c>
      <c r="H44" s="5" t="str">
        <f t="shared" si="5"/>
        <v>2020</v>
      </c>
    </row>
    <row r="45" spans="1:8" x14ac:dyDescent="0.25">
      <c r="A45" s="1">
        <v>43868.261111111111</v>
      </c>
      <c r="B45">
        <v>929682</v>
      </c>
      <c r="C45" s="8">
        <f t="shared" si="0"/>
        <v>0.99027777777519077</v>
      </c>
      <c r="D45">
        <f t="shared" si="1"/>
        <v>0</v>
      </c>
      <c r="E45" s="5">
        <f t="shared" si="2"/>
        <v>0</v>
      </c>
      <c r="F45" s="5">
        <f t="shared" si="3"/>
        <v>0</v>
      </c>
      <c r="G45" s="5" t="str">
        <f t="shared" si="4"/>
        <v>février</v>
      </c>
      <c r="H45" s="5" t="str">
        <f t="shared" si="5"/>
        <v>2020</v>
      </c>
    </row>
    <row r="46" spans="1:8" x14ac:dyDescent="0.25">
      <c r="A46" s="1">
        <v>43867.270833333336</v>
      </c>
      <c r="B46">
        <v>929682</v>
      </c>
      <c r="C46" s="8">
        <f t="shared" si="0"/>
        <v>3.992361111115315</v>
      </c>
      <c r="D46">
        <f t="shared" si="1"/>
        <v>0</v>
      </c>
      <c r="E46" s="5">
        <f t="shared" si="2"/>
        <v>0</v>
      </c>
      <c r="F46" s="5">
        <f t="shared" si="3"/>
        <v>0</v>
      </c>
      <c r="G46" s="5" t="str">
        <f t="shared" si="4"/>
        <v>février</v>
      </c>
      <c r="H46" s="5" t="str">
        <f t="shared" si="5"/>
        <v>2020</v>
      </c>
    </row>
    <row r="47" spans="1:8" x14ac:dyDescent="0.25">
      <c r="A47" s="1">
        <v>43863.27847222222</v>
      </c>
      <c r="B47">
        <v>929682</v>
      </c>
      <c r="C47" s="8">
        <f t="shared" si="0"/>
        <v>1.0131944444437977</v>
      </c>
      <c r="D47">
        <f t="shared" si="1"/>
        <v>0</v>
      </c>
      <c r="E47" s="5">
        <f t="shared" si="2"/>
        <v>0</v>
      </c>
      <c r="F47" s="5">
        <f t="shared" si="3"/>
        <v>0</v>
      </c>
      <c r="G47" s="5" t="str">
        <f t="shared" si="4"/>
        <v>février</v>
      </c>
      <c r="H47" s="5" t="str">
        <f t="shared" si="5"/>
        <v>2020</v>
      </c>
    </row>
    <row r="48" spans="1:8" x14ac:dyDescent="0.25">
      <c r="A48" s="1">
        <v>43862.265277777777</v>
      </c>
      <c r="B48">
        <v>929682</v>
      </c>
      <c r="C48" s="8">
        <f t="shared" si="0"/>
        <v>1.9520833333299379</v>
      </c>
      <c r="D48">
        <f t="shared" si="1"/>
        <v>0</v>
      </c>
      <c r="E48" s="5">
        <f t="shared" si="2"/>
        <v>0</v>
      </c>
      <c r="F48" s="5">
        <f t="shared" si="3"/>
        <v>0</v>
      </c>
      <c r="G48" s="5" t="str">
        <f t="shared" si="4"/>
        <v>février</v>
      </c>
      <c r="H48" s="5" t="str">
        <f t="shared" si="5"/>
        <v>2020</v>
      </c>
    </row>
    <row r="49" spans="1:8" x14ac:dyDescent="0.25">
      <c r="A49" s="1">
        <v>43860.313194444447</v>
      </c>
      <c r="B49">
        <v>929682</v>
      </c>
      <c r="C49" s="8">
        <f t="shared" si="0"/>
        <v>1.0479166666700621</v>
      </c>
      <c r="D49">
        <f t="shared" si="1"/>
        <v>0</v>
      </c>
      <c r="E49" s="5">
        <f t="shared" si="2"/>
        <v>0</v>
      </c>
      <c r="F49" s="5">
        <f t="shared" si="3"/>
        <v>0</v>
      </c>
      <c r="G49" s="5" t="str">
        <f t="shared" si="4"/>
        <v>janvier</v>
      </c>
      <c r="H49" s="5" t="str">
        <f t="shared" si="5"/>
        <v>2020</v>
      </c>
    </row>
    <row r="50" spans="1:8" x14ac:dyDescent="0.25">
      <c r="A50" s="1">
        <v>43859.265277777777</v>
      </c>
      <c r="B50">
        <v>929682</v>
      </c>
      <c r="C50" s="8">
        <f t="shared" si="0"/>
        <v>3.9826388888905058</v>
      </c>
      <c r="D50">
        <f t="shared" si="1"/>
        <v>0</v>
      </c>
      <c r="E50" s="5">
        <f t="shared" si="2"/>
        <v>0</v>
      </c>
      <c r="F50" s="5">
        <f t="shared" si="3"/>
        <v>0</v>
      </c>
      <c r="G50" s="5" t="str">
        <f t="shared" si="4"/>
        <v>janvier</v>
      </c>
      <c r="H50" s="5" t="str">
        <f t="shared" si="5"/>
        <v>2020</v>
      </c>
    </row>
    <row r="51" spans="1:8" x14ac:dyDescent="0.25">
      <c r="A51" s="1">
        <v>43855.282638888886</v>
      </c>
      <c r="B51">
        <v>929682</v>
      </c>
      <c r="C51" s="8">
        <f t="shared" si="0"/>
        <v>2.0111111111109494</v>
      </c>
      <c r="D51">
        <f t="shared" si="1"/>
        <v>0</v>
      </c>
      <c r="E51" s="5">
        <f t="shared" si="2"/>
        <v>0</v>
      </c>
      <c r="F51" s="5">
        <f t="shared" si="3"/>
        <v>0</v>
      </c>
      <c r="G51" s="5" t="str">
        <f t="shared" si="4"/>
        <v>janvier</v>
      </c>
      <c r="H51" s="5" t="str">
        <f t="shared" si="5"/>
        <v>2020</v>
      </c>
    </row>
    <row r="52" spans="1:8" x14ac:dyDescent="0.25">
      <c r="A52" s="1">
        <v>43853.271527777775</v>
      </c>
      <c r="B52">
        <v>929682</v>
      </c>
      <c r="C52" s="8">
        <f t="shared" si="0"/>
        <v>9.984027777776646</v>
      </c>
      <c r="D52">
        <f t="shared" si="1"/>
        <v>0</v>
      </c>
      <c r="E52" s="5">
        <f t="shared" si="2"/>
        <v>0</v>
      </c>
      <c r="F52" s="5">
        <f t="shared" si="3"/>
        <v>0</v>
      </c>
      <c r="G52" s="5" t="str">
        <f t="shared" si="4"/>
        <v>janvier</v>
      </c>
      <c r="H52" s="5" t="str">
        <f t="shared" si="5"/>
        <v>2020</v>
      </c>
    </row>
    <row r="53" spans="1:8" x14ac:dyDescent="0.25">
      <c r="A53" s="1">
        <v>43843.287499999999</v>
      </c>
      <c r="B53">
        <v>929682</v>
      </c>
      <c r="C53" s="8">
        <f t="shared" si="0"/>
        <v>1.0347222222189885</v>
      </c>
      <c r="D53">
        <f t="shared" si="1"/>
        <v>0</v>
      </c>
      <c r="E53" s="5">
        <f t="shared" si="2"/>
        <v>0</v>
      </c>
      <c r="F53" s="5">
        <f t="shared" si="3"/>
        <v>0</v>
      </c>
      <c r="G53" s="5" t="str">
        <f t="shared" si="4"/>
        <v>janvier</v>
      </c>
      <c r="H53" s="5" t="str">
        <f t="shared" si="5"/>
        <v>2020</v>
      </c>
    </row>
    <row r="54" spans="1:8" x14ac:dyDescent="0.25">
      <c r="A54" s="1">
        <v>43842.25277777778</v>
      </c>
      <c r="B54">
        <v>929682</v>
      </c>
      <c r="C54" s="8">
        <f t="shared" si="0"/>
        <v>0.94583333333866904</v>
      </c>
      <c r="D54">
        <f t="shared" si="1"/>
        <v>0</v>
      </c>
      <c r="E54" s="5">
        <f t="shared" si="2"/>
        <v>0</v>
      </c>
      <c r="F54" s="5">
        <f t="shared" si="3"/>
        <v>0</v>
      </c>
      <c r="G54" s="5" t="str">
        <f t="shared" si="4"/>
        <v>janvier</v>
      </c>
      <c r="H54" s="5" t="str">
        <f t="shared" si="5"/>
        <v>2020</v>
      </c>
    </row>
    <row r="55" spans="1:8" x14ac:dyDescent="0.25">
      <c r="A55" s="1">
        <v>43841.306944444441</v>
      </c>
      <c r="B55">
        <v>929682</v>
      </c>
      <c r="C55" s="8">
        <f t="shared" si="0"/>
        <v>2.0645833333328483</v>
      </c>
      <c r="D55">
        <f t="shared" si="1"/>
        <v>0</v>
      </c>
      <c r="E55" s="5">
        <f t="shared" si="2"/>
        <v>0</v>
      </c>
      <c r="F55" s="5">
        <f t="shared" si="3"/>
        <v>0</v>
      </c>
      <c r="G55" s="5" t="str">
        <f t="shared" si="4"/>
        <v>janvier</v>
      </c>
      <c r="H55" s="5" t="str">
        <f t="shared" si="5"/>
        <v>2020</v>
      </c>
    </row>
    <row r="56" spans="1:8" x14ac:dyDescent="0.25">
      <c r="A56" s="1">
        <v>43839.242361111108</v>
      </c>
      <c r="B56">
        <v>929682</v>
      </c>
      <c r="C56" s="8">
        <f t="shared" si="0"/>
        <v>1.9694444444394321</v>
      </c>
      <c r="D56">
        <f t="shared" si="1"/>
        <v>0</v>
      </c>
      <c r="E56" s="5">
        <f t="shared" si="2"/>
        <v>0</v>
      </c>
      <c r="F56" s="5">
        <f t="shared" si="3"/>
        <v>0</v>
      </c>
      <c r="G56" s="5" t="str">
        <f t="shared" si="4"/>
        <v>janvier</v>
      </c>
      <c r="H56" s="5" t="str">
        <f t="shared" si="5"/>
        <v>2020</v>
      </c>
    </row>
    <row r="57" spans="1:8" x14ac:dyDescent="0.25">
      <c r="A57" s="1">
        <v>43837.272916666669</v>
      </c>
      <c r="B57">
        <v>929682</v>
      </c>
      <c r="C57" s="8">
        <f t="shared" si="0"/>
        <v>1.0201388888890506</v>
      </c>
      <c r="D57">
        <f t="shared" si="1"/>
        <v>0</v>
      </c>
      <c r="E57" s="5">
        <f t="shared" si="2"/>
        <v>0</v>
      </c>
      <c r="F57" s="5">
        <f t="shared" si="3"/>
        <v>0</v>
      </c>
      <c r="G57" s="5" t="str">
        <f t="shared" si="4"/>
        <v>janvier</v>
      </c>
      <c r="H57" s="5" t="str">
        <f t="shared" si="5"/>
        <v>2020</v>
      </c>
    </row>
    <row r="58" spans="1:8" x14ac:dyDescent="0.25">
      <c r="A58" s="1">
        <v>43836.25277777778</v>
      </c>
      <c r="B58">
        <v>929682</v>
      </c>
      <c r="C58" s="8">
        <f t="shared" si="0"/>
        <v>0.97222222222626442</v>
      </c>
      <c r="D58">
        <f t="shared" si="1"/>
        <v>0</v>
      </c>
      <c r="E58" s="5">
        <f t="shared" si="2"/>
        <v>0</v>
      </c>
      <c r="F58" s="5">
        <f t="shared" si="3"/>
        <v>0</v>
      </c>
      <c r="G58" s="5" t="str">
        <f t="shared" si="4"/>
        <v>janvier</v>
      </c>
      <c r="H58" s="5" t="str">
        <f t="shared" si="5"/>
        <v>2020</v>
      </c>
    </row>
    <row r="59" spans="1:8" x14ac:dyDescent="0.25">
      <c r="A59" s="1">
        <v>43835.280555555553</v>
      </c>
      <c r="B59">
        <v>929682</v>
      </c>
      <c r="C59" s="8">
        <f t="shared" si="0"/>
        <v>0.97291666666569654</v>
      </c>
      <c r="D59">
        <f t="shared" si="1"/>
        <v>0</v>
      </c>
      <c r="E59" s="5">
        <f t="shared" si="2"/>
        <v>0</v>
      </c>
      <c r="F59" s="5">
        <f t="shared" si="3"/>
        <v>0</v>
      </c>
      <c r="G59" s="5" t="str">
        <f t="shared" si="4"/>
        <v>janvier</v>
      </c>
      <c r="H59" s="5" t="str">
        <f t="shared" si="5"/>
        <v>2020</v>
      </c>
    </row>
    <row r="60" spans="1:8" x14ac:dyDescent="0.25">
      <c r="A60" s="1">
        <v>43834.307638888888</v>
      </c>
      <c r="B60">
        <v>929682</v>
      </c>
      <c r="C60" s="8">
        <f t="shared" si="0"/>
        <v>1.03125</v>
      </c>
      <c r="D60">
        <f t="shared" si="1"/>
        <v>0</v>
      </c>
      <c r="E60" s="5">
        <f t="shared" si="2"/>
        <v>0</v>
      </c>
      <c r="F60" s="5">
        <f t="shared" si="3"/>
        <v>0</v>
      </c>
      <c r="G60" s="5" t="str">
        <f t="shared" si="4"/>
        <v>janvier</v>
      </c>
      <c r="H60" s="5" t="str">
        <f t="shared" si="5"/>
        <v>2020</v>
      </c>
    </row>
    <row r="61" spans="1:8" x14ac:dyDescent="0.25">
      <c r="A61" s="1">
        <v>43833.276388888888</v>
      </c>
      <c r="B61">
        <v>929682</v>
      </c>
      <c r="C61" s="8">
        <f t="shared" si="0"/>
        <v>1</v>
      </c>
      <c r="D61">
        <f t="shared" si="1"/>
        <v>0</v>
      </c>
      <c r="E61" s="5">
        <f t="shared" si="2"/>
        <v>0</v>
      </c>
      <c r="F61" s="5">
        <f t="shared" si="3"/>
        <v>0</v>
      </c>
      <c r="G61" s="5" t="str">
        <f t="shared" si="4"/>
        <v>janvier</v>
      </c>
      <c r="H61" s="5" t="str">
        <f t="shared" si="5"/>
        <v>2020</v>
      </c>
    </row>
    <row r="62" spans="1:8" x14ac:dyDescent="0.25">
      <c r="A62" s="1">
        <v>43832.276388888888</v>
      </c>
      <c r="B62">
        <v>929682</v>
      </c>
      <c r="C62" s="8">
        <f t="shared" si="0"/>
        <v>3.0736111111109494</v>
      </c>
      <c r="D62">
        <f t="shared" si="1"/>
        <v>0</v>
      </c>
      <c r="E62" s="5">
        <f t="shared" si="2"/>
        <v>0</v>
      </c>
      <c r="F62" s="5">
        <f t="shared" si="3"/>
        <v>0</v>
      </c>
      <c r="G62" s="5" t="str">
        <f t="shared" si="4"/>
        <v>janvier</v>
      </c>
      <c r="H62" s="5" t="str">
        <f t="shared" si="5"/>
        <v>2020</v>
      </c>
    </row>
    <row r="63" spans="1:8" x14ac:dyDescent="0.25">
      <c r="A63" s="1">
        <v>43829.202777777777</v>
      </c>
      <c r="B63">
        <v>929682</v>
      </c>
      <c r="C63" s="8">
        <f t="shared" si="0"/>
        <v>0.95972222222189885</v>
      </c>
      <c r="D63">
        <f t="shared" si="1"/>
        <v>0</v>
      </c>
      <c r="E63" s="5">
        <f t="shared" si="2"/>
        <v>0</v>
      </c>
      <c r="F63" s="5">
        <f t="shared" si="3"/>
        <v>0</v>
      </c>
      <c r="G63" s="5" t="str">
        <f t="shared" si="4"/>
        <v>décembre</v>
      </c>
      <c r="H63" s="5" t="str">
        <f t="shared" si="5"/>
        <v>2019</v>
      </c>
    </row>
    <row r="64" spans="1:8" x14ac:dyDescent="0.25">
      <c r="A64" s="1">
        <v>43828.243055555555</v>
      </c>
      <c r="B64">
        <v>929682</v>
      </c>
      <c r="C64" s="8">
        <f t="shared" si="0"/>
        <v>0.95763888888905058</v>
      </c>
      <c r="D64">
        <f t="shared" si="1"/>
        <v>0</v>
      </c>
      <c r="E64" s="5">
        <f t="shared" si="2"/>
        <v>0</v>
      </c>
      <c r="F64" s="5">
        <f t="shared" si="3"/>
        <v>0</v>
      </c>
      <c r="G64" s="5" t="str">
        <f t="shared" si="4"/>
        <v>décembre</v>
      </c>
      <c r="H64" s="5" t="str">
        <f t="shared" si="5"/>
        <v>2019</v>
      </c>
    </row>
    <row r="65" spans="1:8" x14ac:dyDescent="0.25">
      <c r="A65" s="1">
        <v>43827.285416666666</v>
      </c>
      <c r="B65">
        <v>929682</v>
      </c>
      <c r="C65" s="8">
        <f t="shared" si="0"/>
        <v>1.0034722222189885</v>
      </c>
      <c r="D65">
        <f t="shared" si="1"/>
        <v>0</v>
      </c>
      <c r="E65" s="5">
        <f t="shared" si="2"/>
        <v>0</v>
      </c>
      <c r="F65" s="5">
        <f t="shared" si="3"/>
        <v>0</v>
      </c>
      <c r="G65" s="5" t="str">
        <f t="shared" si="4"/>
        <v>décembre</v>
      </c>
      <c r="H65" s="5" t="str">
        <f t="shared" si="5"/>
        <v>2019</v>
      </c>
    </row>
    <row r="66" spans="1:8" x14ac:dyDescent="0.25">
      <c r="A66" s="1">
        <v>43826.281944444447</v>
      </c>
      <c r="B66">
        <v>929682</v>
      </c>
      <c r="C66" s="8">
        <f t="shared" si="0"/>
        <v>2.0513888888890506</v>
      </c>
      <c r="D66">
        <f t="shared" si="1"/>
        <v>0</v>
      </c>
      <c r="E66" s="5">
        <f t="shared" si="2"/>
        <v>0</v>
      </c>
      <c r="F66" s="5">
        <f t="shared" si="3"/>
        <v>0</v>
      </c>
      <c r="G66" s="5" t="str">
        <f t="shared" si="4"/>
        <v>décembre</v>
      </c>
      <c r="H66" s="5" t="str">
        <f t="shared" si="5"/>
        <v>2019</v>
      </c>
    </row>
    <row r="67" spans="1:8" x14ac:dyDescent="0.25">
      <c r="A67" s="1">
        <v>43824.230555555558</v>
      </c>
      <c r="B67">
        <v>929682</v>
      </c>
      <c r="C67" s="8">
        <f t="shared" ref="C67:C89" si="6">A67-A68</f>
        <v>0.95208333333721384</v>
      </c>
      <c r="D67">
        <f t="shared" ref="D67:D89" si="7">B67-B68</f>
        <v>0</v>
      </c>
      <c r="E67" s="5">
        <f t="shared" ref="E67:E89" si="8">D67/(C67*24)</f>
        <v>0</v>
      </c>
      <c r="F67" s="5">
        <f t="shared" ref="F67:F89" si="9">E67*9</f>
        <v>0</v>
      </c>
      <c r="G67" s="5" t="str">
        <f t="shared" ref="G67:G89" si="10">TEXT(A67,"mmmm")</f>
        <v>décembre</v>
      </c>
      <c r="H67" s="5" t="str">
        <f t="shared" ref="H67:H89" si="11">TEXT(A67,"aaaa")</f>
        <v>2019</v>
      </c>
    </row>
    <row r="68" spans="1:8" x14ac:dyDescent="0.25">
      <c r="A68" s="1">
        <v>43823.27847222222</v>
      </c>
      <c r="B68">
        <v>929682</v>
      </c>
      <c r="C68" s="8">
        <f t="shared" si="6"/>
        <v>1.0104166666642413</v>
      </c>
      <c r="D68">
        <f t="shared" si="7"/>
        <v>0</v>
      </c>
      <c r="E68" s="5">
        <f t="shared" si="8"/>
        <v>0</v>
      </c>
      <c r="F68" s="5">
        <f t="shared" si="9"/>
        <v>0</v>
      </c>
      <c r="G68" s="5" t="str">
        <f t="shared" si="10"/>
        <v>décembre</v>
      </c>
      <c r="H68" s="5" t="str">
        <f t="shared" si="11"/>
        <v>2019</v>
      </c>
    </row>
    <row r="69" spans="1:8" x14ac:dyDescent="0.25">
      <c r="A69" s="1">
        <v>43822.268055555556</v>
      </c>
      <c r="B69">
        <v>929682</v>
      </c>
      <c r="C69" s="8">
        <f t="shared" si="6"/>
        <v>1.0194444444423425</v>
      </c>
      <c r="D69">
        <f t="shared" si="7"/>
        <v>0</v>
      </c>
      <c r="E69" s="5">
        <f t="shared" si="8"/>
        <v>0</v>
      </c>
      <c r="F69" s="5">
        <f t="shared" si="9"/>
        <v>0</v>
      </c>
      <c r="G69" s="5" t="str">
        <f t="shared" si="10"/>
        <v>décembre</v>
      </c>
      <c r="H69" s="5" t="str">
        <f t="shared" si="11"/>
        <v>2019</v>
      </c>
    </row>
    <row r="70" spans="1:8" x14ac:dyDescent="0.25">
      <c r="A70" s="1">
        <v>43821.248611111114</v>
      </c>
      <c r="B70">
        <v>929682</v>
      </c>
      <c r="C70" s="8">
        <f t="shared" si="6"/>
        <v>0.99930555556056788</v>
      </c>
      <c r="D70">
        <f t="shared" si="7"/>
        <v>0</v>
      </c>
      <c r="E70" s="5">
        <f t="shared" si="8"/>
        <v>0</v>
      </c>
      <c r="F70" s="5">
        <f t="shared" si="9"/>
        <v>0</v>
      </c>
      <c r="G70" s="5" t="str">
        <f t="shared" si="10"/>
        <v>décembre</v>
      </c>
      <c r="H70" s="5" t="str">
        <f t="shared" si="11"/>
        <v>2019</v>
      </c>
    </row>
    <row r="71" spans="1:8" x14ac:dyDescent="0.25">
      <c r="A71" s="1">
        <v>43820.249305555553</v>
      </c>
      <c r="B71">
        <v>929682</v>
      </c>
      <c r="C71" s="8">
        <f t="shared" si="6"/>
        <v>10.831944444442343</v>
      </c>
      <c r="D71">
        <f t="shared" si="7"/>
        <v>0</v>
      </c>
      <c r="E71" s="5">
        <f t="shared" si="8"/>
        <v>0</v>
      </c>
      <c r="F71" s="5">
        <f t="shared" si="9"/>
        <v>0</v>
      </c>
      <c r="G71" s="5" t="str">
        <f t="shared" si="10"/>
        <v>décembre</v>
      </c>
      <c r="H71" s="5" t="str">
        <f t="shared" si="11"/>
        <v>2019</v>
      </c>
    </row>
    <row r="72" spans="1:8" x14ac:dyDescent="0.25">
      <c r="A72" s="1">
        <v>43809.417361111111</v>
      </c>
      <c r="B72">
        <v>929682</v>
      </c>
      <c r="C72" s="8">
        <f t="shared" si="6"/>
        <v>4.1416666666700621</v>
      </c>
      <c r="D72">
        <f t="shared" si="7"/>
        <v>0</v>
      </c>
      <c r="E72" s="5">
        <f t="shared" si="8"/>
        <v>0</v>
      </c>
      <c r="F72" s="5">
        <f t="shared" si="9"/>
        <v>0</v>
      </c>
      <c r="G72" s="5" t="str">
        <f t="shared" si="10"/>
        <v>décembre</v>
      </c>
      <c r="H72" s="5" t="str">
        <f t="shared" si="11"/>
        <v>2019</v>
      </c>
    </row>
    <row r="73" spans="1:8" x14ac:dyDescent="0.25">
      <c r="A73" s="1">
        <v>43805.275694444441</v>
      </c>
      <c r="B73">
        <v>929682</v>
      </c>
      <c r="C73" s="8">
        <f t="shared" si="6"/>
        <v>2.0159722222160781</v>
      </c>
      <c r="D73">
        <f t="shared" si="7"/>
        <v>0</v>
      </c>
      <c r="E73" s="5">
        <f t="shared" si="8"/>
        <v>0</v>
      </c>
      <c r="F73" s="5">
        <f t="shared" si="9"/>
        <v>0</v>
      </c>
      <c r="G73" s="5" t="str">
        <f t="shared" si="10"/>
        <v>décembre</v>
      </c>
      <c r="H73" s="5" t="str">
        <f t="shared" si="11"/>
        <v>2019</v>
      </c>
    </row>
    <row r="74" spans="1:8" x14ac:dyDescent="0.25">
      <c r="A74" s="1">
        <v>43803.259722222225</v>
      </c>
      <c r="B74">
        <v>929682</v>
      </c>
      <c r="C74" s="8">
        <f t="shared" si="6"/>
        <v>0.98958333333575865</v>
      </c>
      <c r="D74">
        <f t="shared" si="7"/>
        <v>0</v>
      </c>
      <c r="E74" s="5">
        <f t="shared" si="8"/>
        <v>0</v>
      </c>
      <c r="F74" s="5">
        <f t="shared" si="9"/>
        <v>0</v>
      </c>
      <c r="G74" s="5" t="str">
        <f t="shared" si="10"/>
        <v>décembre</v>
      </c>
      <c r="H74" s="5" t="str">
        <f t="shared" si="11"/>
        <v>2019</v>
      </c>
    </row>
    <row r="75" spans="1:8" x14ac:dyDescent="0.25">
      <c r="A75" s="1">
        <v>43802.270138888889</v>
      </c>
      <c r="B75">
        <v>929682</v>
      </c>
      <c r="C75" s="8">
        <f t="shared" si="6"/>
        <v>1.0194444444423425</v>
      </c>
      <c r="D75">
        <f t="shared" si="7"/>
        <v>0</v>
      </c>
      <c r="E75" s="5">
        <f t="shared" si="8"/>
        <v>0</v>
      </c>
      <c r="F75" s="5">
        <f t="shared" si="9"/>
        <v>0</v>
      </c>
      <c r="G75" s="5" t="str">
        <f t="shared" si="10"/>
        <v>décembre</v>
      </c>
      <c r="H75" s="5" t="str">
        <f t="shared" si="11"/>
        <v>2019</v>
      </c>
    </row>
    <row r="76" spans="1:8" x14ac:dyDescent="0.25">
      <c r="A76" s="1">
        <v>43801.250694444447</v>
      </c>
      <c r="B76">
        <v>929682</v>
      </c>
      <c r="C76" s="8">
        <f t="shared" si="6"/>
        <v>0.97361111111240461</v>
      </c>
      <c r="D76">
        <f t="shared" si="7"/>
        <v>0</v>
      </c>
      <c r="E76" s="5">
        <f t="shared" si="8"/>
        <v>0</v>
      </c>
      <c r="F76" s="5">
        <f t="shared" si="9"/>
        <v>0</v>
      </c>
      <c r="G76" s="5" t="str">
        <f t="shared" si="10"/>
        <v>décembre</v>
      </c>
      <c r="H76" s="5" t="str">
        <f t="shared" si="11"/>
        <v>2019</v>
      </c>
    </row>
    <row r="77" spans="1:8" x14ac:dyDescent="0.25">
      <c r="A77" s="1">
        <v>43800.277083333334</v>
      </c>
      <c r="B77">
        <v>929682</v>
      </c>
      <c r="C77" s="8">
        <f t="shared" si="6"/>
        <v>3.0319444444467081</v>
      </c>
      <c r="D77">
        <f t="shared" si="7"/>
        <v>0</v>
      </c>
      <c r="E77" s="5">
        <f t="shared" si="8"/>
        <v>0</v>
      </c>
      <c r="F77" s="5">
        <f t="shared" si="9"/>
        <v>0</v>
      </c>
      <c r="G77" s="5" t="str">
        <f t="shared" si="10"/>
        <v>décembre</v>
      </c>
      <c r="H77" s="5" t="str">
        <f t="shared" si="11"/>
        <v>2019</v>
      </c>
    </row>
    <row r="78" spans="1:8" x14ac:dyDescent="0.25">
      <c r="A78" s="1">
        <v>43797.245138888888</v>
      </c>
      <c r="B78">
        <v>929682</v>
      </c>
      <c r="C78" s="8">
        <f t="shared" si="6"/>
        <v>0.95486111110949423</v>
      </c>
      <c r="D78">
        <f t="shared" si="7"/>
        <v>0</v>
      </c>
      <c r="E78" s="5">
        <f t="shared" si="8"/>
        <v>0</v>
      </c>
      <c r="F78" s="5">
        <f t="shared" si="9"/>
        <v>0</v>
      </c>
      <c r="G78" s="5" t="str">
        <f t="shared" si="10"/>
        <v>novembre</v>
      </c>
      <c r="H78" s="5" t="str">
        <f t="shared" si="11"/>
        <v>2019</v>
      </c>
    </row>
    <row r="79" spans="1:8" x14ac:dyDescent="0.25">
      <c r="A79" s="1">
        <v>43796.290277777778</v>
      </c>
      <c r="B79">
        <v>929682</v>
      </c>
      <c r="C79" s="8">
        <f t="shared" si="6"/>
        <v>0.90833333333284827</v>
      </c>
      <c r="D79">
        <f t="shared" si="7"/>
        <v>0</v>
      </c>
      <c r="E79" s="5">
        <f t="shared" si="8"/>
        <v>0</v>
      </c>
      <c r="F79" s="5">
        <f t="shared" si="9"/>
        <v>0</v>
      </c>
      <c r="G79" s="5" t="str">
        <f t="shared" si="10"/>
        <v>novembre</v>
      </c>
      <c r="H79" s="5" t="str">
        <f t="shared" si="11"/>
        <v>2019</v>
      </c>
    </row>
    <row r="80" spans="1:8" x14ac:dyDescent="0.25">
      <c r="A80" s="1">
        <v>43795.381944444445</v>
      </c>
      <c r="B80">
        <v>929682</v>
      </c>
      <c r="C80" s="8">
        <f t="shared" si="6"/>
        <v>1.132638888891961</v>
      </c>
      <c r="D80">
        <f t="shared" si="7"/>
        <v>0</v>
      </c>
      <c r="E80" s="5">
        <f t="shared" si="8"/>
        <v>0</v>
      </c>
      <c r="F80" s="5">
        <f t="shared" si="9"/>
        <v>0</v>
      </c>
      <c r="G80" s="5" t="str">
        <f t="shared" si="10"/>
        <v>novembre</v>
      </c>
      <c r="H80" s="5" t="str">
        <f t="shared" si="11"/>
        <v>2019</v>
      </c>
    </row>
    <row r="81" spans="1:8" x14ac:dyDescent="0.25">
      <c r="A81" s="1">
        <v>43794.249305555553</v>
      </c>
      <c r="B81">
        <v>929682</v>
      </c>
      <c r="C81" s="8">
        <f t="shared" si="6"/>
        <v>0.95624999999563443</v>
      </c>
      <c r="D81">
        <f t="shared" si="7"/>
        <v>0</v>
      </c>
      <c r="E81" s="5">
        <f t="shared" si="8"/>
        <v>0</v>
      </c>
      <c r="F81" s="5">
        <f t="shared" si="9"/>
        <v>0</v>
      </c>
      <c r="G81" s="5" t="str">
        <f t="shared" si="10"/>
        <v>novembre</v>
      </c>
      <c r="H81" s="5" t="str">
        <f t="shared" si="11"/>
        <v>2019</v>
      </c>
    </row>
    <row r="82" spans="1:8" x14ac:dyDescent="0.25">
      <c r="A82" s="1">
        <v>43793.293055555558</v>
      </c>
      <c r="B82">
        <v>929682</v>
      </c>
      <c r="C82" s="8">
        <f t="shared" si="6"/>
        <v>3</v>
      </c>
      <c r="D82">
        <f t="shared" si="7"/>
        <v>0</v>
      </c>
      <c r="E82" s="5">
        <f t="shared" si="8"/>
        <v>0</v>
      </c>
      <c r="F82" s="5">
        <f t="shared" si="9"/>
        <v>0</v>
      </c>
      <c r="G82" s="5" t="str">
        <f t="shared" si="10"/>
        <v>novembre</v>
      </c>
      <c r="H82" s="5" t="str">
        <f t="shared" si="11"/>
        <v>2019</v>
      </c>
    </row>
    <row r="83" spans="1:8" x14ac:dyDescent="0.25">
      <c r="A83" s="1">
        <v>43790.293055555558</v>
      </c>
      <c r="B83">
        <v>929682</v>
      </c>
      <c r="C83" s="8">
        <f t="shared" si="6"/>
        <v>2.070138888891961</v>
      </c>
      <c r="D83">
        <f t="shared" si="7"/>
        <v>0</v>
      </c>
      <c r="E83" s="5">
        <f t="shared" si="8"/>
        <v>0</v>
      </c>
      <c r="F83" s="5">
        <f t="shared" si="9"/>
        <v>0</v>
      </c>
      <c r="G83" s="5" t="str">
        <f t="shared" si="10"/>
        <v>novembre</v>
      </c>
      <c r="H83" s="5" t="str">
        <f t="shared" si="11"/>
        <v>2019</v>
      </c>
    </row>
    <row r="84" spans="1:8" x14ac:dyDescent="0.25">
      <c r="A84" s="1">
        <v>43788.222916666666</v>
      </c>
      <c r="B84">
        <v>929682</v>
      </c>
      <c r="C84" s="8">
        <f t="shared" si="6"/>
        <v>0.96875</v>
      </c>
      <c r="D84">
        <f t="shared" si="7"/>
        <v>0</v>
      </c>
      <c r="E84" s="5">
        <f t="shared" si="8"/>
        <v>0</v>
      </c>
      <c r="F84" s="5">
        <f t="shared" si="9"/>
        <v>0</v>
      </c>
      <c r="G84" s="5" t="str">
        <f t="shared" si="10"/>
        <v>novembre</v>
      </c>
      <c r="H84" s="5" t="str">
        <f t="shared" si="11"/>
        <v>2019</v>
      </c>
    </row>
    <row r="85" spans="1:8" x14ac:dyDescent="0.25">
      <c r="A85" s="1">
        <v>43787.254166666666</v>
      </c>
      <c r="B85">
        <v>929682</v>
      </c>
      <c r="C85" s="8">
        <f t="shared" si="6"/>
        <v>0.99652777777373558</v>
      </c>
      <c r="D85">
        <f t="shared" si="7"/>
        <v>0</v>
      </c>
      <c r="E85" s="5">
        <f t="shared" si="8"/>
        <v>0</v>
      </c>
      <c r="F85" s="5">
        <f t="shared" si="9"/>
        <v>0</v>
      </c>
      <c r="G85" s="5" t="str">
        <f t="shared" si="10"/>
        <v>novembre</v>
      </c>
      <c r="H85" s="5" t="str">
        <f t="shared" si="11"/>
        <v>2019</v>
      </c>
    </row>
    <row r="86" spans="1:8" x14ac:dyDescent="0.25">
      <c r="A86" s="1">
        <v>43786.257638888892</v>
      </c>
      <c r="B86">
        <v>929682</v>
      </c>
      <c r="C86" s="8">
        <f t="shared" si="6"/>
        <v>0.99861111111385981</v>
      </c>
      <c r="D86">
        <f t="shared" si="7"/>
        <v>0</v>
      </c>
      <c r="E86" s="5">
        <f t="shared" si="8"/>
        <v>0</v>
      </c>
      <c r="F86" s="5">
        <f t="shared" si="9"/>
        <v>0</v>
      </c>
      <c r="G86" s="5" t="str">
        <f t="shared" si="10"/>
        <v>novembre</v>
      </c>
      <c r="H86" s="5" t="str">
        <f t="shared" si="11"/>
        <v>2019</v>
      </c>
    </row>
    <row r="87" spans="1:8" x14ac:dyDescent="0.25">
      <c r="A87" s="1">
        <v>43785.259027777778</v>
      </c>
      <c r="B87">
        <v>929682</v>
      </c>
      <c r="C87" s="8">
        <f t="shared" si="6"/>
        <v>0.97013888888614019</v>
      </c>
      <c r="D87">
        <f t="shared" si="7"/>
        <v>0</v>
      </c>
      <c r="E87" s="5">
        <f t="shared" si="8"/>
        <v>0</v>
      </c>
      <c r="F87" s="5">
        <f t="shared" si="9"/>
        <v>0</v>
      </c>
      <c r="G87" s="5" t="str">
        <f t="shared" si="10"/>
        <v>novembre</v>
      </c>
      <c r="H87" s="5" t="str">
        <f t="shared" si="11"/>
        <v>2019</v>
      </c>
    </row>
    <row r="88" spans="1:8" x14ac:dyDescent="0.25">
      <c r="A88" s="1">
        <v>43784.288888888892</v>
      </c>
      <c r="B88">
        <v>929682</v>
      </c>
      <c r="C88" s="8">
        <f t="shared" si="6"/>
        <v>3.0270833333343035</v>
      </c>
      <c r="D88">
        <f t="shared" si="7"/>
        <v>0</v>
      </c>
      <c r="E88" s="5">
        <f t="shared" si="8"/>
        <v>0</v>
      </c>
      <c r="F88" s="5">
        <f t="shared" si="9"/>
        <v>0</v>
      </c>
      <c r="G88" s="5" t="str">
        <f t="shared" si="10"/>
        <v>novembre</v>
      </c>
      <c r="H88" s="5" t="str">
        <f t="shared" si="11"/>
        <v>2019</v>
      </c>
    </row>
    <row r="89" spans="1:8" x14ac:dyDescent="0.25">
      <c r="A89" s="1">
        <v>43781.261805555558</v>
      </c>
      <c r="B89">
        <v>929682</v>
      </c>
      <c r="C89" s="8">
        <f t="shared" si="6"/>
        <v>43781.261805555558</v>
      </c>
      <c r="D89">
        <f t="shared" si="7"/>
        <v>929682</v>
      </c>
      <c r="E89" s="5">
        <f t="shared" si="8"/>
        <v>0.8847792046752877</v>
      </c>
      <c r="F89" s="5">
        <f t="shared" si="9"/>
        <v>7.963012842077589</v>
      </c>
      <c r="G89" s="5" t="str">
        <f t="shared" si="10"/>
        <v>novembre</v>
      </c>
      <c r="H89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SA1m">
                <anchor>
                  <from>
                    <xdr:col>8</xdr:col>
                    <xdr:colOff>1143000</xdr:colOff>
                    <xdr:row>1</xdr:row>
                    <xdr:rowOff>19050</xdr:rowOff>
                  </from>
                  <to>
                    <xdr:col>10</xdr:col>
                    <xdr:colOff>323850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A1:K108"/>
  <sheetViews>
    <sheetView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2" max="2" width="12.85546875" bestFit="1" customWidth="1"/>
    <col min="3" max="3" width="15.5703125" style="10" customWidth="1"/>
    <col min="4" max="4" width="18.140625" style="5" customWidth="1"/>
    <col min="5" max="5" width="13.5703125" style="5" bestFit="1" customWidth="1"/>
    <col min="6" max="6" width="16.140625" style="5" customWidth="1"/>
    <col min="7" max="7" width="22.7109375" style="5" customWidth="1"/>
    <col min="8" max="8" width="25.42578125" style="5" customWidth="1"/>
    <col min="9" max="9" width="22" style="5" customWidth="1"/>
    <col min="10" max="10" width="20.140625" style="5" customWidth="1"/>
    <col min="11" max="11" width="11.42578125" style="5"/>
    <col min="12" max="12" width="20.28515625" style="5" customWidth="1"/>
    <col min="13" max="22" width="11.42578125" style="5"/>
    <col min="23" max="23" width="12.85546875" style="5" customWidth="1"/>
    <col min="24" max="24" width="11.42578125" style="5"/>
    <col min="25" max="25" width="12.28515625" style="5" customWidth="1"/>
    <col min="26" max="26" width="12.140625" style="5" customWidth="1"/>
    <col min="27" max="16384" width="11.42578125" style="5"/>
  </cols>
  <sheetData>
    <row r="1" spans="1:11" x14ac:dyDescent="0.25">
      <c r="A1" s="4" t="s">
        <v>0</v>
      </c>
      <c r="B1" s="3" t="s">
        <v>4</v>
      </c>
      <c r="C1" s="11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43930.260416666664</v>
      </c>
      <c r="B2">
        <v>731377</v>
      </c>
      <c r="C2" s="8">
        <f>A2-A3</f>
        <v>1.0513888888890506</v>
      </c>
      <c r="D2">
        <f>B2-B3</f>
        <v>1753</v>
      </c>
      <c r="E2" s="5">
        <f>D2/(C2*24)</f>
        <v>69.471598414784566</v>
      </c>
      <c r="F2" s="5">
        <f>E2*9</f>
        <v>625.24438573306111</v>
      </c>
      <c r="G2" s="5" t="str">
        <f>TEXT(A2,"mmmm")</f>
        <v>avril</v>
      </c>
      <c r="H2" s="5" t="str">
        <f>TEXT(A2,"aaaa")</f>
        <v>2020</v>
      </c>
      <c r="K2" s="8"/>
    </row>
    <row r="3" spans="1:11" x14ac:dyDescent="0.25">
      <c r="A3" s="1">
        <v>43929.209027777775</v>
      </c>
      <c r="B3">
        <v>729624</v>
      </c>
      <c r="C3" s="8">
        <f t="shared" ref="C3:C66" si="0">A3-A4</f>
        <v>0.97083333333284827</v>
      </c>
      <c r="D3">
        <f t="shared" ref="D3:D66" si="1">B3-B4</f>
        <v>1751</v>
      </c>
      <c r="E3" s="5">
        <f t="shared" ref="E3:E66" si="2">D3/(C3*24)</f>
        <v>75.150214592312224</v>
      </c>
      <c r="F3" s="5">
        <f t="shared" ref="F3:F66" si="3">E3*9</f>
        <v>676.35193133080998</v>
      </c>
      <c r="G3" s="5" t="str">
        <f t="shared" ref="G3:G66" si="4">TEXT(A3,"mmmm")</f>
        <v>avril</v>
      </c>
      <c r="H3" s="5" t="str">
        <f t="shared" ref="H3:H66" si="5">TEXT(A3,"aaaa")</f>
        <v>2020</v>
      </c>
    </row>
    <row r="4" spans="1:11" x14ac:dyDescent="0.25">
      <c r="A4" s="1">
        <v>43928.238194444442</v>
      </c>
      <c r="B4">
        <v>727873</v>
      </c>
      <c r="C4" s="8">
        <f t="shared" si="0"/>
        <v>1.0402777777781012</v>
      </c>
      <c r="D4">
        <f t="shared" si="1"/>
        <v>1829</v>
      </c>
      <c r="E4" s="5">
        <f t="shared" si="2"/>
        <v>73.25767690251395</v>
      </c>
      <c r="F4" s="5">
        <f t="shared" si="3"/>
        <v>659.31909212262553</v>
      </c>
      <c r="G4" s="5" t="str">
        <f t="shared" si="4"/>
        <v>avril</v>
      </c>
      <c r="H4" s="5" t="str">
        <f t="shared" si="5"/>
        <v>2020</v>
      </c>
    </row>
    <row r="5" spans="1:11" x14ac:dyDescent="0.25">
      <c r="A5" s="1">
        <v>43927.197916666664</v>
      </c>
      <c r="B5">
        <v>726044</v>
      </c>
      <c r="C5" s="8">
        <f t="shared" si="0"/>
        <v>0.98333333332993789</v>
      </c>
      <c r="D5">
        <f t="shared" si="1"/>
        <v>1556</v>
      </c>
      <c r="E5" s="5">
        <f t="shared" si="2"/>
        <v>65.932203390058177</v>
      </c>
      <c r="F5" s="5">
        <f t="shared" si="3"/>
        <v>593.38983051052355</v>
      </c>
      <c r="G5" s="5" t="str">
        <f t="shared" si="4"/>
        <v>avril</v>
      </c>
      <c r="H5" s="5" t="str">
        <f t="shared" si="5"/>
        <v>2020</v>
      </c>
    </row>
    <row r="6" spans="1:11" x14ac:dyDescent="0.25">
      <c r="A6" s="1">
        <v>43926.214583333334</v>
      </c>
      <c r="B6">
        <v>724488</v>
      </c>
      <c r="C6" s="8">
        <f t="shared" si="0"/>
        <v>0.8243055555576575</v>
      </c>
      <c r="D6">
        <f t="shared" si="1"/>
        <v>1605</v>
      </c>
      <c r="E6" s="5">
        <f t="shared" si="2"/>
        <v>81.128896377215199</v>
      </c>
      <c r="F6" s="5">
        <f t="shared" si="3"/>
        <v>730.16006739493673</v>
      </c>
      <c r="G6" s="5" t="str">
        <f t="shared" si="4"/>
        <v>avril</v>
      </c>
      <c r="H6" s="5" t="str">
        <f t="shared" si="5"/>
        <v>2020</v>
      </c>
    </row>
    <row r="7" spans="1:11" x14ac:dyDescent="0.25">
      <c r="A7" s="1">
        <v>43925.390277777777</v>
      </c>
      <c r="B7">
        <v>722883</v>
      </c>
      <c r="C7" s="8">
        <f t="shared" si="0"/>
        <v>2.1909722222189885</v>
      </c>
      <c r="D7">
        <f t="shared" si="1"/>
        <v>3403</v>
      </c>
      <c r="E7" s="5">
        <f t="shared" si="2"/>
        <v>64.716323296450511</v>
      </c>
      <c r="F7" s="5">
        <f t="shared" si="3"/>
        <v>582.44690966805456</v>
      </c>
      <c r="G7" s="5" t="str">
        <f t="shared" si="4"/>
        <v>avril</v>
      </c>
      <c r="H7" s="5" t="str">
        <f t="shared" si="5"/>
        <v>2020</v>
      </c>
    </row>
    <row r="8" spans="1:11" x14ac:dyDescent="0.25">
      <c r="A8" s="1">
        <v>43923.199305555558</v>
      </c>
      <c r="B8">
        <v>719480</v>
      </c>
      <c r="C8" s="8">
        <f t="shared" si="0"/>
        <v>0.95277777777664596</v>
      </c>
      <c r="D8">
        <f t="shared" si="1"/>
        <v>1571</v>
      </c>
      <c r="E8" s="5">
        <f t="shared" si="2"/>
        <v>68.702623906787153</v>
      </c>
      <c r="F8" s="5">
        <f t="shared" si="3"/>
        <v>618.32361516108438</v>
      </c>
      <c r="G8" s="5" t="str">
        <f t="shared" si="4"/>
        <v>avril</v>
      </c>
      <c r="H8" s="5" t="str">
        <f t="shared" si="5"/>
        <v>2020</v>
      </c>
    </row>
    <row r="9" spans="1:11" x14ac:dyDescent="0.25">
      <c r="A9" s="1">
        <v>43922.246527777781</v>
      </c>
      <c r="B9">
        <v>717909</v>
      </c>
      <c r="C9" s="8">
        <f t="shared" si="0"/>
        <v>0.99861111111385981</v>
      </c>
      <c r="D9">
        <f t="shared" si="1"/>
        <v>1596</v>
      </c>
      <c r="E9" s="5">
        <f t="shared" si="2"/>
        <v>66.592489568662316</v>
      </c>
      <c r="F9" s="5">
        <f t="shared" si="3"/>
        <v>599.33240611796089</v>
      </c>
      <c r="G9" s="5" t="str">
        <f t="shared" si="4"/>
        <v>avril</v>
      </c>
      <c r="H9" s="5" t="str">
        <f t="shared" si="5"/>
        <v>2020</v>
      </c>
    </row>
    <row r="10" spans="1:11" x14ac:dyDescent="0.25">
      <c r="A10" s="1">
        <v>43921.247916666667</v>
      </c>
      <c r="B10">
        <v>716313</v>
      </c>
      <c r="C10" s="8">
        <f t="shared" si="0"/>
        <v>3.0347222222262644</v>
      </c>
      <c r="D10">
        <f t="shared" si="1"/>
        <v>4788</v>
      </c>
      <c r="E10" s="5">
        <f t="shared" si="2"/>
        <v>65.739130434695042</v>
      </c>
      <c r="F10" s="5">
        <f t="shared" si="3"/>
        <v>591.65217391225542</v>
      </c>
      <c r="G10" s="5" t="str">
        <f t="shared" si="4"/>
        <v>mars</v>
      </c>
      <c r="H10" s="5" t="str">
        <f t="shared" si="5"/>
        <v>2020</v>
      </c>
    </row>
    <row r="11" spans="1:11" x14ac:dyDescent="0.25">
      <c r="A11" s="1">
        <v>43918.213194444441</v>
      </c>
      <c r="B11">
        <v>711525</v>
      </c>
      <c r="C11" s="8">
        <f t="shared" si="0"/>
        <v>1.0048611111051287</v>
      </c>
      <c r="D11">
        <f t="shared" si="1"/>
        <v>1791</v>
      </c>
      <c r="E11" s="5">
        <f t="shared" si="2"/>
        <v>74.263994471762103</v>
      </c>
      <c r="F11" s="5">
        <f t="shared" si="3"/>
        <v>668.37595024585892</v>
      </c>
      <c r="G11" s="5" t="str">
        <f t="shared" si="4"/>
        <v>mars</v>
      </c>
      <c r="H11" s="5" t="str">
        <f t="shared" si="5"/>
        <v>2020</v>
      </c>
    </row>
    <row r="12" spans="1:11" x14ac:dyDescent="0.25">
      <c r="A12" s="1">
        <v>43917.208333333336</v>
      </c>
      <c r="B12">
        <v>709734</v>
      </c>
      <c r="C12" s="8">
        <f t="shared" si="0"/>
        <v>0.97569444444525288</v>
      </c>
      <c r="D12">
        <f t="shared" si="1"/>
        <v>1590</v>
      </c>
      <c r="E12" s="5">
        <f t="shared" si="2"/>
        <v>67.900355871829859</v>
      </c>
      <c r="F12" s="5">
        <f t="shared" si="3"/>
        <v>611.10320284646878</v>
      </c>
      <c r="G12" s="5" t="str">
        <f t="shared" si="4"/>
        <v>mars</v>
      </c>
      <c r="H12" s="5" t="str">
        <f t="shared" si="5"/>
        <v>2020</v>
      </c>
    </row>
    <row r="13" spans="1:11" x14ac:dyDescent="0.25">
      <c r="A13" s="1">
        <v>43916.232638888891</v>
      </c>
      <c r="B13">
        <v>708144</v>
      </c>
      <c r="C13" s="8">
        <f t="shared" si="0"/>
        <v>3.0298611111138598</v>
      </c>
      <c r="D13">
        <f t="shared" si="1"/>
        <v>5300</v>
      </c>
      <c r="E13" s="5">
        <f t="shared" si="2"/>
        <v>72.885629154185537</v>
      </c>
      <c r="F13" s="5">
        <f t="shared" si="3"/>
        <v>655.97066238766979</v>
      </c>
      <c r="G13" s="5" t="str">
        <f t="shared" si="4"/>
        <v>mars</v>
      </c>
      <c r="H13" s="5" t="str">
        <f t="shared" si="5"/>
        <v>2020</v>
      </c>
    </row>
    <row r="14" spans="1:11" x14ac:dyDescent="0.25">
      <c r="A14" s="1">
        <v>43913.202777777777</v>
      </c>
      <c r="B14">
        <v>702844</v>
      </c>
      <c r="C14" s="8">
        <f t="shared" si="0"/>
        <v>0.97777777777810115</v>
      </c>
      <c r="D14">
        <f t="shared" si="1"/>
        <v>1735</v>
      </c>
      <c r="E14" s="5">
        <f t="shared" si="2"/>
        <v>73.934659090884637</v>
      </c>
      <c r="F14" s="5">
        <f t="shared" si="3"/>
        <v>665.41193181796177</v>
      </c>
      <c r="G14" s="5" t="str">
        <f t="shared" si="4"/>
        <v>mars</v>
      </c>
      <c r="H14" s="5" t="str">
        <f t="shared" si="5"/>
        <v>2020</v>
      </c>
    </row>
    <row r="15" spans="1:11" x14ac:dyDescent="0.25">
      <c r="A15" s="1">
        <v>43912.224999999999</v>
      </c>
      <c r="B15">
        <v>701109</v>
      </c>
      <c r="C15" s="8">
        <f t="shared" si="0"/>
        <v>2.023611111108039</v>
      </c>
      <c r="D15">
        <f t="shared" si="1"/>
        <v>3501</v>
      </c>
      <c r="E15" s="5">
        <f t="shared" si="2"/>
        <v>72.086479066684589</v>
      </c>
      <c r="F15" s="5">
        <f t="shared" si="3"/>
        <v>648.77831160016126</v>
      </c>
      <c r="G15" s="5" t="str">
        <f t="shared" si="4"/>
        <v>mars</v>
      </c>
      <c r="H15" s="5" t="str">
        <f t="shared" si="5"/>
        <v>2020</v>
      </c>
    </row>
    <row r="16" spans="1:11" x14ac:dyDescent="0.25">
      <c r="A16" s="1">
        <v>43910.201388888891</v>
      </c>
      <c r="B16">
        <v>697608</v>
      </c>
      <c r="C16" s="8">
        <f t="shared" si="0"/>
        <v>1.9749999999985448</v>
      </c>
      <c r="D16">
        <f t="shared" si="1"/>
        <v>3465</v>
      </c>
      <c r="E16" s="5">
        <f t="shared" si="2"/>
        <v>73.10126582283867</v>
      </c>
      <c r="F16" s="5">
        <f t="shared" si="3"/>
        <v>657.91139240554799</v>
      </c>
      <c r="G16" s="5" t="str">
        <f t="shared" si="4"/>
        <v>mars</v>
      </c>
      <c r="H16" s="5" t="str">
        <f t="shared" si="5"/>
        <v>2020</v>
      </c>
    </row>
    <row r="17" spans="1:8" x14ac:dyDescent="0.25">
      <c r="A17" s="1">
        <v>43908.226388888892</v>
      </c>
      <c r="B17">
        <v>694143</v>
      </c>
      <c r="C17" s="8">
        <f t="shared" si="0"/>
        <v>1.0125000000043656</v>
      </c>
      <c r="D17">
        <f t="shared" si="1"/>
        <v>1806</v>
      </c>
      <c r="E17" s="5">
        <f t="shared" si="2"/>
        <v>74.320987654000533</v>
      </c>
      <c r="F17" s="5">
        <f t="shared" si="3"/>
        <v>668.88888888600479</v>
      </c>
      <c r="G17" s="5" t="str">
        <f t="shared" si="4"/>
        <v>mars</v>
      </c>
      <c r="H17" s="5" t="str">
        <f t="shared" si="5"/>
        <v>2020</v>
      </c>
    </row>
    <row r="18" spans="1:8" x14ac:dyDescent="0.25">
      <c r="A18" s="1">
        <v>43907.213888888888</v>
      </c>
      <c r="B18">
        <v>692337</v>
      </c>
      <c r="C18" s="8">
        <f t="shared" si="0"/>
        <v>0.89861111110803904</v>
      </c>
      <c r="D18">
        <f t="shared" si="1"/>
        <v>1581</v>
      </c>
      <c r="E18" s="5">
        <f t="shared" si="2"/>
        <v>73.307573416015686</v>
      </c>
      <c r="F18" s="5">
        <f t="shared" si="3"/>
        <v>659.76816074414114</v>
      </c>
      <c r="G18" s="5" t="str">
        <f t="shared" si="4"/>
        <v>mars</v>
      </c>
      <c r="H18" s="5" t="str">
        <f t="shared" si="5"/>
        <v>2020</v>
      </c>
    </row>
    <row r="19" spans="1:8" x14ac:dyDescent="0.25">
      <c r="A19" s="1">
        <v>43906.31527777778</v>
      </c>
      <c r="B19">
        <v>690756</v>
      </c>
      <c r="C19" s="8">
        <f t="shared" si="0"/>
        <v>2.109027777776646</v>
      </c>
      <c r="D19">
        <f t="shared" si="1"/>
        <v>4031</v>
      </c>
      <c r="E19" s="5">
        <f t="shared" si="2"/>
        <v>79.637800461023971</v>
      </c>
      <c r="F19" s="5">
        <f t="shared" si="3"/>
        <v>716.74020414921574</v>
      </c>
      <c r="G19" s="5" t="str">
        <f t="shared" si="4"/>
        <v>mars</v>
      </c>
      <c r="H19" s="5" t="str">
        <f t="shared" si="5"/>
        <v>2020</v>
      </c>
    </row>
    <row r="20" spans="1:8" x14ac:dyDescent="0.25">
      <c r="A20" s="1">
        <v>43904.206250000003</v>
      </c>
      <c r="B20">
        <v>686725</v>
      </c>
      <c r="C20" s="8">
        <f t="shared" si="0"/>
        <v>1.0048611111124046</v>
      </c>
      <c r="D20">
        <f t="shared" si="1"/>
        <v>1837</v>
      </c>
      <c r="E20" s="5">
        <f t="shared" si="2"/>
        <v>76.1713890807589</v>
      </c>
      <c r="F20" s="5">
        <f t="shared" si="3"/>
        <v>685.5425017268301</v>
      </c>
      <c r="G20" s="5" t="str">
        <f t="shared" si="4"/>
        <v>mars</v>
      </c>
      <c r="H20" s="5" t="str">
        <f t="shared" si="5"/>
        <v>2020</v>
      </c>
    </row>
    <row r="21" spans="1:8" x14ac:dyDescent="0.25">
      <c r="A21" s="1">
        <v>43903.201388888891</v>
      </c>
      <c r="B21">
        <v>684888</v>
      </c>
      <c r="C21" s="8">
        <f t="shared" si="0"/>
        <v>1.9555555555562023</v>
      </c>
      <c r="D21">
        <f t="shared" si="1"/>
        <v>3596</v>
      </c>
      <c r="E21" s="5">
        <f t="shared" si="2"/>
        <v>76.619318181792835</v>
      </c>
      <c r="F21" s="5">
        <f t="shared" si="3"/>
        <v>689.57386363613546</v>
      </c>
      <c r="G21" s="5" t="str">
        <f t="shared" si="4"/>
        <v>mars</v>
      </c>
      <c r="H21" s="5" t="str">
        <f t="shared" si="5"/>
        <v>2020</v>
      </c>
    </row>
    <row r="22" spans="1:8" x14ac:dyDescent="0.25">
      <c r="A22" s="1">
        <v>43901.245833333334</v>
      </c>
      <c r="B22">
        <v>681292</v>
      </c>
      <c r="C22" s="8">
        <f t="shared" si="0"/>
        <v>1.0305555555532919</v>
      </c>
      <c r="D22">
        <f t="shared" si="1"/>
        <v>1954</v>
      </c>
      <c r="E22" s="5">
        <f t="shared" si="2"/>
        <v>79.002695417963281</v>
      </c>
      <c r="F22" s="5">
        <f t="shared" si="3"/>
        <v>711.02425876166956</v>
      </c>
      <c r="G22" s="5" t="str">
        <f t="shared" si="4"/>
        <v>mars</v>
      </c>
      <c r="H22" s="5" t="str">
        <f t="shared" si="5"/>
        <v>2020</v>
      </c>
    </row>
    <row r="23" spans="1:8" x14ac:dyDescent="0.25">
      <c r="A23" s="1">
        <v>43900.215277777781</v>
      </c>
      <c r="B23">
        <v>679338</v>
      </c>
      <c r="C23" s="8">
        <f t="shared" si="0"/>
        <v>0.9805555555576575</v>
      </c>
      <c r="D23">
        <f t="shared" si="1"/>
        <v>1858</v>
      </c>
      <c r="E23" s="5">
        <f t="shared" si="2"/>
        <v>78.951841359604131</v>
      </c>
      <c r="F23" s="5">
        <f t="shared" si="3"/>
        <v>710.5665722364372</v>
      </c>
      <c r="G23" s="5" t="str">
        <f t="shared" si="4"/>
        <v>mars</v>
      </c>
      <c r="H23" s="5" t="str">
        <f t="shared" si="5"/>
        <v>2020</v>
      </c>
    </row>
    <row r="24" spans="1:8" x14ac:dyDescent="0.25">
      <c r="A24" s="1">
        <v>43899.234722222223</v>
      </c>
      <c r="B24">
        <v>677480</v>
      </c>
      <c r="C24" s="8">
        <f t="shared" si="0"/>
        <v>0.95138888889050577</v>
      </c>
      <c r="D24">
        <f t="shared" si="1"/>
        <v>1910</v>
      </c>
      <c r="E24" s="5">
        <f t="shared" si="2"/>
        <v>83.649635036354184</v>
      </c>
      <c r="F24" s="5">
        <f t="shared" si="3"/>
        <v>752.84671532718767</v>
      </c>
      <c r="G24" s="5" t="str">
        <f t="shared" si="4"/>
        <v>mars</v>
      </c>
      <c r="H24" s="5" t="str">
        <f t="shared" si="5"/>
        <v>2020</v>
      </c>
    </row>
    <row r="25" spans="1:8" x14ac:dyDescent="0.25">
      <c r="A25" s="1">
        <v>43898.283333333333</v>
      </c>
      <c r="B25">
        <v>675570</v>
      </c>
      <c r="C25" s="8">
        <f t="shared" si="0"/>
        <v>0.98263888889050577</v>
      </c>
      <c r="D25">
        <f t="shared" si="1"/>
        <v>1882</v>
      </c>
      <c r="E25" s="5">
        <f t="shared" si="2"/>
        <v>79.802120141211446</v>
      </c>
      <c r="F25" s="5">
        <f t="shared" si="3"/>
        <v>718.21908127090296</v>
      </c>
      <c r="G25" s="5" t="str">
        <f t="shared" si="4"/>
        <v>mars</v>
      </c>
      <c r="H25" s="5" t="str">
        <f t="shared" si="5"/>
        <v>2020</v>
      </c>
    </row>
    <row r="26" spans="1:8" x14ac:dyDescent="0.25">
      <c r="A26" s="1">
        <v>43897.300694444442</v>
      </c>
      <c r="B26">
        <v>673688</v>
      </c>
      <c r="C26" s="8">
        <f t="shared" si="0"/>
        <v>0.97499999999854481</v>
      </c>
      <c r="D26">
        <f t="shared" si="1"/>
        <v>1775</v>
      </c>
      <c r="E26" s="5">
        <f t="shared" si="2"/>
        <v>75.85470085481407</v>
      </c>
      <c r="F26" s="5">
        <f t="shared" si="3"/>
        <v>682.6923076933266</v>
      </c>
      <c r="G26" s="5" t="str">
        <f t="shared" si="4"/>
        <v>mars</v>
      </c>
      <c r="H26" s="5" t="str">
        <f t="shared" si="5"/>
        <v>2020</v>
      </c>
    </row>
    <row r="27" spans="1:8" x14ac:dyDescent="0.25">
      <c r="A27" s="1">
        <v>43896.325694444444</v>
      </c>
      <c r="B27">
        <v>671913</v>
      </c>
      <c r="C27" s="8">
        <f t="shared" si="0"/>
        <v>2.0423611111109494</v>
      </c>
      <c r="D27">
        <f t="shared" si="1"/>
        <v>3798</v>
      </c>
      <c r="E27" s="5">
        <f t="shared" si="2"/>
        <v>77.483849030947994</v>
      </c>
      <c r="F27" s="5">
        <f t="shared" si="3"/>
        <v>697.35464127853197</v>
      </c>
      <c r="G27" s="5" t="str">
        <f t="shared" si="4"/>
        <v>mars</v>
      </c>
      <c r="H27" s="5" t="str">
        <f t="shared" si="5"/>
        <v>2020</v>
      </c>
    </row>
    <row r="28" spans="1:8" x14ac:dyDescent="0.25">
      <c r="A28" s="1">
        <v>43894.283333333333</v>
      </c>
      <c r="B28">
        <v>668115</v>
      </c>
      <c r="C28" s="8">
        <f t="shared" si="0"/>
        <v>0.97777777777810115</v>
      </c>
      <c r="D28">
        <f t="shared" si="1"/>
        <v>1815</v>
      </c>
      <c r="E28" s="5">
        <f t="shared" si="2"/>
        <v>77.34374999997442</v>
      </c>
      <c r="F28" s="5">
        <f t="shared" si="3"/>
        <v>696.09374999976978</v>
      </c>
      <c r="G28" s="5" t="str">
        <f t="shared" si="4"/>
        <v>mars</v>
      </c>
      <c r="H28" s="5" t="str">
        <f t="shared" si="5"/>
        <v>2020</v>
      </c>
    </row>
    <row r="29" spans="1:8" x14ac:dyDescent="0.25">
      <c r="A29" s="1">
        <v>43893.305555555555</v>
      </c>
      <c r="B29">
        <v>666300</v>
      </c>
      <c r="C29" s="8">
        <f t="shared" si="0"/>
        <v>1.0090277777781012</v>
      </c>
      <c r="D29">
        <f t="shared" si="1"/>
        <v>1737</v>
      </c>
      <c r="E29" s="5">
        <f t="shared" si="2"/>
        <v>71.727460426680381</v>
      </c>
      <c r="F29" s="5">
        <f t="shared" si="3"/>
        <v>645.54714384012345</v>
      </c>
      <c r="G29" s="5" t="str">
        <f t="shared" si="4"/>
        <v>mars</v>
      </c>
      <c r="H29" s="5" t="str">
        <f t="shared" si="5"/>
        <v>2020</v>
      </c>
    </row>
    <row r="30" spans="1:8" x14ac:dyDescent="0.25">
      <c r="A30" s="1">
        <v>43892.296527777777</v>
      </c>
      <c r="B30">
        <v>664563</v>
      </c>
      <c r="C30" s="8">
        <f t="shared" si="0"/>
        <v>1.0319444444467081</v>
      </c>
      <c r="D30">
        <f t="shared" si="1"/>
        <v>1901</v>
      </c>
      <c r="E30" s="5">
        <f t="shared" si="2"/>
        <v>76.756393001177528</v>
      </c>
      <c r="F30" s="5">
        <f t="shared" si="3"/>
        <v>690.8075370105978</v>
      </c>
      <c r="G30" s="5" t="str">
        <f t="shared" si="4"/>
        <v>mars</v>
      </c>
      <c r="H30" s="5" t="str">
        <f t="shared" si="5"/>
        <v>2020</v>
      </c>
    </row>
    <row r="31" spans="1:8" x14ac:dyDescent="0.25">
      <c r="A31" s="1">
        <v>43891.26458333333</v>
      </c>
      <c r="B31">
        <v>662662</v>
      </c>
      <c r="C31" s="8">
        <f t="shared" si="0"/>
        <v>0.99374999999417923</v>
      </c>
      <c r="D31">
        <f t="shared" si="1"/>
        <v>1776</v>
      </c>
      <c r="E31" s="5">
        <f t="shared" si="2"/>
        <v>74.465408805467618</v>
      </c>
      <c r="F31" s="5">
        <f t="shared" si="3"/>
        <v>670.18867924920858</v>
      </c>
      <c r="G31" s="5" t="str">
        <f t="shared" si="4"/>
        <v>mars</v>
      </c>
      <c r="H31" s="5" t="str">
        <f t="shared" si="5"/>
        <v>2020</v>
      </c>
    </row>
    <row r="32" spans="1:8" x14ac:dyDescent="0.25">
      <c r="A32" s="1">
        <v>43890.270833333336</v>
      </c>
      <c r="B32">
        <v>660886</v>
      </c>
      <c r="C32" s="8">
        <f t="shared" si="0"/>
        <v>1.0027777777795563</v>
      </c>
      <c r="D32">
        <f t="shared" si="1"/>
        <v>1690</v>
      </c>
      <c r="E32" s="5">
        <f t="shared" si="2"/>
        <v>70.221606648074896</v>
      </c>
      <c r="F32" s="5">
        <f t="shared" si="3"/>
        <v>631.99445983267401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43889.268055555556</v>
      </c>
      <c r="B33">
        <v>659196</v>
      </c>
      <c r="C33" s="8">
        <f t="shared" si="0"/>
        <v>0.98541666667006211</v>
      </c>
      <c r="D33">
        <f t="shared" si="1"/>
        <v>2028</v>
      </c>
      <c r="E33" s="5">
        <f t="shared" si="2"/>
        <v>85.750528540930745</v>
      </c>
      <c r="F33" s="5">
        <f t="shared" si="3"/>
        <v>771.75475686837672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43888.282638888886</v>
      </c>
      <c r="B34">
        <v>657168</v>
      </c>
      <c r="C34" s="8">
        <f t="shared" si="0"/>
        <v>1.023611111108039</v>
      </c>
      <c r="D34">
        <f t="shared" si="1"/>
        <v>1816</v>
      </c>
      <c r="E34" s="5">
        <f t="shared" si="2"/>
        <v>73.921302578240855</v>
      </c>
      <c r="F34" s="5">
        <f t="shared" si="3"/>
        <v>665.29172320416774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43887.259027777778</v>
      </c>
      <c r="B35">
        <v>655352</v>
      </c>
      <c r="C35" s="8">
        <f t="shared" si="0"/>
        <v>1.0180555555562023</v>
      </c>
      <c r="D35">
        <f t="shared" si="1"/>
        <v>1778</v>
      </c>
      <c r="E35" s="5">
        <f t="shared" si="2"/>
        <v>72.769440654796881</v>
      </c>
      <c r="F35" s="5">
        <f t="shared" si="3"/>
        <v>654.92496589317193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43886.240972222222</v>
      </c>
      <c r="B36">
        <v>653574</v>
      </c>
      <c r="C36" s="8">
        <f t="shared" si="0"/>
        <v>0.97361111111240461</v>
      </c>
      <c r="D36">
        <f t="shared" si="1"/>
        <v>1925</v>
      </c>
      <c r="E36" s="5">
        <f t="shared" si="2"/>
        <v>82.382310984198682</v>
      </c>
      <c r="F36" s="5">
        <f t="shared" si="3"/>
        <v>741.4407988577882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43885.267361111109</v>
      </c>
      <c r="B37">
        <v>651649</v>
      </c>
      <c r="C37" s="8">
        <f t="shared" si="0"/>
        <v>0.99513888888759539</v>
      </c>
      <c r="D37">
        <f t="shared" si="1"/>
        <v>1948</v>
      </c>
      <c r="E37" s="5">
        <f t="shared" si="2"/>
        <v>81.563154222018085</v>
      </c>
      <c r="F37" s="5">
        <f t="shared" si="3"/>
        <v>734.06838799816273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43884.272222222222</v>
      </c>
      <c r="B38">
        <v>649701</v>
      </c>
      <c r="C38" s="8">
        <f t="shared" si="0"/>
        <v>0.99791666666715173</v>
      </c>
      <c r="D38">
        <f t="shared" si="1"/>
        <v>1878</v>
      </c>
      <c r="E38" s="5">
        <f t="shared" si="2"/>
        <v>78.413361169064189</v>
      </c>
      <c r="F38" s="5">
        <f t="shared" si="3"/>
        <v>705.72025052157767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43883.274305555555</v>
      </c>
      <c r="B39">
        <v>647823</v>
      </c>
      <c r="C39" s="8">
        <f t="shared" si="0"/>
        <v>1.0027777777795563</v>
      </c>
      <c r="D39">
        <f t="shared" si="1"/>
        <v>1903</v>
      </c>
      <c r="E39" s="5">
        <f t="shared" si="2"/>
        <v>79.072022160524568</v>
      </c>
      <c r="F39" s="5">
        <f t="shared" si="3"/>
        <v>711.64819944472106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43882.271527777775</v>
      </c>
      <c r="B40">
        <v>645920</v>
      </c>
      <c r="C40" s="8">
        <f t="shared" si="0"/>
        <v>1.0326388888861402</v>
      </c>
      <c r="D40">
        <f t="shared" si="1"/>
        <v>1861</v>
      </c>
      <c r="E40" s="5">
        <f t="shared" si="2"/>
        <v>75.090786819298728</v>
      </c>
      <c r="F40" s="5">
        <f t="shared" si="3"/>
        <v>675.81708137368855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43881.238888888889</v>
      </c>
      <c r="B41">
        <v>644059</v>
      </c>
      <c r="C41" s="8">
        <f t="shared" si="0"/>
        <v>0.95208333332993789</v>
      </c>
      <c r="D41">
        <f t="shared" si="1"/>
        <v>1796</v>
      </c>
      <c r="E41" s="5">
        <f t="shared" si="2"/>
        <v>78.599562363518828</v>
      </c>
      <c r="F41" s="5">
        <f t="shared" si="3"/>
        <v>707.3960612716694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43880.286805555559</v>
      </c>
      <c r="B42">
        <v>642263</v>
      </c>
      <c r="C42" s="8">
        <f t="shared" si="0"/>
        <v>1.0055555555591127</v>
      </c>
      <c r="D42">
        <f t="shared" si="1"/>
        <v>1894.8000000000466</v>
      </c>
      <c r="E42" s="5">
        <f t="shared" si="2"/>
        <v>78.513812154420322</v>
      </c>
      <c r="F42" s="5">
        <f t="shared" si="3"/>
        <v>706.62430938978287</v>
      </c>
      <c r="G42" s="5" t="str">
        <f t="shared" si="4"/>
        <v>février</v>
      </c>
      <c r="H42" s="5" t="str">
        <f t="shared" si="5"/>
        <v>2020</v>
      </c>
    </row>
    <row r="43" spans="1:8" x14ac:dyDescent="0.25">
      <c r="A43" s="1">
        <v>43879.28125</v>
      </c>
      <c r="B43">
        <v>640368.19999999995</v>
      </c>
      <c r="C43" s="8">
        <f t="shared" si="0"/>
        <v>0.99375000000145519</v>
      </c>
      <c r="D43">
        <f t="shared" si="1"/>
        <v>1822.1999999999534</v>
      </c>
      <c r="E43" s="5">
        <f t="shared" si="2"/>
        <v>76.402515723156611</v>
      </c>
      <c r="F43" s="5">
        <f t="shared" si="3"/>
        <v>687.62264150840952</v>
      </c>
      <c r="G43" s="5" t="str">
        <f t="shared" si="4"/>
        <v>février</v>
      </c>
      <c r="H43" s="5" t="str">
        <f t="shared" si="5"/>
        <v>2020</v>
      </c>
    </row>
    <row r="44" spans="1:8" x14ac:dyDescent="0.25">
      <c r="A44" s="1">
        <v>43878.287499999999</v>
      </c>
      <c r="B44">
        <v>638546</v>
      </c>
      <c r="C44" s="8">
        <f t="shared" si="0"/>
        <v>0.97013888888614019</v>
      </c>
      <c r="D44">
        <f t="shared" si="1"/>
        <v>1921</v>
      </c>
      <c r="E44" s="5">
        <f t="shared" si="2"/>
        <v>82.505368647334691</v>
      </c>
      <c r="F44" s="5">
        <f t="shared" si="3"/>
        <v>742.54831782601218</v>
      </c>
      <c r="G44" s="5" t="str">
        <f t="shared" si="4"/>
        <v>février</v>
      </c>
      <c r="H44" s="5" t="str">
        <f t="shared" si="5"/>
        <v>2020</v>
      </c>
    </row>
    <row r="45" spans="1:8" x14ac:dyDescent="0.25">
      <c r="A45" s="1">
        <v>43877.317361111112</v>
      </c>
      <c r="B45">
        <v>636625</v>
      </c>
      <c r="C45" s="8">
        <f t="shared" si="0"/>
        <v>1.0409722222248092</v>
      </c>
      <c r="D45">
        <f t="shared" si="1"/>
        <v>2128</v>
      </c>
      <c r="E45" s="5">
        <f t="shared" si="2"/>
        <v>85.176784522803658</v>
      </c>
      <c r="F45" s="5">
        <f t="shared" si="3"/>
        <v>766.59106070523296</v>
      </c>
      <c r="G45" s="5" t="str">
        <f t="shared" si="4"/>
        <v>février</v>
      </c>
      <c r="H45" s="5" t="str">
        <f t="shared" si="5"/>
        <v>2020</v>
      </c>
    </row>
    <row r="46" spans="1:8" x14ac:dyDescent="0.25">
      <c r="A46" s="1">
        <v>43876.276388888888</v>
      </c>
      <c r="B46">
        <v>634497</v>
      </c>
      <c r="C46" s="8">
        <f t="shared" si="0"/>
        <v>1.0131944444437977</v>
      </c>
      <c r="D46">
        <f t="shared" si="1"/>
        <v>1856</v>
      </c>
      <c r="E46" s="5">
        <f t="shared" si="2"/>
        <v>76.326250856799916</v>
      </c>
      <c r="F46" s="5">
        <f t="shared" si="3"/>
        <v>686.93625771119923</v>
      </c>
      <c r="G46" s="5" t="str">
        <f t="shared" si="4"/>
        <v>février</v>
      </c>
      <c r="H46" s="5" t="str">
        <f t="shared" si="5"/>
        <v>2020</v>
      </c>
    </row>
    <row r="47" spans="1:8" x14ac:dyDescent="0.25">
      <c r="A47" s="1">
        <v>43875.263194444444</v>
      </c>
      <c r="B47">
        <v>632641</v>
      </c>
      <c r="C47" s="8">
        <f t="shared" si="0"/>
        <v>1.0055555555518367</v>
      </c>
      <c r="D47">
        <f t="shared" si="1"/>
        <v>1917</v>
      </c>
      <c r="E47" s="5">
        <f t="shared" si="2"/>
        <v>79.433701657752337</v>
      </c>
      <c r="F47" s="5">
        <f t="shared" si="3"/>
        <v>714.90331491977099</v>
      </c>
      <c r="G47" s="5" t="str">
        <f t="shared" si="4"/>
        <v>février</v>
      </c>
      <c r="H47" s="5" t="str">
        <f t="shared" si="5"/>
        <v>2020</v>
      </c>
    </row>
    <row r="48" spans="1:8" x14ac:dyDescent="0.25">
      <c r="A48" s="1">
        <v>43874.257638888892</v>
      </c>
      <c r="B48">
        <v>630724</v>
      </c>
      <c r="C48" s="8">
        <f t="shared" si="0"/>
        <v>0.97013888889341615</v>
      </c>
      <c r="D48">
        <f t="shared" si="1"/>
        <v>1830</v>
      </c>
      <c r="E48" s="5">
        <f t="shared" si="2"/>
        <v>78.596993557256695</v>
      </c>
      <c r="F48" s="5">
        <f t="shared" si="3"/>
        <v>707.37294201531029</v>
      </c>
      <c r="G48" s="5" t="str">
        <f t="shared" si="4"/>
        <v>février</v>
      </c>
      <c r="H48" s="5" t="str">
        <f t="shared" si="5"/>
        <v>2020</v>
      </c>
    </row>
    <row r="49" spans="1:8" x14ac:dyDescent="0.25">
      <c r="A49" s="1">
        <v>43873.287499999999</v>
      </c>
      <c r="B49">
        <v>628894</v>
      </c>
      <c r="C49" s="8">
        <f t="shared" si="0"/>
        <v>1.0222222222218988</v>
      </c>
      <c r="D49">
        <f t="shared" si="1"/>
        <v>1918</v>
      </c>
      <c r="E49" s="5">
        <f t="shared" si="2"/>
        <v>78.179347826111695</v>
      </c>
      <c r="F49" s="5">
        <f t="shared" si="3"/>
        <v>703.61413043500522</v>
      </c>
      <c r="G49" s="5" t="str">
        <f t="shared" si="4"/>
        <v>février</v>
      </c>
      <c r="H49" s="5" t="str">
        <f t="shared" si="5"/>
        <v>2020</v>
      </c>
    </row>
    <row r="50" spans="1:8" x14ac:dyDescent="0.25">
      <c r="A50" s="1">
        <v>43872.265277777777</v>
      </c>
      <c r="B50">
        <v>626976</v>
      </c>
      <c r="C50" s="8">
        <f t="shared" si="0"/>
        <v>1.0270833333343035</v>
      </c>
      <c r="D50">
        <f t="shared" si="1"/>
        <v>1954</v>
      </c>
      <c r="E50" s="5">
        <f t="shared" si="2"/>
        <v>79.269776876192878</v>
      </c>
      <c r="F50" s="5">
        <f t="shared" si="3"/>
        <v>713.42799188573588</v>
      </c>
      <c r="G50" s="5" t="str">
        <f t="shared" si="4"/>
        <v>février</v>
      </c>
      <c r="H50" s="5" t="str">
        <f t="shared" si="5"/>
        <v>2020</v>
      </c>
    </row>
    <row r="51" spans="1:8" x14ac:dyDescent="0.25">
      <c r="A51" s="1">
        <v>43871.238194444442</v>
      </c>
      <c r="B51">
        <v>625022</v>
      </c>
      <c r="C51" s="8">
        <f t="shared" si="0"/>
        <v>0.99791666666715173</v>
      </c>
      <c r="D51">
        <f t="shared" si="1"/>
        <v>1935</v>
      </c>
      <c r="E51" s="5">
        <f t="shared" si="2"/>
        <v>80.793319415409584</v>
      </c>
      <c r="F51" s="5">
        <f t="shared" si="3"/>
        <v>727.13987473868622</v>
      </c>
      <c r="G51" s="5" t="str">
        <f t="shared" si="4"/>
        <v>février</v>
      </c>
      <c r="H51" s="5" t="str">
        <f t="shared" si="5"/>
        <v>2020</v>
      </c>
    </row>
    <row r="52" spans="1:8" x14ac:dyDescent="0.25">
      <c r="A52" s="1">
        <v>43870.240277777775</v>
      </c>
      <c r="B52">
        <v>623087</v>
      </c>
      <c r="C52" s="8">
        <f t="shared" si="0"/>
        <v>0.97291666666569654</v>
      </c>
      <c r="D52">
        <f t="shared" si="1"/>
        <v>1727</v>
      </c>
      <c r="E52" s="5">
        <f t="shared" si="2"/>
        <v>73.961456102857468</v>
      </c>
      <c r="F52" s="5">
        <f t="shared" si="3"/>
        <v>665.65310492571723</v>
      </c>
      <c r="G52" s="5" t="str">
        <f t="shared" si="4"/>
        <v>février</v>
      </c>
      <c r="H52" s="5" t="str">
        <f t="shared" si="5"/>
        <v>2020</v>
      </c>
    </row>
    <row r="53" spans="1:8" x14ac:dyDescent="0.25">
      <c r="A53" s="1">
        <v>43869.267361111109</v>
      </c>
      <c r="B53">
        <v>621360</v>
      </c>
      <c r="C53" s="8">
        <f t="shared" si="0"/>
        <v>1.0062499999985448</v>
      </c>
      <c r="D53">
        <f t="shared" si="1"/>
        <v>1889</v>
      </c>
      <c r="E53" s="5">
        <f t="shared" si="2"/>
        <v>78.219461697835683</v>
      </c>
      <c r="F53" s="5">
        <f t="shared" si="3"/>
        <v>703.97515528052111</v>
      </c>
      <c r="G53" s="5" t="str">
        <f t="shared" si="4"/>
        <v>février</v>
      </c>
      <c r="H53" s="5" t="str">
        <f t="shared" si="5"/>
        <v>2020</v>
      </c>
    </row>
    <row r="54" spans="1:8" x14ac:dyDescent="0.25">
      <c r="A54" s="1">
        <v>43868.261111111111</v>
      </c>
      <c r="B54">
        <v>619471</v>
      </c>
      <c r="C54" s="8">
        <f t="shared" si="0"/>
        <v>0.99027777777519077</v>
      </c>
      <c r="D54">
        <f t="shared" si="1"/>
        <v>1861</v>
      </c>
      <c r="E54" s="5">
        <f t="shared" si="2"/>
        <v>78.302945301747343</v>
      </c>
      <c r="F54" s="5">
        <f t="shared" si="3"/>
        <v>704.72650771572603</v>
      </c>
      <c r="G54" s="5" t="str">
        <f t="shared" si="4"/>
        <v>février</v>
      </c>
      <c r="H54" s="5" t="str">
        <f t="shared" si="5"/>
        <v>2020</v>
      </c>
    </row>
    <row r="55" spans="1:8" x14ac:dyDescent="0.25">
      <c r="A55" s="1">
        <v>43867.270833333336</v>
      </c>
      <c r="B55">
        <v>617610</v>
      </c>
      <c r="C55" s="8">
        <f t="shared" si="0"/>
        <v>0.98472222222335404</v>
      </c>
      <c r="D55">
        <f t="shared" si="1"/>
        <v>1753</v>
      </c>
      <c r="E55" s="5">
        <f t="shared" si="2"/>
        <v>74.174894217122073</v>
      </c>
      <c r="F55" s="5">
        <f t="shared" si="3"/>
        <v>667.57404795409866</v>
      </c>
      <c r="G55" s="5" t="str">
        <f t="shared" si="4"/>
        <v>février</v>
      </c>
      <c r="H55" s="5" t="str">
        <f t="shared" si="5"/>
        <v>2020</v>
      </c>
    </row>
    <row r="56" spans="1:8" x14ac:dyDescent="0.25">
      <c r="A56" s="1">
        <v>43866.286111111112</v>
      </c>
      <c r="B56">
        <v>615857</v>
      </c>
      <c r="C56" s="8">
        <f t="shared" si="0"/>
        <v>1.0340277777795563</v>
      </c>
      <c r="D56">
        <f t="shared" si="1"/>
        <v>1917</v>
      </c>
      <c r="E56" s="5">
        <f t="shared" si="2"/>
        <v>77.246474143587747</v>
      </c>
      <c r="F56" s="5">
        <f t="shared" si="3"/>
        <v>695.21826729228974</v>
      </c>
      <c r="G56" s="5" t="str">
        <f t="shared" si="4"/>
        <v>février</v>
      </c>
      <c r="H56" s="5" t="str">
        <f t="shared" si="5"/>
        <v>2020</v>
      </c>
    </row>
    <row r="57" spans="1:8" x14ac:dyDescent="0.25">
      <c r="A57" s="1">
        <v>43865.252083333333</v>
      </c>
      <c r="B57">
        <v>613940</v>
      </c>
      <c r="C57" s="8">
        <f t="shared" si="0"/>
        <v>0.98124999999708962</v>
      </c>
      <c r="D57">
        <f t="shared" si="1"/>
        <v>1863</v>
      </c>
      <c r="E57" s="5">
        <f t="shared" si="2"/>
        <v>79.108280255011707</v>
      </c>
      <c r="F57" s="5">
        <f t="shared" si="3"/>
        <v>711.97452229510532</v>
      </c>
      <c r="G57" s="5" t="str">
        <f t="shared" si="4"/>
        <v>février</v>
      </c>
      <c r="H57" s="5" t="str">
        <f t="shared" si="5"/>
        <v>2020</v>
      </c>
    </row>
    <row r="58" spans="1:8" x14ac:dyDescent="0.25">
      <c r="A58" s="1">
        <v>43864.270833333336</v>
      </c>
      <c r="B58">
        <v>612077</v>
      </c>
      <c r="C58" s="8">
        <f t="shared" si="0"/>
        <v>2.0055555555591127</v>
      </c>
      <c r="D58">
        <f t="shared" si="1"/>
        <v>3849</v>
      </c>
      <c r="E58" s="5">
        <f t="shared" si="2"/>
        <v>79.965373961077006</v>
      </c>
      <c r="F58" s="5">
        <f t="shared" si="3"/>
        <v>719.68836564969308</v>
      </c>
      <c r="G58" s="5" t="str">
        <f t="shared" si="4"/>
        <v>février</v>
      </c>
      <c r="H58" s="5" t="str">
        <f t="shared" si="5"/>
        <v>2020</v>
      </c>
    </row>
    <row r="59" spans="1:8" x14ac:dyDescent="0.25">
      <c r="A59" s="1">
        <v>43862.265277777777</v>
      </c>
      <c r="B59">
        <v>608228</v>
      </c>
      <c r="C59" s="8">
        <f t="shared" si="0"/>
        <v>1.0374999999985448</v>
      </c>
      <c r="D59">
        <f t="shared" si="1"/>
        <v>1974</v>
      </c>
      <c r="E59" s="5">
        <f t="shared" si="2"/>
        <v>79.277108433846138</v>
      </c>
      <c r="F59" s="5">
        <f t="shared" si="3"/>
        <v>713.49397590461524</v>
      </c>
      <c r="G59" s="5" t="str">
        <f t="shared" si="4"/>
        <v>février</v>
      </c>
      <c r="H59" s="5" t="str">
        <f t="shared" si="5"/>
        <v>2020</v>
      </c>
    </row>
    <row r="60" spans="1:8" x14ac:dyDescent="0.25">
      <c r="A60" s="1">
        <v>43861.227777777778</v>
      </c>
      <c r="B60">
        <v>606254</v>
      </c>
      <c r="C60" s="8">
        <f t="shared" si="0"/>
        <v>0.91458333333139308</v>
      </c>
      <c r="D60">
        <f t="shared" si="1"/>
        <v>1737</v>
      </c>
      <c r="E60" s="5">
        <f t="shared" si="2"/>
        <v>79.134396355520963</v>
      </c>
      <c r="F60" s="5">
        <f t="shared" si="3"/>
        <v>712.20956719968865</v>
      </c>
      <c r="G60" s="5" t="str">
        <f t="shared" si="4"/>
        <v>janvier</v>
      </c>
      <c r="H60" s="5" t="str">
        <f t="shared" si="5"/>
        <v>2020</v>
      </c>
    </row>
    <row r="61" spans="1:8" x14ac:dyDescent="0.25">
      <c r="A61" s="1">
        <v>43860.313194444447</v>
      </c>
      <c r="B61">
        <v>604517</v>
      </c>
      <c r="C61" s="8">
        <f t="shared" si="0"/>
        <v>1.0479166666700621</v>
      </c>
      <c r="D61">
        <f t="shared" si="1"/>
        <v>1831</v>
      </c>
      <c r="E61" s="5">
        <f t="shared" si="2"/>
        <v>72.803180914277021</v>
      </c>
      <c r="F61" s="5">
        <f t="shared" si="3"/>
        <v>655.22862822849322</v>
      </c>
      <c r="G61" s="5" t="str">
        <f t="shared" si="4"/>
        <v>janvier</v>
      </c>
      <c r="H61" s="5" t="str">
        <f t="shared" si="5"/>
        <v>2020</v>
      </c>
    </row>
    <row r="62" spans="1:8" x14ac:dyDescent="0.25">
      <c r="A62" s="1">
        <v>43859.265277777777</v>
      </c>
      <c r="B62">
        <v>602686</v>
      </c>
      <c r="C62" s="8">
        <f t="shared" si="0"/>
        <v>5.9937500000014552</v>
      </c>
      <c r="D62">
        <f t="shared" si="1"/>
        <v>11900</v>
      </c>
      <c r="E62" s="5">
        <f t="shared" si="2"/>
        <v>82.725060827230521</v>
      </c>
      <c r="F62" s="5">
        <f t="shared" si="3"/>
        <v>744.52554744507472</v>
      </c>
      <c r="G62" s="5" t="str">
        <f t="shared" si="4"/>
        <v>janvier</v>
      </c>
      <c r="H62" s="5" t="str">
        <f t="shared" si="5"/>
        <v>2020</v>
      </c>
    </row>
    <row r="63" spans="1:8" x14ac:dyDescent="0.25">
      <c r="A63" s="1">
        <v>43853.271527777775</v>
      </c>
      <c r="B63">
        <v>590786</v>
      </c>
      <c r="C63" s="8">
        <f t="shared" si="0"/>
        <v>7.9930555555547471</v>
      </c>
      <c r="D63">
        <f t="shared" si="1"/>
        <v>14941.900000000023</v>
      </c>
      <c r="E63" s="5">
        <f t="shared" si="2"/>
        <v>77.890008688105311</v>
      </c>
      <c r="F63" s="5">
        <f t="shared" si="3"/>
        <v>701.01007819294784</v>
      </c>
      <c r="G63" s="5" t="str">
        <f t="shared" si="4"/>
        <v>janvier</v>
      </c>
      <c r="H63" s="5" t="str">
        <f t="shared" si="5"/>
        <v>2020</v>
      </c>
    </row>
    <row r="64" spans="1:8" x14ac:dyDescent="0.25">
      <c r="A64" s="1">
        <v>43845.27847222222</v>
      </c>
      <c r="B64">
        <v>575844.1</v>
      </c>
      <c r="C64" s="8">
        <f t="shared" si="0"/>
        <v>1.9909722222218988</v>
      </c>
      <c r="D64">
        <f t="shared" si="1"/>
        <v>3792.0999999999767</v>
      </c>
      <c r="E64" s="5">
        <f t="shared" si="2"/>
        <v>79.360306941065772</v>
      </c>
      <c r="F64" s="5">
        <f t="shared" si="3"/>
        <v>714.24276246959198</v>
      </c>
      <c r="G64" s="5" t="str">
        <f t="shared" si="4"/>
        <v>janvier</v>
      </c>
      <c r="H64" s="5" t="str">
        <f t="shared" si="5"/>
        <v>2020</v>
      </c>
    </row>
    <row r="65" spans="1:8" x14ac:dyDescent="0.25">
      <c r="A65" s="1">
        <v>43843.287499999999</v>
      </c>
      <c r="B65">
        <v>572052</v>
      </c>
      <c r="C65" s="8">
        <f t="shared" si="0"/>
        <v>1.0347222222189885</v>
      </c>
      <c r="D65">
        <f t="shared" si="1"/>
        <v>1964</v>
      </c>
      <c r="E65" s="5">
        <f t="shared" si="2"/>
        <v>79.087248322394814</v>
      </c>
      <c r="F65" s="5">
        <f t="shared" si="3"/>
        <v>711.78523490155328</v>
      </c>
      <c r="G65" s="5" t="str">
        <f t="shared" si="4"/>
        <v>janvier</v>
      </c>
      <c r="H65" s="5" t="str">
        <f t="shared" si="5"/>
        <v>2020</v>
      </c>
    </row>
    <row r="66" spans="1:8" x14ac:dyDescent="0.25">
      <c r="A66" s="1">
        <v>43842.25277777778</v>
      </c>
      <c r="B66">
        <v>570088</v>
      </c>
      <c r="C66" s="8">
        <f t="shared" si="0"/>
        <v>0.94583333333866904</v>
      </c>
      <c r="D66">
        <f t="shared" si="1"/>
        <v>1906</v>
      </c>
      <c r="E66" s="5">
        <f t="shared" si="2"/>
        <v>83.964757708777427</v>
      </c>
      <c r="F66" s="5">
        <f t="shared" si="3"/>
        <v>755.68281937899678</v>
      </c>
      <c r="G66" s="5" t="str">
        <f t="shared" si="4"/>
        <v>janvier</v>
      </c>
      <c r="H66" s="5" t="str">
        <f t="shared" si="5"/>
        <v>2020</v>
      </c>
    </row>
    <row r="67" spans="1:8" x14ac:dyDescent="0.25">
      <c r="A67" s="1">
        <v>43841.306944444441</v>
      </c>
      <c r="B67">
        <v>568182</v>
      </c>
      <c r="C67" s="8">
        <f t="shared" ref="C67:C108" si="6">A67-A68</f>
        <v>2.0645833333328483</v>
      </c>
      <c r="D67">
        <f t="shared" ref="D67:D108" si="7">B67-B68</f>
        <v>3939</v>
      </c>
      <c r="E67" s="5">
        <f t="shared" ref="E67:E108" si="8">D67/(C67*24)</f>
        <v>79.495459132208381</v>
      </c>
      <c r="F67" s="5">
        <f t="shared" ref="F67:F108" si="9">E67*9</f>
        <v>715.45913218987539</v>
      </c>
      <c r="G67" s="5" t="str">
        <f t="shared" ref="G67:G108" si="10">TEXT(A67,"mmmm")</f>
        <v>janvier</v>
      </c>
      <c r="H67" s="5" t="str">
        <f t="shared" ref="H67:H108" si="11">TEXT(A67,"aaaa")</f>
        <v>2020</v>
      </c>
    </row>
    <row r="68" spans="1:8" x14ac:dyDescent="0.25">
      <c r="A68" s="1">
        <v>43839.242361111108</v>
      </c>
      <c r="B68">
        <v>564243</v>
      </c>
      <c r="C68" s="8">
        <f t="shared" si="6"/>
        <v>0.89930555555474712</v>
      </c>
      <c r="D68">
        <f t="shared" si="7"/>
        <v>1779.0999999999767</v>
      </c>
      <c r="E68" s="5">
        <f t="shared" si="8"/>
        <v>82.42934362941665</v>
      </c>
      <c r="F68" s="5">
        <f t="shared" si="9"/>
        <v>741.86409266474982</v>
      </c>
      <c r="G68" s="5" t="str">
        <f t="shared" si="10"/>
        <v>janvier</v>
      </c>
      <c r="H68" s="5" t="str">
        <f t="shared" si="11"/>
        <v>2020</v>
      </c>
    </row>
    <row r="69" spans="1:8" x14ac:dyDescent="0.25">
      <c r="A69" s="1">
        <v>43838.343055555553</v>
      </c>
      <c r="B69">
        <v>562463.9</v>
      </c>
      <c r="C69" s="8">
        <f t="shared" si="6"/>
        <v>1.070138888884685</v>
      </c>
      <c r="D69">
        <f t="shared" si="7"/>
        <v>2069.9000000000233</v>
      </c>
      <c r="E69" s="5">
        <f t="shared" si="8"/>
        <v>80.593121350090385</v>
      </c>
      <c r="F69" s="5">
        <f t="shared" si="9"/>
        <v>725.33809215081351</v>
      </c>
      <c r="G69" s="5" t="str">
        <f t="shared" si="10"/>
        <v>janvier</v>
      </c>
      <c r="H69" s="5" t="str">
        <f t="shared" si="11"/>
        <v>2020</v>
      </c>
    </row>
    <row r="70" spans="1:8" x14ac:dyDescent="0.25">
      <c r="A70" s="1">
        <v>43837.272916666669</v>
      </c>
      <c r="B70">
        <v>560394</v>
      </c>
      <c r="C70" s="8">
        <f t="shared" si="6"/>
        <v>1.0201388888890506</v>
      </c>
      <c r="D70">
        <f t="shared" si="7"/>
        <v>1991</v>
      </c>
      <c r="E70" s="5">
        <f t="shared" si="8"/>
        <v>81.320626276365601</v>
      </c>
      <c r="F70" s="5">
        <f t="shared" si="9"/>
        <v>731.88563648729041</v>
      </c>
      <c r="G70" s="5" t="str">
        <f t="shared" si="10"/>
        <v>janvier</v>
      </c>
      <c r="H70" s="5" t="str">
        <f t="shared" si="11"/>
        <v>2020</v>
      </c>
    </row>
    <row r="71" spans="1:8" x14ac:dyDescent="0.25">
      <c r="A71" s="1">
        <v>43836.25277777778</v>
      </c>
      <c r="B71">
        <v>558403</v>
      </c>
      <c r="C71" s="8">
        <f t="shared" si="6"/>
        <v>0.97222222222626442</v>
      </c>
      <c r="D71">
        <f t="shared" si="7"/>
        <v>1930</v>
      </c>
      <c r="E71" s="5">
        <f t="shared" si="8"/>
        <v>82.71428571394182</v>
      </c>
      <c r="F71" s="5">
        <f t="shared" si="9"/>
        <v>744.42857142547632</v>
      </c>
      <c r="G71" s="5" t="str">
        <f t="shared" si="10"/>
        <v>janvier</v>
      </c>
      <c r="H71" s="5" t="str">
        <f t="shared" si="11"/>
        <v>2020</v>
      </c>
    </row>
    <row r="72" spans="1:8" x14ac:dyDescent="0.25">
      <c r="A72" s="1">
        <v>43835.280555555553</v>
      </c>
      <c r="B72">
        <v>556473</v>
      </c>
      <c r="C72" s="8">
        <f t="shared" si="6"/>
        <v>0.97291666666569654</v>
      </c>
      <c r="D72">
        <f t="shared" si="7"/>
        <v>1902</v>
      </c>
      <c r="E72" s="5">
        <f t="shared" si="8"/>
        <v>81.45610278380714</v>
      </c>
      <c r="F72" s="5">
        <f t="shared" si="9"/>
        <v>733.1049250542643</v>
      </c>
      <c r="G72" s="5" t="str">
        <f t="shared" si="10"/>
        <v>janvier</v>
      </c>
      <c r="H72" s="5" t="str">
        <f t="shared" si="11"/>
        <v>2020</v>
      </c>
    </row>
    <row r="73" spans="1:8" x14ac:dyDescent="0.25">
      <c r="A73" s="1">
        <v>43834.307638888888</v>
      </c>
      <c r="B73">
        <v>554571</v>
      </c>
      <c r="C73" s="8">
        <f t="shared" si="6"/>
        <v>1.03125</v>
      </c>
      <c r="D73">
        <f t="shared" si="7"/>
        <v>1695</v>
      </c>
      <c r="E73" s="5">
        <f t="shared" si="8"/>
        <v>68.484848484848484</v>
      </c>
      <c r="F73" s="5">
        <f t="shared" si="9"/>
        <v>616.36363636363637</v>
      </c>
      <c r="G73" s="5" t="str">
        <f t="shared" si="10"/>
        <v>janvier</v>
      </c>
      <c r="H73" s="5" t="str">
        <f t="shared" si="11"/>
        <v>2020</v>
      </c>
    </row>
    <row r="74" spans="1:8" x14ac:dyDescent="0.25">
      <c r="A74" s="1">
        <v>43833.276388888888</v>
      </c>
      <c r="B74">
        <v>552876</v>
      </c>
      <c r="C74" s="8">
        <f t="shared" si="6"/>
        <v>1</v>
      </c>
      <c r="D74">
        <f t="shared" si="7"/>
        <v>2209</v>
      </c>
      <c r="E74" s="5">
        <f t="shared" si="8"/>
        <v>92.041666666666671</v>
      </c>
      <c r="F74" s="5">
        <f t="shared" si="9"/>
        <v>828.375</v>
      </c>
      <c r="G74" s="5" t="str">
        <f t="shared" si="10"/>
        <v>janvier</v>
      </c>
      <c r="H74" s="5" t="str">
        <f t="shared" si="11"/>
        <v>2020</v>
      </c>
    </row>
    <row r="75" spans="1:8" x14ac:dyDescent="0.25">
      <c r="A75" s="1">
        <v>43832.276388888888</v>
      </c>
      <c r="B75">
        <v>550667</v>
      </c>
      <c r="C75" s="8">
        <f t="shared" si="6"/>
        <v>2.015972222223354</v>
      </c>
      <c r="D75">
        <f t="shared" si="7"/>
        <v>3744</v>
      </c>
      <c r="E75" s="5">
        <f t="shared" si="8"/>
        <v>77.382018601403331</v>
      </c>
      <c r="F75" s="5">
        <f t="shared" si="9"/>
        <v>696.43816741263004</v>
      </c>
      <c r="G75" s="5" t="str">
        <f t="shared" si="10"/>
        <v>janvier</v>
      </c>
      <c r="H75" s="5" t="str">
        <f t="shared" si="11"/>
        <v>2020</v>
      </c>
    </row>
    <row r="76" spans="1:8" x14ac:dyDescent="0.25">
      <c r="A76" s="1">
        <v>43830.260416666664</v>
      </c>
      <c r="B76">
        <v>546923</v>
      </c>
      <c r="C76" s="8">
        <f t="shared" si="6"/>
        <v>1.0576388888875954</v>
      </c>
      <c r="D76">
        <f t="shared" si="7"/>
        <v>1995</v>
      </c>
      <c r="E76" s="5">
        <f t="shared" si="8"/>
        <v>78.594878529314769</v>
      </c>
      <c r="F76" s="5">
        <f t="shared" si="9"/>
        <v>707.35390676383292</v>
      </c>
      <c r="G76" s="5" t="str">
        <f t="shared" si="10"/>
        <v>décembre</v>
      </c>
      <c r="H76" s="5" t="str">
        <f t="shared" si="11"/>
        <v>2019</v>
      </c>
    </row>
    <row r="77" spans="1:8" x14ac:dyDescent="0.25">
      <c r="A77" s="1">
        <v>43829.202777777777</v>
      </c>
      <c r="B77">
        <v>544928</v>
      </c>
      <c r="C77" s="8">
        <f t="shared" si="6"/>
        <v>0.95972222222189885</v>
      </c>
      <c r="D77">
        <f t="shared" si="7"/>
        <v>1897</v>
      </c>
      <c r="E77" s="5">
        <f t="shared" si="8"/>
        <v>82.358900144745547</v>
      </c>
      <c r="F77" s="5">
        <f t="shared" si="9"/>
        <v>741.23010130270995</v>
      </c>
      <c r="G77" s="5" t="str">
        <f t="shared" si="10"/>
        <v>décembre</v>
      </c>
      <c r="H77" s="5" t="str">
        <f t="shared" si="11"/>
        <v>2019</v>
      </c>
    </row>
    <row r="78" spans="1:8" x14ac:dyDescent="0.25">
      <c r="A78" s="1">
        <v>43828.243055555555</v>
      </c>
      <c r="B78">
        <v>543031</v>
      </c>
      <c r="C78" s="8">
        <f t="shared" si="6"/>
        <v>0.95763888888905058</v>
      </c>
      <c r="D78">
        <f t="shared" si="7"/>
        <v>1714</v>
      </c>
      <c r="E78" s="5">
        <f t="shared" si="8"/>
        <v>74.575779550386244</v>
      </c>
      <c r="F78" s="5">
        <f t="shared" si="9"/>
        <v>671.18201595347614</v>
      </c>
      <c r="G78" s="5" t="str">
        <f t="shared" si="10"/>
        <v>décembre</v>
      </c>
      <c r="H78" s="5" t="str">
        <f t="shared" si="11"/>
        <v>2019</v>
      </c>
    </row>
    <row r="79" spans="1:8" x14ac:dyDescent="0.25">
      <c r="A79" s="1">
        <v>43827.285416666666</v>
      </c>
      <c r="B79">
        <v>541317</v>
      </c>
      <c r="C79" s="8">
        <f t="shared" si="6"/>
        <v>1.0034722222189885</v>
      </c>
      <c r="D79">
        <f t="shared" si="7"/>
        <v>1684</v>
      </c>
      <c r="E79" s="5">
        <f t="shared" si="8"/>
        <v>69.923875432751288</v>
      </c>
      <c r="F79" s="5">
        <f t="shared" si="9"/>
        <v>629.31487889476159</v>
      </c>
      <c r="G79" s="5" t="str">
        <f t="shared" si="10"/>
        <v>décembre</v>
      </c>
      <c r="H79" s="5" t="str">
        <f t="shared" si="11"/>
        <v>2019</v>
      </c>
    </row>
    <row r="80" spans="1:8" x14ac:dyDescent="0.25">
      <c r="A80" s="1">
        <v>43826.281944444447</v>
      </c>
      <c r="B80">
        <v>539633</v>
      </c>
      <c r="C80" s="8">
        <f t="shared" si="6"/>
        <v>2.0513888888890506</v>
      </c>
      <c r="D80">
        <f t="shared" si="7"/>
        <v>4012</v>
      </c>
      <c r="E80" s="5">
        <f t="shared" si="8"/>
        <v>81.489505754902169</v>
      </c>
      <c r="F80" s="5">
        <f t="shared" si="9"/>
        <v>733.40555179411956</v>
      </c>
      <c r="G80" s="5" t="str">
        <f t="shared" si="10"/>
        <v>décembre</v>
      </c>
      <c r="H80" s="5" t="str">
        <f t="shared" si="11"/>
        <v>2019</v>
      </c>
    </row>
    <row r="81" spans="1:8" x14ac:dyDescent="0.25">
      <c r="A81" s="1">
        <v>43824.230555555558</v>
      </c>
      <c r="B81">
        <v>535621</v>
      </c>
      <c r="C81" s="8">
        <f t="shared" si="6"/>
        <v>0.95208333333721384</v>
      </c>
      <c r="D81">
        <f t="shared" si="7"/>
        <v>1776</v>
      </c>
      <c r="E81" s="5">
        <f t="shared" si="8"/>
        <v>77.7242888399458</v>
      </c>
      <c r="F81" s="5">
        <f t="shared" si="9"/>
        <v>699.51859955951215</v>
      </c>
      <c r="G81" s="5" t="str">
        <f t="shared" si="10"/>
        <v>décembre</v>
      </c>
      <c r="H81" s="5" t="str">
        <f t="shared" si="11"/>
        <v>2019</v>
      </c>
    </row>
    <row r="82" spans="1:8" x14ac:dyDescent="0.25">
      <c r="A82" s="1">
        <v>43823.27847222222</v>
      </c>
      <c r="B82">
        <v>533845</v>
      </c>
      <c r="C82" s="8">
        <f t="shared" si="6"/>
        <v>1.0104166666642413</v>
      </c>
      <c r="D82">
        <f t="shared" si="7"/>
        <v>1975</v>
      </c>
      <c r="E82" s="5">
        <f t="shared" si="8"/>
        <v>81.443298969267659</v>
      </c>
      <c r="F82" s="5">
        <f t="shared" si="9"/>
        <v>732.9896907234089</v>
      </c>
      <c r="G82" s="5" t="str">
        <f t="shared" si="10"/>
        <v>décembre</v>
      </c>
      <c r="H82" s="5" t="str">
        <f t="shared" si="11"/>
        <v>2019</v>
      </c>
    </row>
    <row r="83" spans="1:8" x14ac:dyDescent="0.25">
      <c r="A83" s="1">
        <v>43822.268055555556</v>
      </c>
      <c r="B83">
        <v>531870</v>
      </c>
      <c r="C83" s="8">
        <f t="shared" si="6"/>
        <v>1.0194444444423425</v>
      </c>
      <c r="D83">
        <f t="shared" si="7"/>
        <v>1715</v>
      </c>
      <c r="E83" s="5">
        <f t="shared" si="8"/>
        <v>70.095367847555977</v>
      </c>
      <c r="F83" s="5">
        <f t="shared" si="9"/>
        <v>630.85831062800378</v>
      </c>
      <c r="G83" s="5" t="str">
        <f t="shared" si="10"/>
        <v>décembre</v>
      </c>
      <c r="H83" s="5" t="str">
        <f t="shared" si="11"/>
        <v>2019</v>
      </c>
    </row>
    <row r="84" spans="1:8" x14ac:dyDescent="0.25">
      <c r="A84" s="1">
        <v>43821.248611111114</v>
      </c>
      <c r="B84">
        <v>530155</v>
      </c>
      <c r="C84" s="8">
        <f t="shared" si="6"/>
        <v>0.99930555556056788</v>
      </c>
      <c r="D84">
        <f t="shared" si="7"/>
        <v>1778</v>
      </c>
      <c r="E84" s="5">
        <f t="shared" si="8"/>
        <v>74.134815843964503</v>
      </c>
      <c r="F84" s="5">
        <f t="shared" si="9"/>
        <v>667.2133425956805</v>
      </c>
      <c r="G84" s="5" t="str">
        <f t="shared" si="10"/>
        <v>décembre</v>
      </c>
      <c r="H84" s="5" t="str">
        <f t="shared" si="11"/>
        <v>2019</v>
      </c>
    </row>
    <row r="85" spans="1:8" x14ac:dyDescent="0.25">
      <c r="A85" s="1">
        <v>43820.249305555553</v>
      </c>
      <c r="B85">
        <v>528377</v>
      </c>
      <c r="C85" s="8">
        <f t="shared" si="6"/>
        <v>7.953472222223354</v>
      </c>
      <c r="D85">
        <f t="shared" si="7"/>
        <v>13906</v>
      </c>
      <c r="E85" s="5">
        <f t="shared" si="8"/>
        <v>72.850781454630336</v>
      </c>
      <c r="F85" s="5">
        <f t="shared" si="9"/>
        <v>655.65703309167304</v>
      </c>
      <c r="G85" s="5" t="str">
        <f t="shared" si="10"/>
        <v>décembre</v>
      </c>
      <c r="H85" s="5" t="str">
        <f t="shared" si="11"/>
        <v>2019</v>
      </c>
    </row>
    <row r="86" spans="1:8" x14ac:dyDescent="0.25">
      <c r="A86" s="1">
        <v>43812.29583333333</v>
      </c>
      <c r="B86">
        <v>514471</v>
      </c>
      <c r="C86" s="8">
        <f t="shared" si="6"/>
        <v>2.8784722222189885</v>
      </c>
      <c r="D86">
        <f t="shared" si="7"/>
        <v>5365</v>
      </c>
      <c r="E86" s="5">
        <f t="shared" si="8"/>
        <v>77.659831121920774</v>
      </c>
      <c r="F86" s="5">
        <f t="shared" si="9"/>
        <v>698.93848009728697</v>
      </c>
      <c r="G86" s="5" t="str">
        <f t="shared" si="10"/>
        <v>décembre</v>
      </c>
      <c r="H86" s="5" t="str">
        <f t="shared" si="11"/>
        <v>2019</v>
      </c>
    </row>
    <row r="87" spans="1:8" x14ac:dyDescent="0.25">
      <c r="A87" s="1">
        <v>43809.417361111111</v>
      </c>
      <c r="B87">
        <v>509106</v>
      </c>
      <c r="C87" s="8">
        <f t="shared" si="6"/>
        <v>4.1416666666700621</v>
      </c>
      <c r="D87">
        <f t="shared" si="7"/>
        <v>7681</v>
      </c>
      <c r="E87" s="5">
        <f t="shared" si="8"/>
        <v>77.273641851043294</v>
      </c>
      <c r="F87" s="5">
        <f t="shared" si="9"/>
        <v>695.46277665938965</v>
      </c>
      <c r="G87" s="5" t="str">
        <f t="shared" si="10"/>
        <v>décembre</v>
      </c>
      <c r="H87" s="5" t="str">
        <f t="shared" si="11"/>
        <v>2019</v>
      </c>
    </row>
    <row r="88" spans="1:8" x14ac:dyDescent="0.25">
      <c r="A88" s="1">
        <v>43805.275694444441</v>
      </c>
      <c r="B88">
        <v>501425</v>
      </c>
      <c r="C88" s="8">
        <f t="shared" si="6"/>
        <v>2.0159722222160781</v>
      </c>
      <c r="D88">
        <f t="shared" si="7"/>
        <v>4048</v>
      </c>
      <c r="E88" s="5">
        <f t="shared" si="8"/>
        <v>83.665173958229502</v>
      </c>
      <c r="F88" s="5">
        <f t="shared" si="9"/>
        <v>752.98656562406552</v>
      </c>
      <c r="G88" s="5" t="str">
        <f t="shared" si="10"/>
        <v>décembre</v>
      </c>
      <c r="H88" s="5" t="str">
        <f t="shared" si="11"/>
        <v>2019</v>
      </c>
    </row>
    <row r="89" spans="1:8" x14ac:dyDescent="0.25">
      <c r="A89" s="1">
        <v>43803.259722222225</v>
      </c>
      <c r="B89">
        <v>497377</v>
      </c>
      <c r="C89" s="8">
        <f t="shared" si="6"/>
        <v>0.98958333333575865</v>
      </c>
      <c r="D89">
        <f t="shared" si="7"/>
        <v>1891</v>
      </c>
      <c r="E89" s="5">
        <f t="shared" si="8"/>
        <v>79.621052631383805</v>
      </c>
      <c r="F89" s="5">
        <f t="shared" si="9"/>
        <v>716.58947368245424</v>
      </c>
      <c r="G89" s="5" t="str">
        <f t="shared" si="10"/>
        <v>décembre</v>
      </c>
      <c r="H89" s="5" t="str">
        <f t="shared" si="11"/>
        <v>2019</v>
      </c>
    </row>
    <row r="90" spans="1:8" x14ac:dyDescent="0.25">
      <c r="A90" s="1">
        <v>43802.270138888889</v>
      </c>
      <c r="B90">
        <v>495486</v>
      </c>
      <c r="C90" s="8">
        <f t="shared" si="6"/>
        <v>1.0194444444423425</v>
      </c>
      <c r="D90">
        <f t="shared" si="7"/>
        <v>1797</v>
      </c>
      <c r="E90" s="5">
        <f t="shared" si="8"/>
        <v>73.44686648516506</v>
      </c>
      <c r="F90" s="5">
        <f t="shared" si="9"/>
        <v>661.02179836648554</v>
      </c>
      <c r="G90" s="5" t="str">
        <f t="shared" si="10"/>
        <v>décembre</v>
      </c>
      <c r="H90" s="5" t="str">
        <f t="shared" si="11"/>
        <v>2019</v>
      </c>
    </row>
    <row r="91" spans="1:8" x14ac:dyDescent="0.25">
      <c r="A91" s="1">
        <v>43801.250694444447</v>
      </c>
      <c r="B91">
        <v>493689</v>
      </c>
      <c r="C91" s="8">
        <f t="shared" si="6"/>
        <v>0.97361111111240461</v>
      </c>
      <c r="D91">
        <f t="shared" si="7"/>
        <v>1854</v>
      </c>
      <c r="E91" s="5">
        <f t="shared" si="8"/>
        <v>79.343794579067193</v>
      </c>
      <c r="F91" s="5">
        <f t="shared" si="9"/>
        <v>714.09415121160475</v>
      </c>
      <c r="G91" s="5" t="str">
        <f t="shared" si="10"/>
        <v>décembre</v>
      </c>
      <c r="H91" s="5" t="str">
        <f t="shared" si="11"/>
        <v>2019</v>
      </c>
    </row>
    <row r="92" spans="1:8" x14ac:dyDescent="0.25">
      <c r="A92" s="1">
        <v>43800.277083333334</v>
      </c>
      <c r="B92">
        <v>491835</v>
      </c>
      <c r="C92" s="8">
        <f t="shared" si="6"/>
        <v>1.0118055555576575</v>
      </c>
      <c r="D92">
        <f t="shared" si="7"/>
        <v>1850.7999999999884</v>
      </c>
      <c r="E92" s="5">
        <f t="shared" si="8"/>
        <v>76.216884008077287</v>
      </c>
      <c r="F92" s="5">
        <f t="shared" si="9"/>
        <v>685.95195607269557</v>
      </c>
      <c r="G92" s="5" t="str">
        <f t="shared" si="10"/>
        <v>décembre</v>
      </c>
      <c r="H92" s="5" t="str">
        <f t="shared" si="11"/>
        <v>2019</v>
      </c>
    </row>
    <row r="93" spans="1:8" x14ac:dyDescent="0.25">
      <c r="A93" s="1">
        <v>43799.265277777777</v>
      </c>
      <c r="B93">
        <v>489984.2</v>
      </c>
      <c r="C93" s="8">
        <f t="shared" si="6"/>
        <v>0.98194444444379769</v>
      </c>
      <c r="D93">
        <f t="shared" si="7"/>
        <v>1814.2000000000116</v>
      </c>
      <c r="E93" s="5">
        <f t="shared" si="8"/>
        <v>76.981612447010178</v>
      </c>
      <c r="F93" s="5">
        <f t="shared" si="9"/>
        <v>692.83451202309163</v>
      </c>
      <c r="G93" s="5" t="str">
        <f t="shared" si="10"/>
        <v>novembre</v>
      </c>
      <c r="H93" s="5" t="str">
        <f t="shared" si="11"/>
        <v>2019</v>
      </c>
    </row>
    <row r="94" spans="1:8" x14ac:dyDescent="0.25">
      <c r="A94" s="1">
        <v>43798.283333333333</v>
      </c>
      <c r="B94">
        <v>488170</v>
      </c>
      <c r="C94" s="8">
        <f t="shared" si="6"/>
        <v>1.0381944444452529</v>
      </c>
      <c r="D94">
        <f t="shared" si="7"/>
        <v>1841</v>
      </c>
      <c r="E94" s="5">
        <f t="shared" si="8"/>
        <v>73.886287625360524</v>
      </c>
      <c r="F94" s="5">
        <f t="shared" si="9"/>
        <v>664.97658862824471</v>
      </c>
      <c r="G94" s="5" t="str">
        <f t="shared" si="10"/>
        <v>novembre</v>
      </c>
      <c r="H94" s="5" t="str">
        <f t="shared" si="11"/>
        <v>2019</v>
      </c>
    </row>
    <row r="95" spans="1:8" x14ac:dyDescent="0.25">
      <c r="A95" s="1">
        <v>43797.245138888888</v>
      </c>
      <c r="B95">
        <v>486329</v>
      </c>
      <c r="C95" s="8">
        <f t="shared" si="6"/>
        <v>0.95486111110949423</v>
      </c>
      <c r="D95">
        <f t="shared" si="7"/>
        <v>1676</v>
      </c>
      <c r="E95" s="5">
        <f t="shared" si="8"/>
        <v>73.134545454669293</v>
      </c>
      <c r="F95" s="5">
        <f t="shared" si="9"/>
        <v>658.2109090920236</v>
      </c>
      <c r="G95" s="5" t="str">
        <f t="shared" si="10"/>
        <v>novembre</v>
      </c>
      <c r="H95" s="5" t="str">
        <f t="shared" si="11"/>
        <v>2019</v>
      </c>
    </row>
    <row r="96" spans="1:8" x14ac:dyDescent="0.25">
      <c r="A96" s="1">
        <v>43796.290277777778</v>
      </c>
      <c r="B96">
        <v>484653</v>
      </c>
      <c r="C96" s="8">
        <f t="shared" si="6"/>
        <v>0.90833333333284827</v>
      </c>
      <c r="D96">
        <f t="shared" si="7"/>
        <v>1680</v>
      </c>
      <c r="E96" s="5">
        <f t="shared" si="8"/>
        <v>77.064220183527397</v>
      </c>
      <c r="F96" s="5">
        <f t="shared" si="9"/>
        <v>693.57798165174654</v>
      </c>
      <c r="G96" s="5" t="str">
        <f t="shared" si="10"/>
        <v>novembre</v>
      </c>
      <c r="H96" s="5" t="str">
        <f t="shared" si="11"/>
        <v>2019</v>
      </c>
    </row>
    <row r="97" spans="1:8" x14ac:dyDescent="0.25">
      <c r="A97" s="1">
        <v>43795.381944444445</v>
      </c>
      <c r="B97">
        <v>482973</v>
      </c>
      <c r="C97" s="8">
        <f t="shared" si="6"/>
        <v>1.132638888891961</v>
      </c>
      <c r="D97">
        <f t="shared" si="7"/>
        <v>1917</v>
      </c>
      <c r="E97" s="5">
        <f t="shared" si="8"/>
        <v>70.521152666884134</v>
      </c>
      <c r="F97" s="5">
        <f t="shared" si="9"/>
        <v>634.69037400195725</v>
      </c>
      <c r="G97" s="5" t="str">
        <f t="shared" si="10"/>
        <v>novembre</v>
      </c>
      <c r="H97" s="5" t="str">
        <f t="shared" si="11"/>
        <v>2019</v>
      </c>
    </row>
    <row r="98" spans="1:8" x14ac:dyDescent="0.25">
      <c r="A98" s="1">
        <v>43794.249305555553</v>
      </c>
      <c r="B98">
        <v>481056</v>
      </c>
      <c r="C98" s="8">
        <f t="shared" si="6"/>
        <v>0.95624999999563443</v>
      </c>
      <c r="D98">
        <f t="shared" si="7"/>
        <v>1711</v>
      </c>
      <c r="E98" s="5">
        <f t="shared" si="8"/>
        <v>74.553376906658443</v>
      </c>
      <c r="F98" s="5">
        <f t="shared" si="9"/>
        <v>670.98039215992594</v>
      </c>
      <c r="G98" s="5" t="str">
        <f t="shared" si="10"/>
        <v>novembre</v>
      </c>
      <c r="H98" s="5" t="str">
        <f t="shared" si="11"/>
        <v>2019</v>
      </c>
    </row>
    <row r="99" spans="1:8" x14ac:dyDescent="0.25">
      <c r="A99" s="1">
        <v>43793.293055555558</v>
      </c>
      <c r="B99">
        <v>479345</v>
      </c>
      <c r="C99" s="8">
        <f t="shared" si="6"/>
        <v>1.0187500000029104</v>
      </c>
      <c r="D99">
        <f t="shared" si="7"/>
        <v>1713</v>
      </c>
      <c r="E99" s="5">
        <f t="shared" si="8"/>
        <v>70.061349693051383</v>
      </c>
      <c r="F99" s="5">
        <f t="shared" si="9"/>
        <v>630.55214723746246</v>
      </c>
      <c r="G99" s="5" t="str">
        <f t="shared" si="10"/>
        <v>novembre</v>
      </c>
      <c r="H99" s="5" t="str">
        <f t="shared" si="11"/>
        <v>2019</v>
      </c>
    </row>
    <row r="100" spans="1:8" x14ac:dyDescent="0.25">
      <c r="A100" s="1">
        <v>43792.274305555555</v>
      </c>
      <c r="B100">
        <v>477632</v>
      </c>
      <c r="C100" s="8">
        <f t="shared" si="6"/>
        <v>1.0090277777781012</v>
      </c>
      <c r="D100">
        <f t="shared" si="7"/>
        <v>1680</v>
      </c>
      <c r="E100" s="5">
        <f t="shared" si="8"/>
        <v>69.37370956639208</v>
      </c>
      <c r="F100" s="5">
        <f t="shared" si="9"/>
        <v>624.36338609752875</v>
      </c>
      <c r="G100" s="5" t="str">
        <f t="shared" si="10"/>
        <v>novembre</v>
      </c>
      <c r="H100" s="5" t="str">
        <f t="shared" si="11"/>
        <v>2019</v>
      </c>
    </row>
    <row r="101" spans="1:8" x14ac:dyDescent="0.25">
      <c r="A101" s="1">
        <v>43791.265277777777</v>
      </c>
      <c r="B101">
        <v>475952</v>
      </c>
      <c r="C101" s="8">
        <f t="shared" si="6"/>
        <v>0.97222222221898846</v>
      </c>
      <c r="D101">
        <f t="shared" si="7"/>
        <v>1817</v>
      </c>
      <c r="E101" s="5">
        <f t="shared" si="8"/>
        <v>77.871428571687588</v>
      </c>
      <c r="F101" s="5">
        <f t="shared" si="9"/>
        <v>700.8428571451883</v>
      </c>
      <c r="G101" s="5" t="str">
        <f t="shared" si="10"/>
        <v>novembre</v>
      </c>
      <c r="H101" s="5" t="str">
        <f t="shared" si="11"/>
        <v>2019</v>
      </c>
    </row>
    <row r="102" spans="1:8" x14ac:dyDescent="0.25">
      <c r="A102" s="1">
        <v>43790.293055555558</v>
      </c>
      <c r="B102">
        <v>474135</v>
      </c>
      <c r="C102" s="8">
        <f t="shared" si="6"/>
        <v>1.0284722222277196</v>
      </c>
      <c r="D102">
        <f t="shared" si="7"/>
        <v>1903</v>
      </c>
      <c r="E102" s="5">
        <f t="shared" si="8"/>
        <v>77.09655638041167</v>
      </c>
      <c r="F102" s="5">
        <f t="shared" si="9"/>
        <v>693.86900742370506</v>
      </c>
      <c r="G102" s="5" t="str">
        <f t="shared" si="10"/>
        <v>novembre</v>
      </c>
      <c r="H102" s="5" t="str">
        <f t="shared" si="11"/>
        <v>2019</v>
      </c>
    </row>
    <row r="103" spans="1:8" x14ac:dyDescent="0.25">
      <c r="A103" s="1">
        <v>43789.26458333333</v>
      </c>
      <c r="B103">
        <v>472232</v>
      </c>
      <c r="C103" s="8">
        <f t="shared" si="6"/>
        <v>1.0416666666642413</v>
      </c>
      <c r="D103">
        <f t="shared" si="7"/>
        <v>1727</v>
      </c>
      <c r="E103" s="5">
        <f t="shared" si="8"/>
        <v>69.080000000160837</v>
      </c>
      <c r="F103" s="5">
        <f t="shared" si="9"/>
        <v>621.72000000144749</v>
      </c>
      <c r="G103" s="5" t="str">
        <f t="shared" si="10"/>
        <v>novembre</v>
      </c>
      <c r="H103" s="5" t="str">
        <f t="shared" si="11"/>
        <v>2019</v>
      </c>
    </row>
    <row r="104" spans="1:8" x14ac:dyDescent="0.25">
      <c r="A104" s="1">
        <v>43788.222916666666</v>
      </c>
      <c r="B104">
        <v>470505</v>
      </c>
      <c r="C104" s="8">
        <f t="shared" si="6"/>
        <v>2.9638888888875954</v>
      </c>
      <c r="D104">
        <f t="shared" si="7"/>
        <v>5464</v>
      </c>
      <c r="E104" s="5">
        <f t="shared" si="8"/>
        <v>76.813495782601464</v>
      </c>
      <c r="F104" s="5">
        <f t="shared" si="9"/>
        <v>691.32146204341313</v>
      </c>
      <c r="G104" s="5" t="str">
        <f t="shared" si="10"/>
        <v>novembre</v>
      </c>
      <c r="H104" s="5" t="str">
        <f t="shared" si="11"/>
        <v>2019</v>
      </c>
    </row>
    <row r="105" spans="1:8" x14ac:dyDescent="0.25">
      <c r="A105" s="1">
        <v>43785.259027777778</v>
      </c>
      <c r="B105">
        <v>465041</v>
      </c>
      <c r="C105" s="8">
        <f t="shared" si="6"/>
        <v>0.97013888888614019</v>
      </c>
      <c r="D105">
        <f t="shared" si="7"/>
        <v>1792</v>
      </c>
      <c r="E105" s="5">
        <f t="shared" si="8"/>
        <v>76.964924839158655</v>
      </c>
      <c r="F105" s="5">
        <f t="shared" si="9"/>
        <v>692.68432355242794</v>
      </c>
      <c r="G105" s="5" t="str">
        <f t="shared" si="10"/>
        <v>novembre</v>
      </c>
      <c r="H105" s="5" t="str">
        <f t="shared" si="11"/>
        <v>2019</v>
      </c>
    </row>
    <row r="106" spans="1:8" x14ac:dyDescent="0.25">
      <c r="A106" s="1">
        <v>43784.288888888892</v>
      </c>
      <c r="B106">
        <v>463249</v>
      </c>
      <c r="C106" s="8">
        <f t="shared" si="6"/>
        <v>2.0125000000043656</v>
      </c>
      <c r="D106">
        <f t="shared" si="7"/>
        <v>3816</v>
      </c>
      <c r="E106" s="5">
        <f t="shared" si="8"/>
        <v>79.006211179952842</v>
      </c>
      <c r="F106" s="5">
        <f t="shared" si="9"/>
        <v>711.0559006195756</v>
      </c>
      <c r="G106" s="5" t="str">
        <f t="shared" si="10"/>
        <v>novembre</v>
      </c>
      <c r="H106" s="5" t="str">
        <f t="shared" si="11"/>
        <v>2019</v>
      </c>
    </row>
    <row r="107" spans="1:8" x14ac:dyDescent="0.25">
      <c r="A107" s="1">
        <v>43782.276388888888</v>
      </c>
      <c r="B107">
        <v>459433</v>
      </c>
      <c r="C107" s="8">
        <f t="shared" si="6"/>
        <v>1.0145833333299379</v>
      </c>
      <c r="D107">
        <f t="shared" si="7"/>
        <v>1821</v>
      </c>
      <c r="E107" s="5">
        <f t="shared" si="8"/>
        <v>74.784394250763626</v>
      </c>
      <c r="F107" s="5">
        <f t="shared" si="9"/>
        <v>673.05954825687263</v>
      </c>
      <c r="G107" s="5" t="str">
        <f t="shared" si="10"/>
        <v>novembre</v>
      </c>
      <c r="H107" s="5" t="str">
        <f t="shared" si="11"/>
        <v>2019</v>
      </c>
    </row>
    <row r="108" spans="1:8" x14ac:dyDescent="0.25">
      <c r="A108" s="1">
        <v>43781.261805555558</v>
      </c>
      <c r="B108">
        <v>457612</v>
      </c>
      <c r="C108" s="8">
        <f t="shared" si="6"/>
        <v>43781.261805555558</v>
      </c>
      <c r="D108">
        <f t="shared" si="7"/>
        <v>457612</v>
      </c>
      <c r="E108" s="5">
        <f t="shared" si="8"/>
        <v>0.43550975646497164</v>
      </c>
      <c r="F108" s="5">
        <f t="shared" si="9"/>
        <v>3.9195878081847448</v>
      </c>
      <c r="G108" s="5" t="str">
        <f t="shared" si="10"/>
        <v>novembre</v>
      </c>
      <c r="H108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G1m">
                <anchor>
                  <from>
                    <xdr:col>9</xdr:col>
                    <xdr:colOff>9525</xdr:colOff>
                    <xdr:row>0</xdr:row>
                    <xdr:rowOff>152400</xdr:rowOff>
                  </from>
                  <to>
                    <xdr:col>10</xdr:col>
                    <xdr:colOff>47625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K110"/>
  <sheetViews>
    <sheetView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32.28515625" style="5" customWidth="1"/>
    <col min="8" max="8" width="24.5703125" style="5" customWidth="1"/>
    <col min="9" max="9" width="24.140625" style="5" customWidth="1"/>
    <col min="10" max="16384" width="11.42578125" style="5"/>
  </cols>
  <sheetData>
    <row r="1" spans="1:11" x14ac:dyDescent="0.25">
      <c r="A1" s="4" t="s">
        <v>0</v>
      </c>
      <c r="B1" s="3" t="s">
        <v>3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43930.260416666664</v>
      </c>
      <c r="B2">
        <v>130788</v>
      </c>
      <c r="C2" s="8">
        <f>A2-A3</f>
        <v>1.0513888888890506</v>
      </c>
      <c r="D2">
        <f>B2-B3</f>
        <v>103</v>
      </c>
      <c r="E2" s="5">
        <f>D2/(C2*24)</f>
        <v>4.0819022457061092</v>
      </c>
      <c r="F2" s="5">
        <f>E2*9</f>
        <v>36.737120211354984</v>
      </c>
      <c r="G2" s="5" t="str">
        <f>TEXT(A2,"mmmm")</f>
        <v>avril</v>
      </c>
      <c r="H2" s="5" t="str">
        <f>TEXT(A2,"aaaa")</f>
        <v>2020</v>
      </c>
      <c r="K2" s="8"/>
    </row>
    <row r="3" spans="1:11" x14ac:dyDescent="0.25">
      <c r="A3" s="1">
        <v>43929.209027777775</v>
      </c>
      <c r="B3">
        <v>130685</v>
      </c>
      <c r="C3" s="8">
        <f t="shared" ref="C3:C66" si="0">A3-A4</f>
        <v>0.97083333333284827</v>
      </c>
      <c r="D3">
        <f t="shared" ref="D3:D66" si="1">B3-B4</f>
        <v>93</v>
      </c>
      <c r="E3" s="5">
        <f t="shared" ref="E3:E66" si="2">D3/(C3*24)</f>
        <v>3.9914163090148698</v>
      </c>
      <c r="F3" s="5">
        <f t="shared" ref="F3:F66" si="3">E3*9</f>
        <v>35.922746781133824</v>
      </c>
      <c r="G3" s="5" t="str">
        <f t="shared" ref="G3:G66" si="4">TEXT(A3,"mmmm")</f>
        <v>avril</v>
      </c>
      <c r="H3" s="5" t="str">
        <f t="shared" ref="H3:H66" si="5">TEXT(A3,"aaaa")</f>
        <v>2020</v>
      </c>
    </row>
    <row r="4" spans="1:11" x14ac:dyDescent="0.25">
      <c r="A4" s="1">
        <v>43928.238194444442</v>
      </c>
      <c r="B4">
        <v>130592</v>
      </c>
      <c r="C4" s="8">
        <f t="shared" si="0"/>
        <v>1.0402777777781012</v>
      </c>
      <c r="D4">
        <f t="shared" si="1"/>
        <v>104</v>
      </c>
      <c r="E4" s="5">
        <f t="shared" si="2"/>
        <v>4.1655540720948334</v>
      </c>
      <c r="F4" s="5">
        <f t="shared" si="3"/>
        <v>37.489986648853503</v>
      </c>
      <c r="G4" s="5" t="str">
        <f t="shared" si="4"/>
        <v>avril</v>
      </c>
      <c r="H4" s="5" t="str">
        <f t="shared" si="5"/>
        <v>2020</v>
      </c>
    </row>
    <row r="5" spans="1:11" x14ac:dyDescent="0.25">
      <c r="A5" s="1">
        <v>43927.197916666664</v>
      </c>
      <c r="B5">
        <v>130488</v>
      </c>
      <c r="C5" s="8">
        <f t="shared" si="0"/>
        <v>0.98333333332993789</v>
      </c>
      <c r="D5">
        <f t="shared" si="1"/>
        <v>103</v>
      </c>
      <c r="E5" s="5">
        <f t="shared" si="2"/>
        <v>4.364406779676087</v>
      </c>
      <c r="F5" s="5">
        <f t="shared" si="3"/>
        <v>39.279661017084784</v>
      </c>
      <c r="G5" s="5" t="str">
        <f t="shared" si="4"/>
        <v>avril</v>
      </c>
      <c r="H5" s="5" t="str">
        <f t="shared" si="5"/>
        <v>2020</v>
      </c>
    </row>
    <row r="6" spans="1:11" x14ac:dyDescent="0.25">
      <c r="A6" s="1">
        <v>43926.214583333334</v>
      </c>
      <c r="B6">
        <v>130385</v>
      </c>
      <c r="C6" s="8">
        <f t="shared" si="0"/>
        <v>0.8243055555576575</v>
      </c>
      <c r="D6">
        <f t="shared" si="1"/>
        <v>104</v>
      </c>
      <c r="E6" s="5">
        <f t="shared" si="2"/>
        <v>5.2569502948475888</v>
      </c>
      <c r="F6" s="5">
        <f t="shared" si="3"/>
        <v>47.312552653628302</v>
      </c>
      <c r="G6" s="5" t="str">
        <f t="shared" si="4"/>
        <v>avril</v>
      </c>
      <c r="H6" s="5" t="str">
        <f t="shared" si="5"/>
        <v>2020</v>
      </c>
    </row>
    <row r="7" spans="1:11" x14ac:dyDescent="0.25">
      <c r="A7" s="1">
        <v>43925.390277777777</v>
      </c>
      <c r="B7">
        <v>130281</v>
      </c>
      <c r="C7" s="8">
        <f t="shared" si="0"/>
        <v>2.1909722222189885</v>
      </c>
      <c r="D7">
        <f t="shared" si="1"/>
        <v>202</v>
      </c>
      <c r="E7" s="5">
        <f t="shared" si="2"/>
        <v>3.8415213946173972</v>
      </c>
      <c r="F7" s="5">
        <f t="shared" si="3"/>
        <v>34.573692551556576</v>
      </c>
      <c r="G7" s="5" t="str">
        <f t="shared" si="4"/>
        <v>avril</v>
      </c>
      <c r="H7" s="5" t="str">
        <f t="shared" si="5"/>
        <v>2020</v>
      </c>
    </row>
    <row r="8" spans="1:11" x14ac:dyDescent="0.25">
      <c r="A8" s="1">
        <v>43923.199305555558</v>
      </c>
      <c r="B8">
        <v>130079</v>
      </c>
      <c r="C8" s="8">
        <f t="shared" si="0"/>
        <v>0.95277777777664596</v>
      </c>
      <c r="D8">
        <f t="shared" si="1"/>
        <v>95</v>
      </c>
      <c r="E8" s="5">
        <f t="shared" si="2"/>
        <v>4.1545189504422533</v>
      </c>
      <c r="F8" s="5">
        <f t="shared" si="3"/>
        <v>37.390670553980279</v>
      </c>
      <c r="G8" s="5" t="str">
        <f t="shared" si="4"/>
        <v>avril</v>
      </c>
      <c r="H8" s="5" t="str">
        <f t="shared" si="5"/>
        <v>2020</v>
      </c>
    </row>
    <row r="9" spans="1:11" x14ac:dyDescent="0.25">
      <c r="A9" s="1">
        <v>43922.246527777781</v>
      </c>
      <c r="B9">
        <v>129984</v>
      </c>
      <c r="C9" s="8">
        <f t="shared" si="0"/>
        <v>0.99861111111385981</v>
      </c>
      <c r="D9">
        <f t="shared" si="1"/>
        <v>104</v>
      </c>
      <c r="E9" s="5">
        <f t="shared" si="2"/>
        <v>4.3393602225193497</v>
      </c>
      <c r="F9" s="5">
        <f t="shared" si="3"/>
        <v>39.054242002674144</v>
      </c>
      <c r="G9" s="5" t="str">
        <f t="shared" si="4"/>
        <v>avril</v>
      </c>
      <c r="H9" s="5" t="str">
        <f t="shared" si="5"/>
        <v>2020</v>
      </c>
    </row>
    <row r="10" spans="1:11" x14ac:dyDescent="0.25">
      <c r="A10" s="1">
        <v>43921.247916666667</v>
      </c>
      <c r="B10">
        <v>129880</v>
      </c>
      <c r="C10" s="8">
        <f t="shared" si="0"/>
        <v>0.96388888888759539</v>
      </c>
      <c r="D10">
        <f t="shared" si="1"/>
        <v>106</v>
      </c>
      <c r="E10" s="5">
        <f t="shared" si="2"/>
        <v>4.5821325648476474</v>
      </c>
      <c r="F10" s="5">
        <f t="shared" si="3"/>
        <v>41.239193083628827</v>
      </c>
      <c r="G10" s="5" t="str">
        <f t="shared" si="4"/>
        <v>mars</v>
      </c>
      <c r="H10" s="5" t="str">
        <f t="shared" si="5"/>
        <v>2020</v>
      </c>
    </row>
    <row r="11" spans="1:11" x14ac:dyDescent="0.25">
      <c r="A11" s="1">
        <v>43920.28402777778</v>
      </c>
      <c r="B11">
        <v>129774</v>
      </c>
      <c r="C11" s="8">
        <f t="shared" si="0"/>
        <v>1.0208333333357587</v>
      </c>
      <c r="D11">
        <f t="shared" si="1"/>
        <v>97</v>
      </c>
      <c r="E11" s="5">
        <f t="shared" si="2"/>
        <v>3.9591836734599815</v>
      </c>
      <c r="F11" s="5">
        <f t="shared" si="3"/>
        <v>35.632653061139834</v>
      </c>
      <c r="G11" s="5" t="str">
        <f t="shared" si="4"/>
        <v>mars</v>
      </c>
      <c r="H11" s="5" t="str">
        <f t="shared" si="5"/>
        <v>2020</v>
      </c>
    </row>
    <row r="12" spans="1:11" x14ac:dyDescent="0.25">
      <c r="A12" s="1">
        <v>43919.263194444444</v>
      </c>
      <c r="B12">
        <v>129677</v>
      </c>
      <c r="C12" s="8">
        <f t="shared" si="0"/>
        <v>1.0500000000029104</v>
      </c>
      <c r="D12">
        <f t="shared" si="1"/>
        <v>107</v>
      </c>
      <c r="E12" s="5">
        <f t="shared" si="2"/>
        <v>4.2460317460199768</v>
      </c>
      <c r="F12" s="5">
        <f t="shared" si="3"/>
        <v>38.214285714179795</v>
      </c>
      <c r="G12" s="5" t="str">
        <f t="shared" si="4"/>
        <v>mars</v>
      </c>
      <c r="H12" s="5" t="str">
        <f t="shared" si="5"/>
        <v>2020</v>
      </c>
    </row>
    <row r="13" spans="1:11" x14ac:dyDescent="0.25">
      <c r="A13" s="1">
        <v>43918.213194444441</v>
      </c>
      <c r="B13">
        <v>129570</v>
      </c>
      <c r="C13" s="8">
        <f t="shared" si="0"/>
        <v>1.0048611111051287</v>
      </c>
      <c r="D13">
        <f t="shared" si="1"/>
        <v>103</v>
      </c>
      <c r="E13" s="5">
        <f t="shared" si="2"/>
        <v>4.2709053213799537</v>
      </c>
      <c r="F13" s="5">
        <f t="shared" si="3"/>
        <v>38.438147892419586</v>
      </c>
      <c r="G13" s="5" t="str">
        <f t="shared" si="4"/>
        <v>mars</v>
      </c>
      <c r="H13" s="5" t="str">
        <f t="shared" si="5"/>
        <v>2020</v>
      </c>
    </row>
    <row r="14" spans="1:11" x14ac:dyDescent="0.25">
      <c r="A14" s="1">
        <v>43917.208333333336</v>
      </c>
      <c r="B14">
        <v>129467</v>
      </c>
      <c r="C14" s="8">
        <f t="shared" si="0"/>
        <v>0.97569444444525288</v>
      </c>
      <c r="D14">
        <f t="shared" si="1"/>
        <v>102</v>
      </c>
      <c r="E14" s="5">
        <f t="shared" si="2"/>
        <v>4.3558718861173871</v>
      </c>
      <c r="F14" s="5">
        <f t="shared" si="3"/>
        <v>39.202846975056481</v>
      </c>
      <c r="G14" s="5" t="str">
        <f t="shared" si="4"/>
        <v>mars</v>
      </c>
      <c r="H14" s="5" t="str">
        <f t="shared" si="5"/>
        <v>2020</v>
      </c>
    </row>
    <row r="15" spans="1:11" x14ac:dyDescent="0.25">
      <c r="A15" s="1">
        <v>43916.232638888891</v>
      </c>
      <c r="B15">
        <v>129365</v>
      </c>
      <c r="C15" s="8">
        <f t="shared" si="0"/>
        <v>3.0298611111138598</v>
      </c>
      <c r="D15">
        <f t="shared" si="1"/>
        <v>310</v>
      </c>
      <c r="E15" s="5">
        <f t="shared" si="2"/>
        <v>4.2631217052448145</v>
      </c>
      <c r="F15" s="5">
        <f t="shared" si="3"/>
        <v>38.368095347203329</v>
      </c>
      <c r="G15" s="5" t="str">
        <f t="shared" si="4"/>
        <v>mars</v>
      </c>
      <c r="H15" s="5" t="str">
        <f t="shared" si="5"/>
        <v>2020</v>
      </c>
    </row>
    <row r="16" spans="1:11" x14ac:dyDescent="0.25">
      <c r="A16" s="1">
        <v>43913.202777777777</v>
      </c>
      <c r="B16">
        <v>129055</v>
      </c>
      <c r="C16" s="8">
        <f t="shared" si="0"/>
        <v>0.97777777777810115</v>
      </c>
      <c r="D16">
        <f t="shared" si="1"/>
        <v>100</v>
      </c>
      <c r="E16" s="5">
        <f t="shared" si="2"/>
        <v>4.2613636363622271</v>
      </c>
      <c r="F16" s="5">
        <f t="shared" si="3"/>
        <v>38.352272727260043</v>
      </c>
      <c r="G16" s="5" t="str">
        <f t="shared" si="4"/>
        <v>mars</v>
      </c>
      <c r="H16" s="5" t="str">
        <f t="shared" si="5"/>
        <v>2020</v>
      </c>
    </row>
    <row r="17" spans="1:8" x14ac:dyDescent="0.25">
      <c r="A17" s="1">
        <v>43912.224999999999</v>
      </c>
      <c r="B17">
        <v>128955</v>
      </c>
      <c r="C17" s="8">
        <f t="shared" si="0"/>
        <v>2.023611111108039</v>
      </c>
      <c r="D17">
        <f t="shared" si="1"/>
        <v>196</v>
      </c>
      <c r="E17" s="5">
        <f t="shared" si="2"/>
        <v>4.035689773513333</v>
      </c>
      <c r="F17" s="5">
        <f t="shared" si="3"/>
        <v>36.321207961619997</v>
      </c>
      <c r="G17" s="5" t="str">
        <f t="shared" si="4"/>
        <v>mars</v>
      </c>
      <c r="H17" s="5" t="str">
        <f t="shared" si="5"/>
        <v>2020</v>
      </c>
    </row>
    <row r="18" spans="1:8" x14ac:dyDescent="0.25">
      <c r="A18" s="1">
        <v>43910.201388888891</v>
      </c>
      <c r="B18">
        <v>128759</v>
      </c>
      <c r="C18" s="8">
        <f t="shared" si="0"/>
        <v>1.9749999999985448</v>
      </c>
      <c r="D18">
        <f t="shared" si="1"/>
        <v>194</v>
      </c>
      <c r="E18" s="5">
        <f t="shared" si="2"/>
        <v>4.0928270042224248</v>
      </c>
      <c r="F18" s="5">
        <f t="shared" si="3"/>
        <v>36.835443038001827</v>
      </c>
      <c r="G18" s="5" t="str">
        <f t="shared" si="4"/>
        <v>mars</v>
      </c>
      <c r="H18" s="5" t="str">
        <f t="shared" si="5"/>
        <v>2020</v>
      </c>
    </row>
    <row r="19" spans="1:8" x14ac:dyDescent="0.25">
      <c r="A19" s="1">
        <v>43908.226388888892</v>
      </c>
      <c r="B19">
        <v>128565</v>
      </c>
      <c r="C19" s="8">
        <f t="shared" si="0"/>
        <v>1.0125000000043656</v>
      </c>
      <c r="D19">
        <f t="shared" si="1"/>
        <v>97</v>
      </c>
      <c r="E19" s="5">
        <f t="shared" si="2"/>
        <v>3.9917695473078916</v>
      </c>
      <c r="F19" s="5">
        <f t="shared" si="3"/>
        <v>35.925925925771026</v>
      </c>
      <c r="G19" s="5" t="str">
        <f t="shared" si="4"/>
        <v>mars</v>
      </c>
      <c r="H19" s="5" t="str">
        <f t="shared" si="5"/>
        <v>2020</v>
      </c>
    </row>
    <row r="20" spans="1:8" x14ac:dyDescent="0.25">
      <c r="A20" s="1">
        <v>43907.213888888888</v>
      </c>
      <c r="B20">
        <v>128468</v>
      </c>
      <c r="C20" s="8">
        <f t="shared" si="0"/>
        <v>0.89861111110803904</v>
      </c>
      <c r="D20">
        <f t="shared" si="1"/>
        <v>86</v>
      </c>
      <c r="E20" s="5">
        <f t="shared" si="2"/>
        <v>3.9876352395808659</v>
      </c>
      <c r="F20" s="5">
        <f t="shared" si="3"/>
        <v>35.888717156227791</v>
      </c>
      <c r="G20" s="5" t="str">
        <f t="shared" si="4"/>
        <v>mars</v>
      </c>
      <c r="H20" s="5" t="str">
        <f t="shared" si="5"/>
        <v>2020</v>
      </c>
    </row>
    <row r="21" spans="1:8" x14ac:dyDescent="0.25">
      <c r="A21" s="1">
        <v>43906.31527777778</v>
      </c>
      <c r="B21">
        <v>128382</v>
      </c>
      <c r="C21" s="8">
        <f t="shared" si="0"/>
        <v>2.109027777776646</v>
      </c>
      <c r="D21">
        <f t="shared" si="1"/>
        <v>196</v>
      </c>
      <c r="E21" s="5">
        <f t="shared" si="2"/>
        <v>3.8722423444209126</v>
      </c>
      <c r="F21" s="5">
        <f t="shared" si="3"/>
        <v>34.850181099788216</v>
      </c>
      <c r="G21" s="5" t="str">
        <f t="shared" si="4"/>
        <v>mars</v>
      </c>
      <c r="H21" s="5" t="str">
        <f t="shared" si="5"/>
        <v>2020</v>
      </c>
    </row>
    <row r="22" spans="1:8" x14ac:dyDescent="0.25">
      <c r="A22" s="1">
        <v>43904.206250000003</v>
      </c>
      <c r="B22">
        <v>128186</v>
      </c>
      <c r="C22" s="8">
        <f t="shared" si="0"/>
        <v>1.0048611111124046</v>
      </c>
      <c r="D22">
        <f t="shared" si="1"/>
        <v>98</v>
      </c>
      <c r="E22" s="5">
        <f t="shared" si="2"/>
        <v>4.0635798203126683</v>
      </c>
      <c r="F22" s="5">
        <f t="shared" si="3"/>
        <v>36.572218382814015</v>
      </c>
      <c r="G22" s="5" t="str">
        <f t="shared" si="4"/>
        <v>mars</v>
      </c>
      <c r="H22" s="5" t="str">
        <f t="shared" si="5"/>
        <v>2020</v>
      </c>
    </row>
    <row r="23" spans="1:8" x14ac:dyDescent="0.25">
      <c r="A23" s="1">
        <v>43903.201388888891</v>
      </c>
      <c r="B23">
        <v>128088</v>
      </c>
      <c r="C23" s="8">
        <f t="shared" si="0"/>
        <v>1.9555555555562023</v>
      </c>
      <c r="D23">
        <f t="shared" si="1"/>
        <v>181</v>
      </c>
      <c r="E23" s="5">
        <f t="shared" si="2"/>
        <v>3.8565340909078154</v>
      </c>
      <c r="F23" s="5">
        <f t="shared" si="3"/>
        <v>34.708806818170338</v>
      </c>
      <c r="G23" s="5" t="str">
        <f t="shared" si="4"/>
        <v>mars</v>
      </c>
      <c r="H23" s="5" t="str">
        <f t="shared" si="5"/>
        <v>2020</v>
      </c>
    </row>
    <row r="24" spans="1:8" x14ac:dyDescent="0.25">
      <c r="A24" s="1">
        <v>43901.245833333334</v>
      </c>
      <c r="B24">
        <v>127907</v>
      </c>
      <c r="C24" s="8">
        <f t="shared" si="0"/>
        <v>1.0305555555532919</v>
      </c>
      <c r="D24">
        <f t="shared" si="1"/>
        <v>95</v>
      </c>
      <c r="E24" s="5">
        <f t="shared" si="2"/>
        <v>3.8409703504127495</v>
      </c>
      <c r="F24" s="5">
        <f t="shared" si="3"/>
        <v>34.568733153714746</v>
      </c>
      <c r="G24" s="5" t="str">
        <f t="shared" si="4"/>
        <v>mars</v>
      </c>
      <c r="H24" s="5" t="str">
        <f t="shared" si="5"/>
        <v>2020</v>
      </c>
    </row>
    <row r="25" spans="1:8" x14ac:dyDescent="0.25">
      <c r="A25" s="1">
        <v>43900.215277777781</v>
      </c>
      <c r="B25">
        <v>127812</v>
      </c>
      <c r="C25" s="8">
        <f t="shared" si="0"/>
        <v>0.9805555555576575</v>
      </c>
      <c r="D25">
        <f t="shared" si="1"/>
        <v>94</v>
      </c>
      <c r="E25" s="5">
        <f t="shared" si="2"/>
        <v>3.9943342776118342</v>
      </c>
      <c r="F25" s="5">
        <f t="shared" si="3"/>
        <v>35.949008498506508</v>
      </c>
      <c r="G25" s="5" t="str">
        <f t="shared" si="4"/>
        <v>mars</v>
      </c>
      <c r="H25" s="5" t="str">
        <f t="shared" si="5"/>
        <v>2020</v>
      </c>
    </row>
    <row r="26" spans="1:8" x14ac:dyDescent="0.25">
      <c r="A26" s="1">
        <v>43899.234722222223</v>
      </c>
      <c r="B26">
        <v>127718</v>
      </c>
      <c r="C26" s="8">
        <f t="shared" si="0"/>
        <v>0.95138888889050577</v>
      </c>
      <c r="D26">
        <f t="shared" si="1"/>
        <v>95</v>
      </c>
      <c r="E26" s="5">
        <f t="shared" si="2"/>
        <v>4.1605839415987687</v>
      </c>
      <c r="F26" s="5">
        <f t="shared" si="3"/>
        <v>37.445255474388915</v>
      </c>
      <c r="G26" s="5" t="str">
        <f t="shared" si="4"/>
        <v>mars</v>
      </c>
      <c r="H26" s="5" t="str">
        <f t="shared" si="5"/>
        <v>2020</v>
      </c>
    </row>
    <row r="27" spans="1:8" x14ac:dyDescent="0.25">
      <c r="A27" s="1">
        <v>43898.283333333333</v>
      </c>
      <c r="B27">
        <v>127623</v>
      </c>
      <c r="C27" s="8">
        <f t="shared" si="0"/>
        <v>0.98263888889050577</v>
      </c>
      <c r="D27">
        <f t="shared" si="1"/>
        <v>96</v>
      </c>
      <c r="E27" s="5">
        <f t="shared" si="2"/>
        <v>4.0706713780851747</v>
      </c>
      <c r="F27" s="5">
        <f t="shared" si="3"/>
        <v>36.63604240276657</v>
      </c>
      <c r="G27" s="5" t="str">
        <f t="shared" si="4"/>
        <v>mars</v>
      </c>
      <c r="H27" s="5" t="str">
        <f t="shared" si="5"/>
        <v>2020</v>
      </c>
    </row>
    <row r="28" spans="1:8" x14ac:dyDescent="0.25">
      <c r="A28" s="1">
        <v>43897.300694444442</v>
      </c>
      <c r="B28">
        <v>127527</v>
      </c>
      <c r="C28" s="8">
        <f t="shared" si="0"/>
        <v>0.97499999999854481</v>
      </c>
      <c r="D28">
        <f t="shared" si="1"/>
        <v>92</v>
      </c>
      <c r="E28" s="5">
        <f t="shared" si="2"/>
        <v>3.9316239316297996</v>
      </c>
      <c r="F28" s="5">
        <f t="shared" si="3"/>
        <v>35.384615384668194</v>
      </c>
      <c r="G28" s="5" t="str">
        <f t="shared" si="4"/>
        <v>mars</v>
      </c>
      <c r="H28" s="5" t="str">
        <f t="shared" si="5"/>
        <v>2020</v>
      </c>
    </row>
    <row r="29" spans="1:8" x14ac:dyDescent="0.25">
      <c r="A29" s="1">
        <v>43896.325694444444</v>
      </c>
      <c r="B29">
        <v>127435</v>
      </c>
      <c r="C29" s="8">
        <f t="shared" si="0"/>
        <v>2.0423611111109494</v>
      </c>
      <c r="D29">
        <f t="shared" si="1"/>
        <v>196</v>
      </c>
      <c r="E29" s="5">
        <f t="shared" si="2"/>
        <v>3.9986399183954204</v>
      </c>
      <c r="F29" s="5">
        <f t="shared" si="3"/>
        <v>35.987759265558786</v>
      </c>
      <c r="G29" s="5" t="str">
        <f t="shared" si="4"/>
        <v>mars</v>
      </c>
      <c r="H29" s="5" t="str">
        <f t="shared" si="5"/>
        <v>2020</v>
      </c>
    </row>
    <row r="30" spans="1:8" x14ac:dyDescent="0.25">
      <c r="A30" s="1">
        <v>43894.283333333333</v>
      </c>
      <c r="B30">
        <v>127239</v>
      </c>
      <c r="C30" s="8">
        <f t="shared" si="0"/>
        <v>0.97777777777810115</v>
      </c>
      <c r="D30">
        <f t="shared" si="1"/>
        <v>96</v>
      </c>
      <c r="E30" s="5">
        <f t="shared" si="2"/>
        <v>4.0909090909077381</v>
      </c>
      <c r="F30" s="5">
        <f t="shared" si="3"/>
        <v>36.818181818169641</v>
      </c>
      <c r="G30" s="5" t="str">
        <f t="shared" si="4"/>
        <v>mars</v>
      </c>
      <c r="H30" s="5" t="str">
        <f t="shared" si="5"/>
        <v>2020</v>
      </c>
    </row>
    <row r="31" spans="1:8" x14ac:dyDescent="0.25">
      <c r="A31" s="1">
        <v>43893.305555555555</v>
      </c>
      <c r="B31">
        <v>127143</v>
      </c>
      <c r="C31" s="8">
        <f t="shared" si="0"/>
        <v>1.0090277777781012</v>
      </c>
      <c r="D31">
        <f t="shared" si="1"/>
        <v>98</v>
      </c>
      <c r="E31" s="5">
        <f t="shared" si="2"/>
        <v>4.0467997247062044</v>
      </c>
      <c r="F31" s="5">
        <f t="shared" si="3"/>
        <v>36.42119752235584</v>
      </c>
      <c r="G31" s="5" t="str">
        <f t="shared" si="4"/>
        <v>mars</v>
      </c>
      <c r="H31" s="5" t="str">
        <f t="shared" si="5"/>
        <v>2020</v>
      </c>
    </row>
    <row r="32" spans="1:8" x14ac:dyDescent="0.25">
      <c r="A32" s="1">
        <v>43892.296527777777</v>
      </c>
      <c r="B32">
        <v>127045</v>
      </c>
      <c r="C32" s="8">
        <f t="shared" si="0"/>
        <v>1.0319444444467081</v>
      </c>
      <c r="D32">
        <f t="shared" si="1"/>
        <v>97</v>
      </c>
      <c r="E32" s="5">
        <f t="shared" si="2"/>
        <v>3.9165545087397264</v>
      </c>
      <c r="F32" s="5">
        <f t="shared" si="3"/>
        <v>35.248990578657541</v>
      </c>
      <c r="G32" s="5" t="str">
        <f t="shared" si="4"/>
        <v>mars</v>
      </c>
      <c r="H32" s="5" t="str">
        <f t="shared" si="5"/>
        <v>2020</v>
      </c>
    </row>
    <row r="33" spans="1:8" x14ac:dyDescent="0.25">
      <c r="A33" s="1">
        <v>43891.26458333333</v>
      </c>
      <c r="B33">
        <v>126948</v>
      </c>
      <c r="C33" s="8">
        <f t="shared" si="0"/>
        <v>0.99374999999417923</v>
      </c>
      <c r="D33">
        <f t="shared" si="1"/>
        <v>101</v>
      </c>
      <c r="E33" s="5">
        <f t="shared" si="2"/>
        <v>4.2348008385992282</v>
      </c>
      <c r="F33" s="5">
        <f t="shared" si="3"/>
        <v>38.113207547393053</v>
      </c>
      <c r="G33" s="5" t="str">
        <f t="shared" si="4"/>
        <v>mars</v>
      </c>
      <c r="H33" s="5" t="str">
        <f t="shared" si="5"/>
        <v>2020</v>
      </c>
    </row>
    <row r="34" spans="1:8" x14ac:dyDescent="0.25">
      <c r="A34" s="1">
        <v>43890.270833333336</v>
      </c>
      <c r="B34">
        <v>126847</v>
      </c>
      <c r="C34" s="8">
        <f t="shared" si="0"/>
        <v>1.0027777777795563</v>
      </c>
      <c r="D34">
        <f t="shared" si="1"/>
        <v>88</v>
      </c>
      <c r="E34" s="5">
        <f t="shared" si="2"/>
        <v>3.6565096952843734</v>
      </c>
      <c r="F34" s="5">
        <f t="shared" si="3"/>
        <v>32.908587257559361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43889.268055555556</v>
      </c>
      <c r="B35">
        <v>126759</v>
      </c>
      <c r="C35" s="8">
        <f t="shared" si="0"/>
        <v>0.98541666667006211</v>
      </c>
      <c r="D35">
        <f t="shared" si="1"/>
        <v>112</v>
      </c>
      <c r="E35" s="5">
        <f t="shared" si="2"/>
        <v>4.7357293868758594</v>
      </c>
      <c r="F35" s="5">
        <f t="shared" si="3"/>
        <v>42.621564481882736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43888.282638888886</v>
      </c>
      <c r="B36">
        <v>126647</v>
      </c>
      <c r="C36" s="8">
        <f t="shared" si="0"/>
        <v>1.023611111108039</v>
      </c>
      <c r="D36">
        <f t="shared" si="1"/>
        <v>98</v>
      </c>
      <c r="E36" s="5">
        <f t="shared" si="2"/>
        <v>3.9891451831870062</v>
      </c>
      <c r="F36" s="5">
        <f t="shared" si="3"/>
        <v>35.902306648683059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43887.259027777778</v>
      </c>
      <c r="B37">
        <v>126549</v>
      </c>
      <c r="C37" s="8">
        <f t="shared" si="0"/>
        <v>1.0180555555562023</v>
      </c>
      <c r="D37">
        <f t="shared" si="1"/>
        <v>98</v>
      </c>
      <c r="E37" s="5">
        <f t="shared" si="2"/>
        <v>4.0109140518391984</v>
      </c>
      <c r="F37" s="5">
        <f t="shared" si="3"/>
        <v>36.098226466552788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43886.240972222222</v>
      </c>
      <c r="B38">
        <v>126451</v>
      </c>
      <c r="C38" s="8">
        <f t="shared" si="0"/>
        <v>1.96875</v>
      </c>
      <c r="D38">
        <f t="shared" si="1"/>
        <v>189</v>
      </c>
      <c r="E38" s="5">
        <f t="shared" si="2"/>
        <v>4</v>
      </c>
      <c r="F38" s="5">
        <f t="shared" si="3"/>
        <v>36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43884.272222222222</v>
      </c>
      <c r="B39">
        <v>126262</v>
      </c>
      <c r="C39" s="8">
        <f t="shared" si="0"/>
        <v>0.99791666666715173</v>
      </c>
      <c r="D39">
        <f t="shared" si="1"/>
        <v>99</v>
      </c>
      <c r="E39" s="5">
        <f t="shared" si="2"/>
        <v>4.1336116910209553</v>
      </c>
      <c r="F39" s="5">
        <f t="shared" si="3"/>
        <v>37.202505219188595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43883.274305555555</v>
      </c>
      <c r="B40">
        <v>126163</v>
      </c>
      <c r="C40" s="8">
        <f t="shared" si="0"/>
        <v>1.0027777777795563</v>
      </c>
      <c r="D40">
        <f t="shared" si="1"/>
        <v>103</v>
      </c>
      <c r="E40" s="5">
        <f t="shared" si="2"/>
        <v>4.27977839334421</v>
      </c>
      <c r="F40" s="5">
        <f t="shared" si="3"/>
        <v>38.518005540097889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43882.271527777775</v>
      </c>
      <c r="B41">
        <v>126060</v>
      </c>
      <c r="C41" s="8">
        <f t="shared" si="0"/>
        <v>1.0326388888861402</v>
      </c>
      <c r="D41">
        <f t="shared" si="1"/>
        <v>102</v>
      </c>
      <c r="E41" s="5">
        <f t="shared" si="2"/>
        <v>4.1156691324924619</v>
      </c>
      <c r="F41" s="5">
        <f t="shared" si="3"/>
        <v>37.041022192432159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43881.238888888889</v>
      </c>
      <c r="B42">
        <v>125958</v>
      </c>
      <c r="C42" s="8">
        <f t="shared" si="0"/>
        <v>0.95208333332993789</v>
      </c>
      <c r="D42">
        <f t="shared" si="1"/>
        <v>88</v>
      </c>
      <c r="E42" s="5">
        <f t="shared" si="2"/>
        <v>3.8512035011078267</v>
      </c>
      <c r="F42" s="5">
        <f t="shared" si="3"/>
        <v>34.660831509970443</v>
      </c>
      <c r="G42" s="5" t="str">
        <f t="shared" si="4"/>
        <v>février</v>
      </c>
      <c r="H42" s="5" t="str">
        <f t="shared" si="5"/>
        <v>2020</v>
      </c>
    </row>
    <row r="43" spans="1:8" x14ac:dyDescent="0.25">
      <c r="A43" s="1">
        <v>43880.286805555559</v>
      </c>
      <c r="B43">
        <v>125870</v>
      </c>
      <c r="C43" s="8">
        <f t="shared" si="0"/>
        <v>1.0055555555591127</v>
      </c>
      <c r="D43">
        <f t="shared" si="1"/>
        <v>100.94999999999709</v>
      </c>
      <c r="E43" s="5">
        <f t="shared" si="2"/>
        <v>4.1830110497088393</v>
      </c>
      <c r="F43" s="5">
        <f t="shared" si="3"/>
        <v>37.647099447379553</v>
      </c>
      <c r="G43" s="5" t="str">
        <f t="shared" si="4"/>
        <v>février</v>
      </c>
      <c r="H43" s="5" t="str">
        <f t="shared" si="5"/>
        <v>2020</v>
      </c>
    </row>
    <row r="44" spans="1:8" x14ac:dyDescent="0.25">
      <c r="A44" s="1">
        <v>43879.28125</v>
      </c>
      <c r="B44">
        <v>125769.05</v>
      </c>
      <c r="C44" s="8">
        <f t="shared" si="0"/>
        <v>0.99375000000145519</v>
      </c>
      <c r="D44">
        <f t="shared" si="1"/>
        <v>96.05000000000291</v>
      </c>
      <c r="E44" s="5">
        <f t="shared" si="2"/>
        <v>4.0272536687573277</v>
      </c>
      <c r="F44" s="5">
        <f t="shared" si="3"/>
        <v>36.245283018815947</v>
      </c>
      <c r="G44" s="5" t="str">
        <f t="shared" si="4"/>
        <v>février</v>
      </c>
      <c r="H44" s="5" t="str">
        <f t="shared" si="5"/>
        <v>2020</v>
      </c>
    </row>
    <row r="45" spans="1:8" x14ac:dyDescent="0.25">
      <c r="A45" s="1">
        <v>43878.287499999999</v>
      </c>
      <c r="B45">
        <v>125673</v>
      </c>
      <c r="C45" s="8">
        <f t="shared" si="0"/>
        <v>0.97013888888614019</v>
      </c>
      <c r="D45">
        <f t="shared" si="1"/>
        <v>95</v>
      </c>
      <c r="E45" s="5">
        <f t="shared" si="2"/>
        <v>4.0801717967187905</v>
      </c>
      <c r="F45" s="5">
        <f t="shared" si="3"/>
        <v>36.721546170469111</v>
      </c>
      <c r="G45" s="5" t="str">
        <f t="shared" si="4"/>
        <v>février</v>
      </c>
      <c r="H45" s="5" t="str">
        <f t="shared" si="5"/>
        <v>2020</v>
      </c>
    </row>
    <row r="46" spans="1:8" x14ac:dyDescent="0.25">
      <c r="A46" s="1">
        <v>43877.317361111112</v>
      </c>
      <c r="B46">
        <v>125578</v>
      </c>
      <c r="C46" s="8">
        <f t="shared" si="0"/>
        <v>1.0409722222248092</v>
      </c>
      <c r="D46">
        <f t="shared" si="1"/>
        <v>111</v>
      </c>
      <c r="E46" s="5">
        <f t="shared" si="2"/>
        <v>4.4429619746387248</v>
      </c>
      <c r="F46" s="5">
        <f t="shared" si="3"/>
        <v>39.986657771748526</v>
      </c>
      <c r="G46" s="5" t="str">
        <f t="shared" si="4"/>
        <v>février</v>
      </c>
      <c r="H46" s="5" t="str">
        <f t="shared" si="5"/>
        <v>2020</v>
      </c>
    </row>
    <row r="47" spans="1:8" x14ac:dyDescent="0.25">
      <c r="A47" s="1">
        <v>43876.276388888888</v>
      </c>
      <c r="B47">
        <v>125467</v>
      </c>
      <c r="C47" s="8">
        <f t="shared" si="0"/>
        <v>1.0131944444437977</v>
      </c>
      <c r="D47">
        <f t="shared" si="1"/>
        <v>99</v>
      </c>
      <c r="E47" s="5">
        <f t="shared" si="2"/>
        <v>4.0712816997969785</v>
      </c>
      <c r="F47" s="5">
        <f t="shared" si="3"/>
        <v>36.641535298172805</v>
      </c>
      <c r="G47" s="5" t="str">
        <f t="shared" si="4"/>
        <v>février</v>
      </c>
      <c r="H47" s="5" t="str">
        <f t="shared" si="5"/>
        <v>2020</v>
      </c>
    </row>
    <row r="48" spans="1:8" x14ac:dyDescent="0.25">
      <c r="A48" s="1">
        <v>43875.263194444444</v>
      </c>
      <c r="B48">
        <v>125368</v>
      </c>
      <c r="C48" s="8">
        <f t="shared" si="0"/>
        <v>1.0055555555518367</v>
      </c>
      <c r="D48">
        <f t="shared" si="1"/>
        <v>115</v>
      </c>
      <c r="E48" s="5">
        <f t="shared" si="2"/>
        <v>4.7651933701833693</v>
      </c>
      <c r="F48" s="5">
        <f t="shared" si="3"/>
        <v>42.886740331650323</v>
      </c>
      <c r="G48" s="5" t="str">
        <f t="shared" si="4"/>
        <v>février</v>
      </c>
      <c r="H48" s="5" t="str">
        <f t="shared" si="5"/>
        <v>2020</v>
      </c>
    </row>
    <row r="49" spans="1:8" x14ac:dyDescent="0.25">
      <c r="A49" s="1">
        <v>43874.257638888892</v>
      </c>
      <c r="B49">
        <v>125253</v>
      </c>
      <c r="C49" s="8">
        <f t="shared" si="0"/>
        <v>0.97013888889341615</v>
      </c>
      <c r="D49">
        <f t="shared" si="1"/>
        <v>95</v>
      </c>
      <c r="E49" s="5">
        <f t="shared" si="2"/>
        <v>4.0801717966881892</v>
      </c>
      <c r="F49" s="5">
        <f t="shared" si="3"/>
        <v>36.721546170193704</v>
      </c>
      <c r="G49" s="5" t="str">
        <f t="shared" si="4"/>
        <v>février</v>
      </c>
      <c r="H49" s="5" t="str">
        <f t="shared" si="5"/>
        <v>2020</v>
      </c>
    </row>
    <row r="50" spans="1:8" x14ac:dyDescent="0.25">
      <c r="A50" s="1">
        <v>43873.287499999999</v>
      </c>
      <c r="B50">
        <v>125158</v>
      </c>
      <c r="C50" s="8">
        <f t="shared" si="0"/>
        <v>1.0222222222218988</v>
      </c>
      <c r="D50">
        <f t="shared" si="1"/>
        <v>99</v>
      </c>
      <c r="E50" s="5">
        <f t="shared" si="2"/>
        <v>4.0353260869577987</v>
      </c>
      <c r="F50" s="5">
        <f t="shared" si="3"/>
        <v>36.317934782620185</v>
      </c>
      <c r="G50" s="5" t="str">
        <f t="shared" si="4"/>
        <v>février</v>
      </c>
      <c r="H50" s="5" t="str">
        <f t="shared" si="5"/>
        <v>2020</v>
      </c>
    </row>
    <row r="51" spans="1:8" x14ac:dyDescent="0.25">
      <c r="A51" s="1">
        <v>43872.265277777777</v>
      </c>
      <c r="B51">
        <v>125059</v>
      </c>
      <c r="C51" s="8">
        <f t="shared" si="0"/>
        <v>1.0270833333343035</v>
      </c>
      <c r="D51">
        <f t="shared" si="1"/>
        <v>99</v>
      </c>
      <c r="E51" s="5">
        <f t="shared" si="2"/>
        <v>4.0162271805235896</v>
      </c>
      <c r="F51" s="5">
        <f t="shared" si="3"/>
        <v>36.146044624712303</v>
      </c>
      <c r="G51" s="5" t="str">
        <f t="shared" si="4"/>
        <v>février</v>
      </c>
      <c r="H51" s="5" t="str">
        <f t="shared" si="5"/>
        <v>2020</v>
      </c>
    </row>
    <row r="52" spans="1:8" x14ac:dyDescent="0.25">
      <c r="A52" s="1">
        <v>43871.238194444442</v>
      </c>
      <c r="B52">
        <v>124960</v>
      </c>
      <c r="C52" s="8">
        <f t="shared" si="0"/>
        <v>0.99791666666715173</v>
      </c>
      <c r="D52">
        <f t="shared" si="1"/>
        <v>98</v>
      </c>
      <c r="E52" s="5">
        <f t="shared" si="2"/>
        <v>4.0918580375762987</v>
      </c>
      <c r="F52" s="5">
        <f t="shared" si="3"/>
        <v>36.826722338186691</v>
      </c>
      <c r="G52" s="5" t="str">
        <f t="shared" si="4"/>
        <v>février</v>
      </c>
      <c r="H52" s="5" t="str">
        <f t="shared" si="5"/>
        <v>2020</v>
      </c>
    </row>
    <row r="53" spans="1:8" x14ac:dyDescent="0.25">
      <c r="A53" s="1">
        <v>43870.240277777775</v>
      </c>
      <c r="B53">
        <v>124862</v>
      </c>
      <c r="C53" s="8">
        <f t="shared" si="0"/>
        <v>0.97291666666569654</v>
      </c>
      <c r="D53">
        <f t="shared" si="1"/>
        <v>98</v>
      </c>
      <c r="E53" s="5">
        <f t="shared" si="2"/>
        <v>4.1970021413318079</v>
      </c>
      <c r="F53" s="5">
        <f t="shared" si="3"/>
        <v>37.773019271986271</v>
      </c>
      <c r="G53" s="5" t="str">
        <f t="shared" si="4"/>
        <v>février</v>
      </c>
      <c r="H53" s="5" t="str">
        <f t="shared" si="5"/>
        <v>2020</v>
      </c>
    </row>
    <row r="54" spans="1:8" x14ac:dyDescent="0.25">
      <c r="A54" s="1">
        <v>43869.267361111109</v>
      </c>
      <c r="B54">
        <v>124764</v>
      </c>
      <c r="C54" s="8">
        <f t="shared" si="0"/>
        <v>1.0062499999985448</v>
      </c>
      <c r="D54">
        <f t="shared" si="1"/>
        <v>106</v>
      </c>
      <c r="E54" s="5">
        <f t="shared" si="2"/>
        <v>4.3892339544576933</v>
      </c>
      <c r="F54" s="5">
        <f t="shared" si="3"/>
        <v>39.50310559011924</v>
      </c>
      <c r="G54" s="5" t="str">
        <f t="shared" si="4"/>
        <v>février</v>
      </c>
      <c r="H54" s="5" t="str">
        <f t="shared" si="5"/>
        <v>2020</v>
      </c>
    </row>
    <row r="55" spans="1:8" x14ac:dyDescent="0.25">
      <c r="A55" s="1">
        <v>43868.261111111111</v>
      </c>
      <c r="B55">
        <v>124658</v>
      </c>
      <c r="C55" s="8">
        <f t="shared" si="0"/>
        <v>0.99027777777519077</v>
      </c>
      <c r="D55">
        <f t="shared" si="1"/>
        <v>99</v>
      </c>
      <c r="E55" s="5">
        <f t="shared" si="2"/>
        <v>4.1654978962240659</v>
      </c>
      <c r="F55" s="5">
        <f t="shared" si="3"/>
        <v>37.489481066016594</v>
      </c>
      <c r="G55" s="5" t="str">
        <f t="shared" si="4"/>
        <v>février</v>
      </c>
      <c r="H55" s="5" t="str">
        <f t="shared" si="5"/>
        <v>2020</v>
      </c>
    </row>
    <row r="56" spans="1:8" x14ac:dyDescent="0.25">
      <c r="A56" s="1">
        <v>43867.270833333336</v>
      </c>
      <c r="B56">
        <v>124559</v>
      </c>
      <c r="C56" s="8">
        <f t="shared" si="0"/>
        <v>0.98472222222335404</v>
      </c>
      <c r="D56">
        <f t="shared" si="1"/>
        <v>95</v>
      </c>
      <c r="E56" s="5">
        <f t="shared" si="2"/>
        <v>4.0197461212929824</v>
      </c>
      <c r="F56" s="5">
        <f t="shared" si="3"/>
        <v>36.177715091636841</v>
      </c>
      <c r="G56" s="5" t="str">
        <f t="shared" si="4"/>
        <v>février</v>
      </c>
      <c r="H56" s="5" t="str">
        <f t="shared" si="5"/>
        <v>2020</v>
      </c>
    </row>
    <row r="57" spans="1:8" x14ac:dyDescent="0.25">
      <c r="A57" s="1">
        <v>43866.286111111112</v>
      </c>
      <c r="B57">
        <v>124464</v>
      </c>
      <c r="C57" s="8">
        <f t="shared" si="0"/>
        <v>1.0340277777795563</v>
      </c>
      <c r="D57">
        <f t="shared" si="1"/>
        <v>103</v>
      </c>
      <c r="E57" s="5">
        <f t="shared" si="2"/>
        <v>4.150436534579832</v>
      </c>
      <c r="F57" s="5">
        <f t="shared" si="3"/>
        <v>37.353928811218488</v>
      </c>
      <c r="G57" s="5" t="str">
        <f t="shared" si="4"/>
        <v>février</v>
      </c>
      <c r="H57" s="5" t="str">
        <f t="shared" si="5"/>
        <v>2020</v>
      </c>
    </row>
    <row r="58" spans="1:8" x14ac:dyDescent="0.25">
      <c r="A58" s="1">
        <v>43865.252083333333</v>
      </c>
      <c r="B58">
        <v>124361</v>
      </c>
      <c r="C58" s="8">
        <f t="shared" si="0"/>
        <v>0.98124999999708962</v>
      </c>
      <c r="D58">
        <f t="shared" si="1"/>
        <v>92</v>
      </c>
      <c r="E58" s="5">
        <f t="shared" si="2"/>
        <v>3.9065817409882322</v>
      </c>
      <c r="F58" s="5">
        <f t="shared" si="3"/>
        <v>35.159235668894091</v>
      </c>
      <c r="G58" s="5" t="str">
        <f t="shared" si="4"/>
        <v>février</v>
      </c>
      <c r="H58" s="5" t="str">
        <f t="shared" si="5"/>
        <v>2020</v>
      </c>
    </row>
    <row r="59" spans="1:8" x14ac:dyDescent="0.25">
      <c r="A59" s="1">
        <v>43864.270833333336</v>
      </c>
      <c r="B59">
        <v>124269</v>
      </c>
      <c r="C59" s="8">
        <f t="shared" si="0"/>
        <v>0.992361111115315</v>
      </c>
      <c r="D59">
        <f t="shared" si="1"/>
        <v>91</v>
      </c>
      <c r="E59" s="5">
        <f t="shared" si="2"/>
        <v>3.8208537438606509</v>
      </c>
      <c r="F59" s="5">
        <f t="shared" si="3"/>
        <v>34.38768369474586</v>
      </c>
      <c r="G59" s="5" t="str">
        <f t="shared" si="4"/>
        <v>février</v>
      </c>
      <c r="H59" s="5" t="str">
        <f t="shared" si="5"/>
        <v>2020</v>
      </c>
    </row>
    <row r="60" spans="1:8" x14ac:dyDescent="0.25">
      <c r="A60" s="1">
        <v>43863.27847222222</v>
      </c>
      <c r="B60">
        <v>124178</v>
      </c>
      <c r="C60" s="8">
        <f t="shared" si="0"/>
        <v>1.0131944444437977</v>
      </c>
      <c r="D60">
        <f t="shared" si="1"/>
        <v>98</v>
      </c>
      <c r="E60" s="5">
        <f t="shared" si="2"/>
        <v>4.0301576422232719</v>
      </c>
      <c r="F60" s="5">
        <f t="shared" si="3"/>
        <v>36.271418780009448</v>
      </c>
      <c r="G60" s="5" t="str">
        <f t="shared" si="4"/>
        <v>février</v>
      </c>
      <c r="H60" s="5" t="str">
        <f t="shared" si="5"/>
        <v>2020</v>
      </c>
    </row>
    <row r="61" spans="1:8" x14ac:dyDescent="0.25">
      <c r="A61" s="1">
        <v>43862.265277777777</v>
      </c>
      <c r="B61">
        <v>124080</v>
      </c>
      <c r="C61" s="8">
        <f t="shared" si="0"/>
        <v>1.0374999999985448</v>
      </c>
      <c r="D61">
        <f t="shared" si="1"/>
        <v>100</v>
      </c>
      <c r="E61" s="5">
        <f t="shared" si="2"/>
        <v>4.0160642570337455</v>
      </c>
      <c r="F61" s="5">
        <f t="shared" si="3"/>
        <v>36.144578313303711</v>
      </c>
      <c r="G61" s="5" t="str">
        <f t="shared" si="4"/>
        <v>février</v>
      </c>
      <c r="H61" s="5" t="str">
        <f t="shared" si="5"/>
        <v>2020</v>
      </c>
    </row>
    <row r="62" spans="1:8" x14ac:dyDescent="0.25">
      <c r="A62" s="1">
        <v>43861.227777777778</v>
      </c>
      <c r="B62">
        <v>123980</v>
      </c>
      <c r="C62" s="8">
        <f t="shared" si="0"/>
        <v>0.91458333333139308</v>
      </c>
      <c r="D62">
        <f t="shared" si="1"/>
        <v>88</v>
      </c>
      <c r="E62" s="5">
        <f t="shared" si="2"/>
        <v>4.0091116173205776</v>
      </c>
      <c r="F62" s="5">
        <f t="shared" si="3"/>
        <v>36.082004555885199</v>
      </c>
      <c r="G62" s="5" t="str">
        <f t="shared" si="4"/>
        <v>janvier</v>
      </c>
      <c r="H62" s="5" t="str">
        <f t="shared" si="5"/>
        <v>2020</v>
      </c>
    </row>
    <row r="63" spans="1:8" x14ac:dyDescent="0.25">
      <c r="A63" s="1">
        <v>43860.313194444447</v>
      </c>
      <c r="B63">
        <v>123892</v>
      </c>
      <c r="C63" s="8">
        <f t="shared" si="0"/>
        <v>1.0479166666700621</v>
      </c>
      <c r="D63">
        <f t="shared" si="1"/>
        <v>101</v>
      </c>
      <c r="E63" s="5">
        <f t="shared" si="2"/>
        <v>4.0159045725515998</v>
      </c>
      <c r="F63" s="5">
        <f t="shared" si="3"/>
        <v>36.143141152964397</v>
      </c>
      <c r="G63" s="5" t="str">
        <f t="shared" si="4"/>
        <v>janvier</v>
      </c>
      <c r="H63" s="5" t="str">
        <f t="shared" si="5"/>
        <v>2020</v>
      </c>
    </row>
    <row r="64" spans="1:8" x14ac:dyDescent="0.25">
      <c r="A64" s="1">
        <v>43859.265277777777</v>
      </c>
      <c r="B64">
        <v>123791</v>
      </c>
      <c r="C64" s="8">
        <f t="shared" si="0"/>
        <v>3.9826388888905058</v>
      </c>
      <c r="D64">
        <f t="shared" si="1"/>
        <v>394</v>
      </c>
      <c r="E64" s="5">
        <f t="shared" si="2"/>
        <v>4.1220575414107063</v>
      </c>
      <c r="F64" s="5">
        <f t="shared" si="3"/>
        <v>37.098517872696355</v>
      </c>
      <c r="G64" s="5" t="str">
        <f t="shared" si="4"/>
        <v>janvier</v>
      </c>
      <c r="H64" s="5" t="str">
        <f t="shared" si="5"/>
        <v>2020</v>
      </c>
    </row>
    <row r="65" spans="1:8" x14ac:dyDescent="0.25">
      <c r="A65" s="1">
        <v>43855.282638888886</v>
      </c>
      <c r="B65">
        <v>123397</v>
      </c>
      <c r="C65" s="8">
        <f t="shared" si="0"/>
        <v>1.0201388888890506</v>
      </c>
      <c r="D65">
        <f t="shared" si="1"/>
        <v>104.0399999999936</v>
      </c>
      <c r="E65" s="5">
        <f t="shared" si="2"/>
        <v>4.2494213750841565</v>
      </c>
      <c r="F65" s="5">
        <f t="shared" si="3"/>
        <v>38.244792375757406</v>
      </c>
      <c r="G65" s="5" t="str">
        <f t="shared" si="4"/>
        <v>janvier</v>
      </c>
      <c r="H65" s="5" t="str">
        <f t="shared" si="5"/>
        <v>2020</v>
      </c>
    </row>
    <row r="66" spans="1:8" x14ac:dyDescent="0.25">
      <c r="A66" s="1">
        <v>43854.262499999997</v>
      </c>
      <c r="B66">
        <v>123292.96</v>
      </c>
      <c r="C66" s="8">
        <f t="shared" si="0"/>
        <v>0.99097222222189885</v>
      </c>
      <c r="D66">
        <f t="shared" si="1"/>
        <v>106.9600000000064</v>
      </c>
      <c r="E66" s="5">
        <f t="shared" si="2"/>
        <v>4.4972669936947991</v>
      </c>
      <c r="F66" s="5">
        <f t="shared" si="3"/>
        <v>40.475402943253194</v>
      </c>
      <c r="G66" s="5" t="str">
        <f t="shared" si="4"/>
        <v>janvier</v>
      </c>
      <c r="H66" s="5" t="str">
        <f t="shared" si="5"/>
        <v>2020</v>
      </c>
    </row>
    <row r="67" spans="1:8" x14ac:dyDescent="0.25">
      <c r="A67" s="1">
        <v>43853.271527777775</v>
      </c>
      <c r="B67">
        <v>123186</v>
      </c>
      <c r="C67" s="8">
        <f t="shared" ref="C67:C110" si="6">A67-A68</f>
        <v>7.9930555555547471</v>
      </c>
      <c r="D67">
        <f t="shared" ref="D67:D110" si="7">B67-B68</f>
        <v>825.58000000000175</v>
      </c>
      <c r="E67" s="5">
        <f t="shared" ref="E67:E110" si="8">D67/(C67*24)</f>
        <v>4.3036316246746411</v>
      </c>
      <c r="F67" s="5">
        <f t="shared" ref="F67:F110" si="9">E67*9</f>
        <v>38.732684622071773</v>
      </c>
      <c r="G67" s="5" t="str">
        <f t="shared" ref="G67:G110" si="10">TEXT(A67,"mmmm")</f>
        <v>janvier</v>
      </c>
      <c r="H67" s="5" t="str">
        <f t="shared" ref="H67:H110" si="11">TEXT(A67,"aaaa")</f>
        <v>2020</v>
      </c>
    </row>
    <row r="68" spans="1:8" x14ac:dyDescent="0.25">
      <c r="A68" s="1">
        <v>43845.27847222222</v>
      </c>
      <c r="B68">
        <v>122360.42</v>
      </c>
      <c r="C68" s="8">
        <f t="shared" si="6"/>
        <v>1.9909722222218988</v>
      </c>
      <c r="D68">
        <f t="shared" si="7"/>
        <v>202.41999999999825</v>
      </c>
      <c r="E68" s="5">
        <f t="shared" si="8"/>
        <v>4.2362050924317645</v>
      </c>
      <c r="F68" s="5">
        <f t="shared" si="9"/>
        <v>38.125845831885883</v>
      </c>
      <c r="G68" s="5" t="str">
        <f t="shared" si="10"/>
        <v>janvier</v>
      </c>
      <c r="H68" s="5" t="str">
        <f t="shared" si="11"/>
        <v>2020</v>
      </c>
    </row>
    <row r="69" spans="1:8" x14ac:dyDescent="0.25">
      <c r="A69" s="1">
        <v>43843.287499999999</v>
      </c>
      <c r="B69">
        <v>122158</v>
      </c>
      <c r="C69" s="8">
        <f t="shared" si="6"/>
        <v>1.0347222222189885</v>
      </c>
      <c r="D69">
        <f t="shared" si="7"/>
        <v>98</v>
      </c>
      <c r="E69" s="5">
        <f t="shared" si="8"/>
        <v>3.9463087248445481</v>
      </c>
      <c r="F69" s="5">
        <f t="shared" si="9"/>
        <v>35.516778523600934</v>
      </c>
      <c r="G69" s="5" t="str">
        <f t="shared" si="10"/>
        <v>janvier</v>
      </c>
      <c r="H69" s="5" t="str">
        <f t="shared" si="11"/>
        <v>2020</v>
      </c>
    </row>
    <row r="70" spans="1:8" x14ac:dyDescent="0.25">
      <c r="A70" s="1">
        <v>43842.25277777778</v>
      </c>
      <c r="B70">
        <v>122060</v>
      </c>
      <c r="C70" s="8">
        <f t="shared" si="6"/>
        <v>0.94583333333866904</v>
      </c>
      <c r="D70">
        <f t="shared" si="7"/>
        <v>99</v>
      </c>
      <c r="E70" s="5">
        <f t="shared" si="8"/>
        <v>4.3612334801516086</v>
      </c>
      <c r="F70" s="5">
        <f t="shared" si="9"/>
        <v>39.25110132136448</v>
      </c>
      <c r="G70" s="5" t="str">
        <f t="shared" si="10"/>
        <v>janvier</v>
      </c>
      <c r="H70" s="5" t="str">
        <f t="shared" si="11"/>
        <v>2020</v>
      </c>
    </row>
    <row r="71" spans="1:8" x14ac:dyDescent="0.25">
      <c r="A71" s="1">
        <v>43841.306944444441</v>
      </c>
      <c r="B71">
        <v>121961</v>
      </c>
      <c r="C71" s="8">
        <f t="shared" si="6"/>
        <v>2.0645833333328483</v>
      </c>
      <c r="D71">
        <f t="shared" si="7"/>
        <v>203</v>
      </c>
      <c r="E71" s="5">
        <f t="shared" si="8"/>
        <v>4.0968718466205392</v>
      </c>
      <c r="F71" s="5">
        <f t="shared" si="9"/>
        <v>36.871846619584851</v>
      </c>
      <c r="G71" s="5" t="str">
        <f t="shared" si="10"/>
        <v>janvier</v>
      </c>
      <c r="H71" s="5" t="str">
        <f t="shared" si="11"/>
        <v>2020</v>
      </c>
    </row>
    <row r="72" spans="1:8" x14ac:dyDescent="0.25">
      <c r="A72" s="1">
        <v>43839.242361111108</v>
      </c>
      <c r="B72">
        <v>121758</v>
      </c>
      <c r="C72" s="8">
        <f t="shared" si="6"/>
        <v>0.89930555555474712</v>
      </c>
      <c r="D72">
        <f t="shared" si="7"/>
        <v>91.350000000005821</v>
      </c>
      <c r="E72" s="5">
        <f t="shared" si="8"/>
        <v>4.2324324324365072</v>
      </c>
      <c r="F72" s="5">
        <f t="shared" si="9"/>
        <v>38.091891891928569</v>
      </c>
      <c r="G72" s="5" t="str">
        <f t="shared" si="10"/>
        <v>janvier</v>
      </c>
      <c r="H72" s="5" t="str">
        <f t="shared" si="11"/>
        <v>2020</v>
      </c>
    </row>
    <row r="73" spans="1:8" x14ac:dyDescent="0.25">
      <c r="A73" s="1">
        <v>43838.343055555553</v>
      </c>
      <c r="B73">
        <v>121666.65</v>
      </c>
      <c r="C73" s="8">
        <f t="shared" si="6"/>
        <v>1.070138888884685</v>
      </c>
      <c r="D73">
        <f t="shared" si="7"/>
        <v>106.64999999999418</v>
      </c>
      <c r="E73" s="5">
        <f t="shared" si="8"/>
        <v>4.1524983776929192</v>
      </c>
      <c r="F73" s="5">
        <f t="shared" si="9"/>
        <v>37.372485399236275</v>
      </c>
      <c r="G73" s="5" t="str">
        <f t="shared" si="10"/>
        <v>janvier</v>
      </c>
      <c r="H73" s="5" t="str">
        <f t="shared" si="11"/>
        <v>2020</v>
      </c>
    </row>
    <row r="74" spans="1:8" x14ac:dyDescent="0.25">
      <c r="A74" s="1">
        <v>43837.272916666669</v>
      </c>
      <c r="B74">
        <v>121560</v>
      </c>
      <c r="C74" s="8">
        <f t="shared" si="6"/>
        <v>1.0201388888890506</v>
      </c>
      <c r="D74">
        <f t="shared" si="7"/>
        <v>107</v>
      </c>
      <c r="E74" s="5">
        <f t="shared" si="8"/>
        <v>4.3703199455404915</v>
      </c>
      <c r="F74" s="5">
        <f t="shared" si="9"/>
        <v>39.332879509864426</v>
      </c>
      <c r="G74" s="5" t="str">
        <f t="shared" si="10"/>
        <v>janvier</v>
      </c>
      <c r="H74" s="5" t="str">
        <f t="shared" si="11"/>
        <v>2020</v>
      </c>
    </row>
    <row r="75" spans="1:8" x14ac:dyDescent="0.25">
      <c r="A75" s="1">
        <v>43836.25277777778</v>
      </c>
      <c r="B75">
        <v>121453</v>
      </c>
      <c r="C75" s="8">
        <f t="shared" si="6"/>
        <v>0.97222222222626442</v>
      </c>
      <c r="D75">
        <f t="shared" si="7"/>
        <v>100</v>
      </c>
      <c r="E75" s="5">
        <f t="shared" si="8"/>
        <v>4.285714285696467</v>
      </c>
      <c r="F75" s="5">
        <f t="shared" si="9"/>
        <v>38.5714285712682</v>
      </c>
      <c r="G75" s="5" t="str">
        <f t="shared" si="10"/>
        <v>janvier</v>
      </c>
      <c r="H75" s="5" t="str">
        <f t="shared" si="11"/>
        <v>2020</v>
      </c>
    </row>
    <row r="76" spans="1:8" x14ac:dyDescent="0.25">
      <c r="A76" s="1">
        <v>43835.280555555553</v>
      </c>
      <c r="B76">
        <v>121353</v>
      </c>
      <c r="C76" s="8">
        <f t="shared" si="6"/>
        <v>0.97291666666569654</v>
      </c>
      <c r="D76">
        <f t="shared" si="7"/>
        <v>103</v>
      </c>
      <c r="E76" s="5">
        <f t="shared" si="8"/>
        <v>4.4111349036446557</v>
      </c>
      <c r="F76" s="5">
        <f t="shared" si="9"/>
        <v>39.700214132801904</v>
      </c>
      <c r="G76" s="5" t="str">
        <f t="shared" si="10"/>
        <v>janvier</v>
      </c>
      <c r="H76" s="5" t="str">
        <f t="shared" si="11"/>
        <v>2020</v>
      </c>
    </row>
    <row r="77" spans="1:8" x14ac:dyDescent="0.25">
      <c r="A77" s="1">
        <v>43834.307638888888</v>
      </c>
      <c r="B77">
        <v>121250</v>
      </c>
      <c r="C77" s="8">
        <f t="shared" si="6"/>
        <v>1.03125</v>
      </c>
      <c r="D77">
        <f t="shared" si="7"/>
        <v>102</v>
      </c>
      <c r="E77" s="5">
        <f t="shared" si="8"/>
        <v>4.1212121212121211</v>
      </c>
      <c r="F77" s="5">
        <f t="shared" si="9"/>
        <v>37.090909090909093</v>
      </c>
      <c r="G77" s="5" t="str">
        <f t="shared" si="10"/>
        <v>janvier</v>
      </c>
      <c r="H77" s="5" t="str">
        <f t="shared" si="11"/>
        <v>2020</v>
      </c>
    </row>
    <row r="78" spans="1:8" x14ac:dyDescent="0.25">
      <c r="A78" s="1">
        <v>43833.276388888888</v>
      </c>
      <c r="B78">
        <v>121148</v>
      </c>
      <c r="C78" s="8">
        <f t="shared" si="6"/>
        <v>1</v>
      </c>
      <c r="D78">
        <f t="shared" si="7"/>
        <v>100</v>
      </c>
      <c r="E78" s="5">
        <f t="shared" si="8"/>
        <v>4.166666666666667</v>
      </c>
      <c r="F78" s="5">
        <f t="shared" si="9"/>
        <v>37.5</v>
      </c>
      <c r="G78" s="5" t="str">
        <f t="shared" si="10"/>
        <v>janvier</v>
      </c>
      <c r="H78" s="5" t="str">
        <f t="shared" si="11"/>
        <v>2020</v>
      </c>
    </row>
    <row r="79" spans="1:8" x14ac:dyDescent="0.25">
      <c r="A79" s="1">
        <v>43832.276388888888</v>
      </c>
      <c r="B79">
        <v>121048</v>
      </c>
      <c r="C79" s="8">
        <f t="shared" si="6"/>
        <v>3.0736111111109494</v>
      </c>
      <c r="D79">
        <f t="shared" si="7"/>
        <v>317</v>
      </c>
      <c r="E79" s="5">
        <f t="shared" si="8"/>
        <v>4.2973339358339357</v>
      </c>
      <c r="F79" s="5">
        <f t="shared" si="9"/>
        <v>38.676005422505419</v>
      </c>
      <c r="G79" s="5" t="str">
        <f t="shared" si="10"/>
        <v>janvier</v>
      </c>
      <c r="H79" s="5" t="str">
        <f t="shared" si="11"/>
        <v>2020</v>
      </c>
    </row>
    <row r="80" spans="1:8" x14ac:dyDescent="0.25">
      <c r="A80" s="1">
        <v>43829.202777777777</v>
      </c>
      <c r="B80">
        <v>120731</v>
      </c>
      <c r="C80" s="8">
        <f t="shared" si="6"/>
        <v>0.95972222222189885</v>
      </c>
      <c r="D80">
        <f t="shared" si="7"/>
        <v>102</v>
      </c>
      <c r="E80" s="5">
        <f t="shared" si="8"/>
        <v>4.4283646888582213</v>
      </c>
      <c r="F80" s="5">
        <f t="shared" si="9"/>
        <v>39.855282199723995</v>
      </c>
      <c r="G80" s="5" t="str">
        <f t="shared" si="10"/>
        <v>décembre</v>
      </c>
      <c r="H80" s="5" t="str">
        <f t="shared" si="11"/>
        <v>2019</v>
      </c>
    </row>
    <row r="81" spans="1:8" x14ac:dyDescent="0.25">
      <c r="A81" s="1">
        <v>43828.243055555555</v>
      </c>
      <c r="B81">
        <v>120629</v>
      </c>
      <c r="C81" s="8">
        <f t="shared" si="6"/>
        <v>0.95763888888905058</v>
      </c>
      <c r="D81">
        <f t="shared" si="7"/>
        <v>94</v>
      </c>
      <c r="E81" s="5">
        <f t="shared" si="8"/>
        <v>4.0899202320515213</v>
      </c>
      <c r="F81" s="5">
        <f t="shared" si="9"/>
        <v>36.809282088463689</v>
      </c>
      <c r="G81" s="5" t="str">
        <f t="shared" si="10"/>
        <v>décembre</v>
      </c>
      <c r="H81" s="5" t="str">
        <f t="shared" si="11"/>
        <v>2019</v>
      </c>
    </row>
    <row r="82" spans="1:8" x14ac:dyDescent="0.25">
      <c r="A82" s="1">
        <v>43827.285416666666</v>
      </c>
      <c r="B82">
        <v>120535</v>
      </c>
      <c r="C82" s="8">
        <f t="shared" si="6"/>
        <v>1.0034722222189885</v>
      </c>
      <c r="D82">
        <f t="shared" si="7"/>
        <v>96</v>
      </c>
      <c r="E82" s="5">
        <f t="shared" si="8"/>
        <v>3.9861591695630185</v>
      </c>
      <c r="F82" s="5">
        <f t="shared" si="9"/>
        <v>35.875432526067165</v>
      </c>
      <c r="G82" s="5" t="str">
        <f t="shared" si="10"/>
        <v>décembre</v>
      </c>
      <c r="H82" s="5" t="str">
        <f t="shared" si="11"/>
        <v>2019</v>
      </c>
    </row>
    <row r="83" spans="1:8" x14ac:dyDescent="0.25">
      <c r="A83" s="1">
        <v>43826.281944444447</v>
      </c>
      <c r="B83">
        <v>120439</v>
      </c>
      <c r="C83" s="8">
        <f t="shared" si="6"/>
        <v>2.0513888888890506</v>
      </c>
      <c r="D83">
        <f t="shared" si="7"/>
        <v>203</v>
      </c>
      <c r="E83" s="5">
        <f t="shared" si="8"/>
        <v>4.1232227488148405</v>
      </c>
      <c r="F83" s="5">
        <f t="shared" si="9"/>
        <v>37.109004739333564</v>
      </c>
      <c r="G83" s="5" t="str">
        <f t="shared" si="10"/>
        <v>décembre</v>
      </c>
      <c r="H83" s="5" t="str">
        <f t="shared" si="11"/>
        <v>2019</v>
      </c>
    </row>
    <row r="84" spans="1:8" x14ac:dyDescent="0.25">
      <c r="A84" s="1">
        <v>43824.230555555558</v>
      </c>
      <c r="B84">
        <v>120236</v>
      </c>
      <c r="C84" s="8">
        <f t="shared" si="6"/>
        <v>0.95208333333721384</v>
      </c>
      <c r="D84">
        <f t="shared" si="7"/>
        <v>112</v>
      </c>
      <c r="E84" s="5">
        <f t="shared" si="8"/>
        <v>4.9015317286452298</v>
      </c>
      <c r="F84" s="5">
        <f t="shared" si="9"/>
        <v>44.11378555780707</v>
      </c>
      <c r="G84" s="5" t="str">
        <f t="shared" si="10"/>
        <v>décembre</v>
      </c>
      <c r="H84" s="5" t="str">
        <f t="shared" si="11"/>
        <v>2019</v>
      </c>
    </row>
    <row r="85" spans="1:8" x14ac:dyDescent="0.25">
      <c r="A85" s="1">
        <v>43823.27847222222</v>
      </c>
      <c r="B85">
        <v>120124</v>
      </c>
      <c r="C85" s="8">
        <f t="shared" si="6"/>
        <v>1.0104166666642413</v>
      </c>
      <c r="D85">
        <f t="shared" si="7"/>
        <v>143</v>
      </c>
      <c r="E85" s="5">
        <f t="shared" si="8"/>
        <v>5.8969072165089997</v>
      </c>
      <c r="F85" s="5">
        <f t="shared" si="9"/>
        <v>53.072164948580998</v>
      </c>
      <c r="G85" s="5" t="str">
        <f t="shared" si="10"/>
        <v>décembre</v>
      </c>
      <c r="H85" s="5" t="str">
        <f t="shared" si="11"/>
        <v>2019</v>
      </c>
    </row>
    <row r="86" spans="1:8" x14ac:dyDescent="0.25">
      <c r="A86" s="1">
        <v>43822.268055555556</v>
      </c>
      <c r="B86">
        <v>119981</v>
      </c>
      <c r="C86" s="8">
        <f t="shared" si="6"/>
        <v>1.0194444444423425</v>
      </c>
      <c r="D86">
        <f t="shared" si="7"/>
        <v>142</v>
      </c>
      <c r="E86" s="5">
        <f t="shared" si="8"/>
        <v>5.803814713908424</v>
      </c>
      <c r="F86" s="5">
        <f t="shared" si="9"/>
        <v>52.234332425175815</v>
      </c>
      <c r="G86" s="5" t="str">
        <f t="shared" si="10"/>
        <v>décembre</v>
      </c>
      <c r="H86" s="5" t="str">
        <f t="shared" si="11"/>
        <v>2019</v>
      </c>
    </row>
    <row r="87" spans="1:8" x14ac:dyDescent="0.25">
      <c r="A87" s="1">
        <v>43821.248611111114</v>
      </c>
      <c r="B87">
        <v>119839</v>
      </c>
      <c r="C87" s="8">
        <f t="shared" si="6"/>
        <v>0.99930555556056788</v>
      </c>
      <c r="D87">
        <f t="shared" si="7"/>
        <v>143</v>
      </c>
      <c r="E87" s="5">
        <f t="shared" si="8"/>
        <v>5.9624739402063689</v>
      </c>
      <c r="F87" s="5">
        <f t="shared" si="9"/>
        <v>53.662265461857316</v>
      </c>
      <c r="G87" s="5" t="str">
        <f t="shared" si="10"/>
        <v>décembre</v>
      </c>
      <c r="H87" s="5" t="str">
        <f t="shared" si="11"/>
        <v>2019</v>
      </c>
    </row>
    <row r="88" spans="1:8" x14ac:dyDescent="0.25">
      <c r="A88" s="1">
        <v>43820.249305555553</v>
      </c>
      <c r="B88">
        <v>119696</v>
      </c>
      <c r="C88" s="8">
        <f t="shared" si="6"/>
        <v>14.973611111112405</v>
      </c>
      <c r="D88">
        <f t="shared" si="7"/>
        <v>1524</v>
      </c>
      <c r="E88" s="5">
        <f t="shared" si="8"/>
        <v>4.2407939894254758</v>
      </c>
      <c r="F88" s="5">
        <f t="shared" si="9"/>
        <v>38.167145904829283</v>
      </c>
      <c r="G88" s="5" t="str">
        <f t="shared" si="10"/>
        <v>décembre</v>
      </c>
      <c r="H88" s="5" t="str">
        <f t="shared" si="11"/>
        <v>2019</v>
      </c>
    </row>
    <row r="89" spans="1:8" x14ac:dyDescent="0.25">
      <c r="A89" s="1">
        <v>43805.275694444441</v>
      </c>
      <c r="B89">
        <v>118172</v>
      </c>
      <c r="C89" s="8">
        <f t="shared" si="6"/>
        <v>2.0159722222160781</v>
      </c>
      <c r="D89">
        <f t="shared" si="7"/>
        <v>218</v>
      </c>
      <c r="E89" s="5">
        <f t="shared" si="8"/>
        <v>4.5056837754184862</v>
      </c>
      <c r="F89" s="5">
        <f t="shared" si="9"/>
        <v>40.551153978766379</v>
      </c>
      <c r="G89" s="5" t="str">
        <f t="shared" si="10"/>
        <v>décembre</v>
      </c>
      <c r="H89" s="5" t="str">
        <f t="shared" si="11"/>
        <v>2019</v>
      </c>
    </row>
    <row r="90" spans="1:8" x14ac:dyDescent="0.25">
      <c r="A90" s="1">
        <v>43803.259722222225</v>
      </c>
      <c r="B90">
        <v>117954</v>
      </c>
      <c r="C90" s="8">
        <f t="shared" si="6"/>
        <v>0.98958333333575865</v>
      </c>
      <c r="D90">
        <f t="shared" si="7"/>
        <v>103</v>
      </c>
      <c r="E90" s="5">
        <f t="shared" si="8"/>
        <v>4.3368421052525292</v>
      </c>
      <c r="F90" s="5">
        <f t="shared" si="9"/>
        <v>39.031578947272763</v>
      </c>
      <c r="G90" s="5" t="str">
        <f t="shared" si="10"/>
        <v>décembre</v>
      </c>
      <c r="H90" s="5" t="str">
        <f t="shared" si="11"/>
        <v>2019</v>
      </c>
    </row>
    <row r="91" spans="1:8" x14ac:dyDescent="0.25">
      <c r="A91" s="1">
        <v>43802.270138888889</v>
      </c>
      <c r="B91">
        <v>117851</v>
      </c>
      <c r="C91" s="8">
        <f t="shared" si="6"/>
        <v>1.0194444444423425</v>
      </c>
      <c r="D91">
        <f t="shared" si="7"/>
        <v>104</v>
      </c>
      <c r="E91" s="5">
        <f t="shared" si="8"/>
        <v>4.250681198918846</v>
      </c>
      <c r="F91" s="5">
        <f t="shared" si="9"/>
        <v>38.256130790269616</v>
      </c>
      <c r="G91" s="5" t="str">
        <f t="shared" si="10"/>
        <v>décembre</v>
      </c>
      <c r="H91" s="5" t="str">
        <f t="shared" si="11"/>
        <v>2019</v>
      </c>
    </row>
    <row r="92" spans="1:8" x14ac:dyDescent="0.25">
      <c r="A92" s="1">
        <v>43801.250694444447</v>
      </c>
      <c r="B92">
        <v>117747</v>
      </c>
      <c r="C92" s="8">
        <f t="shared" si="6"/>
        <v>0.97361111111240461</v>
      </c>
      <c r="D92">
        <f t="shared" si="7"/>
        <v>107</v>
      </c>
      <c r="E92" s="5">
        <f t="shared" si="8"/>
        <v>4.5791726105502644</v>
      </c>
      <c r="F92" s="5">
        <f t="shared" si="9"/>
        <v>41.212553494952381</v>
      </c>
      <c r="G92" s="5" t="str">
        <f t="shared" si="10"/>
        <v>décembre</v>
      </c>
      <c r="H92" s="5" t="str">
        <f t="shared" si="11"/>
        <v>2019</v>
      </c>
    </row>
    <row r="93" spans="1:8" x14ac:dyDescent="0.25">
      <c r="A93" s="1">
        <v>43800.277083333334</v>
      </c>
      <c r="B93">
        <v>117640</v>
      </c>
      <c r="C93" s="8">
        <f t="shared" si="6"/>
        <v>1.0118055555576575</v>
      </c>
      <c r="D93">
        <f t="shared" si="7"/>
        <v>101.75</v>
      </c>
      <c r="E93" s="5">
        <f t="shared" si="8"/>
        <v>4.1901166780969916</v>
      </c>
      <c r="F93" s="5">
        <f t="shared" si="9"/>
        <v>37.711050102872925</v>
      </c>
      <c r="G93" s="5" t="str">
        <f t="shared" si="10"/>
        <v>décembre</v>
      </c>
      <c r="H93" s="5" t="str">
        <f t="shared" si="11"/>
        <v>2019</v>
      </c>
    </row>
    <row r="94" spans="1:8" x14ac:dyDescent="0.25">
      <c r="A94" s="1">
        <v>43799.265277777777</v>
      </c>
      <c r="B94">
        <v>117538.25</v>
      </c>
      <c r="C94" s="8">
        <f t="shared" si="6"/>
        <v>2.0201388888890506</v>
      </c>
      <c r="D94">
        <f t="shared" si="7"/>
        <v>197.25</v>
      </c>
      <c r="E94" s="5">
        <f t="shared" si="8"/>
        <v>4.0684083877617923</v>
      </c>
      <c r="F94" s="5">
        <f t="shared" si="9"/>
        <v>36.61567548985613</v>
      </c>
      <c r="G94" s="5" t="str">
        <f t="shared" si="10"/>
        <v>novembre</v>
      </c>
      <c r="H94" s="5" t="str">
        <f t="shared" si="11"/>
        <v>2019</v>
      </c>
    </row>
    <row r="95" spans="1:8" x14ac:dyDescent="0.25">
      <c r="A95" s="1">
        <v>43797.245138888888</v>
      </c>
      <c r="B95">
        <v>117341</v>
      </c>
      <c r="C95" s="8">
        <f t="shared" si="6"/>
        <v>0.95486111110949423</v>
      </c>
      <c r="D95">
        <f t="shared" si="7"/>
        <v>92</v>
      </c>
      <c r="E95" s="5">
        <f t="shared" si="8"/>
        <v>4.0145454545522528</v>
      </c>
      <c r="F95" s="5">
        <f t="shared" si="9"/>
        <v>36.130909090970277</v>
      </c>
      <c r="G95" s="5" t="str">
        <f t="shared" si="10"/>
        <v>novembre</v>
      </c>
      <c r="H95" s="5" t="str">
        <f t="shared" si="11"/>
        <v>2019</v>
      </c>
    </row>
    <row r="96" spans="1:8" x14ac:dyDescent="0.25">
      <c r="A96" s="1">
        <v>43796.290277777778</v>
      </c>
      <c r="B96">
        <v>117249</v>
      </c>
      <c r="C96" s="8">
        <f t="shared" si="6"/>
        <v>0.90833333333284827</v>
      </c>
      <c r="D96">
        <f t="shared" si="7"/>
        <v>95</v>
      </c>
      <c r="E96" s="5">
        <f t="shared" si="8"/>
        <v>4.3577981651399416</v>
      </c>
      <c r="F96" s="5">
        <f t="shared" si="9"/>
        <v>39.220183486259472</v>
      </c>
      <c r="G96" s="5" t="str">
        <f t="shared" si="10"/>
        <v>novembre</v>
      </c>
      <c r="H96" s="5" t="str">
        <f t="shared" si="11"/>
        <v>2019</v>
      </c>
    </row>
    <row r="97" spans="1:8" x14ac:dyDescent="0.25">
      <c r="A97" s="1">
        <v>43795.381944444445</v>
      </c>
      <c r="B97">
        <v>117154</v>
      </c>
      <c r="C97" s="8">
        <f t="shared" si="6"/>
        <v>1.132638888891961</v>
      </c>
      <c r="D97">
        <f t="shared" si="7"/>
        <v>113</v>
      </c>
      <c r="E97" s="5">
        <f t="shared" si="8"/>
        <v>4.1569589208961437</v>
      </c>
      <c r="F97" s="5">
        <f t="shared" si="9"/>
        <v>37.412630288065294</v>
      </c>
      <c r="G97" s="5" t="str">
        <f t="shared" si="10"/>
        <v>novembre</v>
      </c>
      <c r="H97" s="5" t="str">
        <f t="shared" si="11"/>
        <v>2019</v>
      </c>
    </row>
    <row r="98" spans="1:8" x14ac:dyDescent="0.25">
      <c r="A98" s="1">
        <v>43794.249305555553</v>
      </c>
      <c r="B98">
        <v>117041</v>
      </c>
      <c r="C98" s="8">
        <f t="shared" si="6"/>
        <v>0.95624999999563443</v>
      </c>
      <c r="D98">
        <f t="shared" si="7"/>
        <v>99</v>
      </c>
      <c r="E98" s="5">
        <f t="shared" si="8"/>
        <v>4.3137254902157718</v>
      </c>
      <c r="F98" s="5">
        <f t="shared" si="9"/>
        <v>38.823529411941948</v>
      </c>
      <c r="G98" s="5" t="str">
        <f t="shared" si="10"/>
        <v>novembre</v>
      </c>
      <c r="H98" s="5" t="str">
        <f t="shared" si="11"/>
        <v>2019</v>
      </c>
    </row>
    <row r="99" spans="1:8" x14ac:dyDescent="0.25">
      <c r="A99" s="1">
        <v>43793.293055555558</v>
      </c>
      <c r="B99">
        <v>116942</v>
      </c>
      <c r="C99" s="8">
        <f t="shared" si="6"/>
        <v>1.0187500000029104</v>
      </c>
      <c r="D99">
        <f t="shared" si="7"/>
        <v>103</v>
      </c>
      <c r="E99" s="5">
        <f t="shared" si="8"/>
        <v>4.2126789365932824</v>
      </c>
      <c r="F99" s="5">
        <f t="shared" si="9"/>
        <v>37.914110429339544</v>
      </c>
      <c r="G99" s="5" t="str">
        <f t="shared" si="10"/>
        <v>novembre</v>
      </c>
      <c r="H99" s="5" t="str">
        <f t="shared" si="11"/>
        <v>2019</v>
      </c>
    </row>
    <row r="100" spans="1:8" x14ac:dyDescent="0.25">
      <c r="A100" s="1">
        <v>43792.274305555555</v>
      </c>
      <c r="B100">
        <v>116839</v>
      </c>
      <c r="C100" s="8">
        <f t="shared" si="6"/>
        <v>1.0090277777781012</v>
      </c>
      <c r="D100">
        <f t="shared" si="7"/>
        <v>107</v>
      </c>
      <c r="E100" s="5">
        <f t="shared" si="8"/>
        <v>4.4184445973833055</v>
      </c>
      <c r="F100" s="5">
        <f t="shared" si="9"/>
        <v>39.766001376449751</v>
      </c>
      <c r="G100" s="5" t="str">
        <f t="shared" si="10"/>
        <v>novembre</v>
      </c>
      <c r="H100" s="5" t="str">
        <f t="shared" si="11"/>
        <v>2019</v>
      </c>
    </row>
    <row r="101" spans="1:8" x14ac:dyDescent="0.25">
      <c r="A101" s="1">
        <v>43791.265277777777</v>
      </c>
      <c r="B101">
        <v>116732</v>
      </c>
      <c r="C101" s="8">
        <f t="shared" si="6"/>
        <v>0.97222222221898846</v>
      </c>
      <c r="D101">
        <f t="shared" si="7"/>
        <v>101</v>
      </c>
      <c r="E101" s="5">
        <f t="shared" si="8"/>
        <v>4.3285714285858257</v>
      </c>
      <c r="F101" s="5">
        <f t="shared" si="9"/>
        <v>38.95714285727243</v>
      </c>
      <c r="G101" s="5" t="str">
        <f t="shared" si="10"/>
        <v>novembre</v>
      </c>
      <c r="H101" s="5" t="str">
        <f t="shared" si="11"/>
        <v>2019</v>
      </c>
    </row>
    <row r="102" spans="1:8" x14ac:dyDescent="0.25">
      <c r="A102" s="1">
        <v>43790.293055555558</v>
      </c>
      <c r="B102">
        <v>116631</v>
      </c>
      <c r="C102" s="8">
        <f t="shared" si="6"/>
        <v>1.0284722222277196</v>
      </c>
      <c r="D102">
        <f t="shared" si="7"/>
        <v>108</v>
      </c>
      <c r="E102" s="5">
        <f t="shared" si="8"/>
        <v>4.3754220121305627</v>
      </c>
      <c r="F102" s="5">
        <f t="shared" si="9"/>
        <v>39.378798109175065</v>
      </c>
      <c r="G102" s="5" t="str">
        <f t="shared" si="10"/>
        <v>novembre</v>
      </c>
      <c r="H102" s="5" t="str">
        <f t="shared" si="11"/>
        <v>2019</v>
      </c>
    </row>
    <row r="103" spans="1:8" x14ac:dyDescent="0.25">
      <c r="A103" s="1">
        <v>43789.26458333333</v>
      </c>
      <c r="B103">
        <v>116523</v>
      </c>
      <c r="C103" s="8">
        <f t="shared" si="6"/>
        <v>1.0416666666642413</v>
      </c>
      <c r="D103">
        <f t="shared" si="7"/>
        <v>108</v>
      </c>
      <c r="E103" s="5">
        <f t="shared" si="8"/>
        <v>4.320000000010058</v>
      </c>
      <c r="F103" s="5">
        <f t="shared" si="9"/>
        <v>38.880000000090519</v>
      </c>
      <c r="G103" s="5" t="str">
        <f t="shared" si="10"/>
        <v>novembre</v>
      </c>
      <c r="H103" s="5" t="str">
        <f t="shared" si="11"/>
        <v>2019</v>
      </c>
    </row>
    <row r="104" spans="1:8" x14ac:dyDescent="0.25">
      <c r="A104" s="1">
        <v>43788.222916666666</v>
      </c>
      <c r="B104">
        <v>116415</v>
      </c>
      <c r="C104" s="8">
        <f t="shared" si="6"/>
        <v>0.96875</v>
      </c>
      <c r="D104">
        <f t="shared" si="7"/>
        <v>97</v>
      </c>
      <c r="E104" s="5">
        <f t="shared" si="8"/>
        <v>4.172043010752688</v>
      </c>
      <c r="F104" s="5">
        <f t="shared" si="9"/>
        <v>37.548387096774192</v>
      </c>
      <c r="G104" s="5" t="str">
        <f t="shared" si="10"/>
        <v>novembre</v>
      </c>
      <c r="H104" s="5" t="str">
        <f t="shared" si="11"/>
        <v>2019</v>
      </c>
    </row>
    <row r="105" spans="1:8" x14ac:dyDescent="0.25">
      <c r="A105" s="1">
        <v>43787.254166666666</v>
      </c>
      <c r="B105">
        <v>116318</v>
      </c>
      <c r="C105" s="8">
        <f t="shared" si="6"/>
        <v>0.99652777777373558</v>
      </c>
      <c r="D105">
        <f t="shared" si="7"/>
        <v>112</v>
      </c>
      <c r="E105" s="5">
        <f t="shared" si="8"/>
        <v>4.6829268292872879</v>
      </c>
      <c r="F105" s="5">
        <f t="shared" si="9"/>
        <v>42.146341463585593</v>
      </c>
      <c r="G105" s="5" t="str">
        <f t="shared" si="10"/>
        <v>novembre</v>
      </c>
      <c r="H105" s="5" t="str">
        <f t="shared" si="11"/>
        <v>2019</v>
      </c>
    </row>
    <row r="106" spans="1:8" x14ac:dyDescent="0.25">
      <c r="A106" s="1">
        <v>43786.257638888892</v>
      </c>
      <c r="B106">
        <v>116206</v>
      </c>
      <c r="C106" s="8">
        <f t="shared" si="6"/>
        <v>0.99861111111385981</v>
      </c>
      <c r="D106">
        <f t="shared" si="7"/>
        <v>113</v>
      </c>
      <c r="E106" s="5">
        <f t="shared" si="8"/>
        <v>4.7148817802373699</v>
      </c>
      <c r="F106" s="5">
        <f t="shared" si="9"/>
        <v>42.433936022136329</v>
      </c>
      <c r="G106" s="5" t="str">
        <f t="shared" si="10"/>
        <v>novembre</v>
      </c>
      <c r="H106" s="5" t="str">
        <f t="shared" si="11"/>
        <v>2019</v>
      </c>
    </row>
    <row r="107" spans="1:8" x14ac:dyDescent="0.25">
      <c r="A107" s="1">
        <v>43785.259027777778</v>
      </c>
      <c r="B107">
        <v>116093</v>
      </c>
      <c r="C107" s="8">
        <f t="shared" si="6"/>
        <v>0.97013888888614019</v>
      </c>
      <c r="D107">
        <f t="shared" si="7"/>
        <v>102</v>
      </c>
      <c r="E107" s="5">
        <f t="shared" si="8"/>
        <v>4.3808160343717537</v>
      </c>
      <c r="F107" s="5">
        <f t="shared" si="9"/>
        <v>39.427344309345784</v>
      </c>
      <c r="G107" s="5" t="str">
        <f t="shared" si="10"/>
        <v>novembre</v>
      </c>
      <c r="H107" s="5" t="str">
        <f t="shared" si="11"/>
        <v>2019</v>
      </c>
    </row>
    <row r="108" spans="1:8" x14ac:dyDescent="0.25">
      <c r="A108" s="1">
        <v>43784.288888888892</v>
      </c>
      <c r="B108">
        <v>115991</v>
      </c>
      <c r="C108" s="8">
        <f t="shared" si="6"/>
        <v>2.0125000000043656</v>
      </c>
      <c r="D108">
        <f t="shared" si="7"/>
        <v>217</v>
      </c>
      <c r="E108" s="5">
        <f t="shared" si="8"/>
        <v>4.4927536231786602</v>
      </c>
      <c r="F108" s="5">
        <f t="shared" si="9"/>
        <v>40.434782608607939</v>
      </c>
      <c r="G108" s="5" t="str">
        <f t="shared" si="10"/>
        <v>novembre</v>
      </c>
      <c r="H108" s="5" t="str">
        <f t="shared" si="11"/>
        <v>2019</v>
      </c>
    </row>
    <row r="109" spans="1:8" x14ac:dyDescent="0.25">
      <c r="A109" s="1">
        <v>43782.276388888888</v>
      </c>
      <c r="B109">
        <v>115774</v>
      </c>
      <c r="C109" s="8">
        <f t="shared" si="6"/>
        <v>1.0145833333299379</v>
      </c>
      <c r="D109">
        <f t="shared" si="7"/>
        <v>105</v>
      </c>
      <c r="E109" s="5">
        <f t="shared" si="8"/>
        <v>4.3121149897474904</v>
      </c>
      <c r="F109" s="5">
        <f t="shared" si="9"/>
        <v>38.809034907727415</v>
      </c>
      <c r="G109" s="5" t="str">
        <f t="shared" si="10"/>
        <v>novembre</v>
      </c>
      <c r="H109" s="5" t="str">
        <f t="shared" si="11"/>
        <v>2019</v>
      </c>
    </row>
    <row r="110" spans="1:8" x14ac:dyDescent="0.25">
      <c r="A110" s="1">
        <v>43781.261805555558</v>
      </c>
      <c r="B110">
        <v>115669</v>
      </c>
      <c r="C110" s="8">
        <f t="shared" si="6"/>
        <v>43781.261805555558</v>
      </c>
      <c r="D110">
        <f t="shared" si="7"/>
        <v>115669</v>
      </c>
      <c r="E110" s="5">
        <f t="shared" si="8"/>
        <v>0.11008229246730157</v>
      </c>
      <c r="F110" s="5">
        <f t="shared" si="9"/>
        <v>0.99074063220571418</v>
      </c>
      <c r="G110" s="5" t="str">
        <f t="shared" si="10"/>
        <v>novembre</v>
      </c>
      <c r="H110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SSA2m">
                <anchor>
                  <from>
                    <xdr:col>8</xdr:col>
                    <xdr:colOff>1552575</xdr:colOff>
                    <xdr:row>0</xdr:row>
                    <xdr:rowOff>142875</xdr:rowOff>
                  </from>
                  <to>
                    <xdr:col>10</xdr:col>
                    <xdr:colOff>552450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H32"/>
  <sheetViews>
    <sheetView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2" max="2" width="13.570312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7" style="5" customWidth="1"/>
    <col min="8" max="8" width="23.42578125" style="5" customWidth="1"/>
    <col min="9" max="9" width="23.7109375" style="5" customWidth="1"/>
    <col min="10" max="16384" width="11.42578125" style="5"/>
  </cols>
  <sheetData>
    <row r="1" spans="1:8" x14ac:dyDescent="0.25">
      <c r="A1" s="4" t="s">
        <v>0</v>
      </c>
      <c r="B1" s="3" t="s">
        <v>8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8" x14ac:dyDescent="0.25">
      <c r="A2" s="1">
        <v>43832.314583333333</v>
      </c>
      <c r="B2">
        <v>298313</v>
      </c>
      <c r="C2" s="8">
        <f>A2-A3</f>
        <v>2.0423611111109494</v>
      </c>
      <c r="D2">
        <f>B2-B3</f>
        <v>0</v>
      </c>
      <c r="E2" s="5">
        <f>D2/(C2*24)</f>
        <v>0</v>
      </c>
      <c r="F2" s="5">
        <f>E2*9</f>
        <v>0</v>
      </c>
      <c r="G2" s="5" t="str">
        <f>TEXT(A2,"mmmm")</f>
        <v>janvier</v>
      </c>
      <c r="H2" s="5" t="str">
        <f>TEXT(A2,"aaaa")</f>
        <v>2020</v>
      </c>
    </row>
    <row r="3" spans="1:8" x14ac:dyDescent="0.25">
      <c r="A3" s="1">
        <v>43830.272222222222</v>
      </c>
      <c r="B3">
        <v>298313</v>
      </c>
      <c r="C3" s="8">
        <f t="shared" ref="C3:C32" si="0">A3-A4</f>
        <v>1.0041666666656965</v>
      </c>
      <c r="D3">
        <f t="shared" ref="D3:D32" si="1">B3-B4</f>
        <v>0</v>
      </c>
      <c r="E3" s="5">
        <f t="shared" ref="E3:E32" si="2">D3/(C3*24)</f>
        <v>0</v>
      </c>
      <c r="F3" s="5">
        <f t="shared" ref="F3:F32" si="3">E3*9</f>
        <v>0</v>
      </c>
      <c r="G3" s="5" t="str">
        <f t="shared" ref="G3:G32" si="4">TEXT(A3,"mmmm")</f>
        <v>décembre</v>
      </c>
      <c r="H3" s="5" t="str">
        <f t="shared" ref="H3:H32" si="5">TEXT(A3,"aaaa")</f>
        <v>2019</v>
      </c>
    </row>
    <row r="4" spans="1:8" x14ac:dyDescent="0.25">
      <c r="A4" s="1">
        <v>43829.268055555556</v>
      </c>
      <c r="B4">
        <v>298313</v>
      </c>
      <c r="C4" s="8">
        <f t="shared" si="0"/>
        <v>1.0173611111094942</v>
      </c>
      <c r="D4">
        <f t="shared" si="1"/>
        <v>0</v>
      </c>
      <c r="E4" s="5">
        <f t="shared" si="2"/>
        <v>0</v>
      </c>
      <c r="F4" s="5">
        <f t="shared" si="3"/>
        <v>0</v>
      </c>
      <c r="G4" s="5" t="str">
        <f t="shared" si="4"/>
        <v>décembre</v>
      </c>
      <c r="H4" s="5" t="str">
        <f t="shared" si="5"/>
        <v>2019</v>
      </c>
    </row>
    <row r="5" spans="1:8" x14ac:dyDescent="0.25">
      <c r="A5" s="1">
        <v>43828.250694444447</v>
      </c>
      <c r="B5">
        <v>298313</v>
      </c>
      <c r="C5" s="8">
        <f t="shared" si="0"/>
        <v>0.94166666666569654</v>
      </c>
      <c r="D5">
        <f t="shared" si="1"/>
        <v>0</v>
      </c>
      <c r="E5" s="5">
        <f t="shared" si="2"/>
        <v>0</v>
      </c>
      <c r="F5" s="5">
        <f t="shared" si="3"/>
        <v>0</v>
      </c>
      <c r="G5" s="5" t="str">
        <f t="shared" si="4"/>
        <v>décembre</v>
      </c>
      <c r="H5" s="5" t="str">
        <f t="shared" si="5"/>
        <v>2019</v>
      </c>
    </row>
    <row r="6" spans="1:8" x14ac:dyDescent="0.25">
      <c r="A6" s="1">
        <v>43827.309027777781</v>
      </c>
      <c r="B6">
        <v>298313</v>
      </c>
      <c r="C6" s="8">
        <f t="shared" si="0"/>
        <v>2.0319444444467081</v>
      </c>
      <c r="D6">
        <f t="shared" si="1"/>
        <v>0</v>
      </c>
      <c r="E6" s="5">
        <f t="shared" si="2"/>
        <v>0</v>
      </c>
      <c r="F6" s="5">
        <f t="shared" si="3"/>
        <v>0</v>
      </c>
      <c r="G6" s="5" t="str">
        <f t="shared" si="4"/>
        <v>décembre</v>
      </c>
      <c r="H6" s="5" t="str">
        <f t="shared" si="5"/>
        <v>2019</v>
      </c>
    </row>
    <row r="7" spans="1:8" x14ac:dyDescent="0.25">
      <c r="A7" s="1">
        <v>43825.277083333334</v>
      </c>
      <c r="B7">
        <v>298313</v>
      </c>
      <c r="C7" s="8">
        <f t="shared" si="0"/>
        <v>1.0534722222218988</v>
      </c>
      <c r="D7">
        <f t="shared" si="1"/>
        <v>0</v>
      </c>
      <c r="E7" s="5">
        <f t="shared" si="2"/>
        <v>0</v>
      </c>
      <c r="F7" s="5">
        <f t="shared" si="3"/>
        <v>0</v>
      </c>
      <c r="G7" s="5" t="str">
        <f t="shared" si="4"/>
        <v>décembre</v>
      </c>
      <c r="H7" s="5" t="str">
        <f t="shared" si="5"/>
        <v>2019</v>
      </c>
    </row>
    <row r="8" spans="1:8" x14ac:dyDescent="0.25">
      <c r="A8" s="1">
        <v>43824.223611111112</v>
      </c>
      <c r="B8">
        <v>298313</v>
      </c>
      <c r="C8" s="8">
        <f t="shared" si="0"/>
        <v>1.9576388888890506</v>
      </c>
      <c r="D8">
        <f t="shared" si="1"/>
        <v>0</v>
      </c>
      <c r="E8" s="5">
        <f t="shared" si="2"/>
        <v>0</v>
      </c>
      <c r="F8" s="5">
        <f t="shared" si="3"/>
        <v>0</v>
      </c>
      <c r="G8" s="5" t="str">
        <f t="shared" si="4"/>
        <v>décembre</v>
      </c>
      <c r="H8" s="5" t="str">
        <f t="shared" si="5"/>
        <v>2019</v>
      </c>
    </row>
    <row r="9" spans="1:8" x14ac:dyDescent="0.25">
      <c r="A9" s="1">
        <v>43822.265972222223</v>
      </c>
      <c r="B9">
        <v>298313</v>
      </c>
      <c r="C9" s="8">
        <f t="shared" si="0"/>
        <v>1.0180555555562023</v>
      </c>
      <c r="D9">
        <f t="shared" si="1"/>
        <v>0</v>
      </c>
      <c r="E9" s="5">
        <f t="shared" si="2"/>
        <v>0</v>
      </c>
      <c r="F9" s="5">
        <f t="shared" si="3"/>
        <v>0</v>
      </c>
      <c r="G9" s="5" t="str">
        <f t="shared" si="4"/>
        <v>décembre</v>
      </c>
      <c r="H9" s="5" t="str">
        <f t="shared" si="5"/>
        <v>2019</v>
      </c>
    </row>
    <row r="10" spans="1:8" x14ac:dyDescent="0.25">
      <c r="A10" s="1">
        <v>43821.247916666667</v>
      </c>
      <c r="B10">
        <v>298313</v>
      </c>
      <c r="C10" s="8">
        <f t="shared" si="0"/>
        <v>0.99722222222044365</v>
      </c>
      <c r="D10">
        <f t="shared" si="1"/>
        <v>0</v>
      </c>
      <c r="E10" s="5">
        <f t="shared" si="2"/>
        <v>0</v>
      </c>
      <c r="F10" s="5">
        <f t="shared" si="3"/>
        <v>0</v>
      </c>
      <c r="G10" s="5" t="str">
        <f t="shared" si="4"/>
        <v>décembre</v>
      </c>
      <c r="H10" s="5" t="str">
        <f t="shared" si="5"/>
        <v>2019</v>
      </c>
    </row>
    <row r="11" spans="1:8" x14ac:dyDescent="0.25">
      <c r="A11" s="1">
        <v>43820.250694444447</v>
      </c>
      <c r="B11">
        <v>298313</v>
      </c>
      <c r="C11" s="8">
        <f t="shared" si="0"/>
        <v>0.97777777777810115</v>
      </c>
      <c r="D11">
        <f t="shared" si="1"/>
        <v>0</v>
      </c>
      <c r="E11" s="5">
        <f t="shared" si="2"/>
        <v>0</v>
      </c>
      <c r="F11" s="5">
        <f t="shared" si="3"/>
        <v>0</v>
      </c>
      <c r="G11" s="5" t="str">
        <f t="shared" si="4"/>
        <v>décembre</v>
      </c>
      <c r="H11" s="5" t="str">
        <f t="shared" si="5"/>
        <v>2019</v>
      </c>
    </row>
    <row r="12" spans="1:8" x14ac:dyDescent="0.25">
      <c r="A12" s="1">
        <v>43819.272916666669</v>
      </c>
      <c r="B12">
        <v>298313</v>
      </c>
      <c r="C12" s="8">
        <f t="shared" si="0"/>
        <v>1.0208333333357587</v>
      </c>
      <c r="D12">
        <f t="shared" si="1"/>
        <v>0</v>
      </c>
      <c r="E12" s="5">
        <f t="shared" si="2"/>
        <v>0</v>
      </c>
      <c r="F12" s="5">
        <f t="shared" si="3"/>
        <v>0</v>
      </c>
      <c r="G12" s="5" t="str">
        <f t="shared" si="4"/>
        <v>décembre</v>
      </c>
      <c r="H12" s="5" t="str">
        <f t="shared" si="5"/>
        <v>2019</v>
      </c>
    </row>
    <row r="13" spans="1:8" x14ac:dyDescent="0.25">
      <c r="A13" s="1">
        <v>43818.252083333333</v>
      </c>
      <c r="B13">
        <v>298313</v>
      </c>
      <c r="C13" s="8">
        <f t="shared" si="0"/>
        <v>3.9784722222248092</v>
      </c>
      <c r="D13">
        <f t="shared" si="1"/>
        <v>0</v>
      </c>
      <c r="E13" s="5">
        <f t="shared" si="2"/>
        <v>0</v>
      </c>
      <c r="F13" s="5">
        <f t="shared" si="3"/>
        <v>0</v>
      </c>
      <c r="G13" s="5" t="str">
        <f t="shared" si="4"/>
        <v>décembre</v>
      </c>
      <c r="H13" s="5" t="str">
        <f t="shared" si="5"/>
        <v>2019</v>
      </c>
    </row>
    <row r="14" spans="1:8" x14ac:dyDescent="0.25">
      <c r="A14" s="1">
        <v>43814.273611111108</v>
      </c>
      <c r="B14">
        <v>298313</v>
      </c>
      <c r="C14" s="8">
        <f t="shared" si="0"/>
        <v>1.9847222222160781</v>
      </c>
      <c r="D14">
        <f t="shared" si="1"/>
        <v>0</v>
      </c>
      <c r="E14" s="5">
        <f t="shared" si="2"/>
        <v>0</v>
      </c>
      <c r="F14" s="5">
        <f t="shared" si="3"/>
        <v>0</v>
      </c>
      <c r="G14" s="5" t="str">
        <f t="shared" si="4"/>
        <v>décembre</v>
      </c>
      <c r="H14" s="5" t="str">
        <f t="shared" si="5"/>
        <v>2019</v>
      </c>
    </row>
    <row r="15" spans="1:8" x14ac:dyDescent="0.25">
      <c r="A15" s="1">
        <v>43812.288888888892</v>
      </c>
      <c r="B15">
        <v>298313</v>
      </c>
      <c r="C15" s="8">
        <f t="shared" si="0"/>
        <v>2.0270833333343035</v>
      </c>
      <c r="D15">
        <f t="shared" si="1"/>
        <v>0</v>
      </c>
      <c r="E15" s="5">
        <f t="shared" si="2"/>
        <v>0</v>
      </c>
      <c r="F15" s="5">
        <f t="shared" si="3"/>
        <v>0</v>
      </c>
      <c r="G15" s="5" t="str">
        <f t="shared" si="4"/>
        <v>décembre</v>
      </c>
      <c r="H15" s="5" t="str">
        <f t="shared" si="5"/>
        <v>2019</v>
      </c>
    </row>
    <row r="16" spans="1:8" x14ac:dyDescent="0.25">
      <c r="A16" s="1">
        <v>43810.261805555558</v>
      </c>
      <c r="B16">
        <v>298313</v>
      </c>
      <c r="C16" s="8">
        <f t="shared" si="0"/>
        <v>3.9854166666700621</v>
      </c>
      <c r="D16">
        <f t="shared" si="1"/>
        <v>0</v>
      </c>
      <c r="E16" s="5">
        <f t="shared" si="2"/>
        <v>0</v>
      </c>
      <c r="F16" s="5">
        <f t="shared" si="3"/>
        <v>0</v>
      </c>
      <c r="G16" s="5" t="str">
        <f t="shared" si="4"/>
        <v>décembre</v>
      </c>
      <c r="H16" s="5" t="str">
        <f t="shared" si="5"/>
        <v>2019</v>
      </c>
    </row>
    <row r="17" spans="1:8" x14ac:dyDescent="0.25">
      <c r="A17" s="1">
        <v>43806.276388888888</v>
      </c>
      <c r="B17">
        <v>298313</v>
      </c>
      <c r="C17" s="8">
        <f t="shared" si="0"/>
        <v>3.0194444444423425</v>
      </c>
      <c r="D17">
        <f t="shared" si="1"/>
        <v>0</v>
      </c>
      <c r="E17" s="5">
        <f t="shared" si="2"/>
        <v>0</v>
      </c>
      <c r="F17" s="5">
        <f t="shared" si="3"/>
        <v>0</v>
      </c>
      <c r="G17" s="5" t="str">
        <f t="shared" si="4"/>
        <v>décembre</v>
      </c>
      <c r="H17" s="5" t="str">
        <f t="shared" si="5"/>
        <v>2019</v>
      </c>
    </row>
    <row r="18" spans="1:8" x14ac:dyDescent="0.25">
      <c r="A18" s="1">
        <v>43803.256944444445</v>
      </c>
      <c r="B18">
        <v>298313</v>
      </c>
      <c r="C18" s="8">
        <f t="shared" si="0"/>
        <v>0.98333333333721384</v>
      </c>
      <c r="D18">
        <f t="shared" si="1"/>
        <v>0</v>
      </c>
      <c r="E18" s="5">
        <f t="shared" si="2"/>
        <v>0</v>
      </c>
      <c r="F18" s="5">
        <f t="shared" si="3"/>
        <v>0</v>
      </c>
      <c r="G18" s="5" t="str">
        <f t="shared" si="4"/>
        <v>décembre</v>
      </c>
      <c r="H18" s="5" t="str">
        <f t="shared" si="5"/>
        <v>2019</v>
      </c>
    </row>
    <row r="19" spans="1:8" x14ac:dyDescent="0.25">
      <c r="A19" s="1">
        <v>43802.273611111108</v>
      </c>
      <c r="B19">
        <v>298313</v>
      </c>
      <c r="C19" s="8">
        <f t="shared" si="0"/>
        <v>2.9173611111109494</v>
      </c>
      <c r="D19">
        <f t="shared" si="1"/>
        <v>0</v>
      </c>
      <c r="E19" s="5">
        <f t="shared" si="2"/>
        <v>0</v>
      </c>
      <c r="F19" s="5">
        <f t="shared" si="3"/>
        <v>0</v>
      </c>
      <c r="G19" s="5" t="str">
        <f t="shared" si="4"/>
        <v>décembre</v>
      </c>
      <c r="H19" s="5" t="str">
        <f t="shared" si="5"/>
        <v>2019</v>
      </c>
    </row>
    <row r="20" spans="1:8" x14ac:dyDescent="0.25">
      <c r="A20" s="1">
        <v>43799.356249999997</v>
      </c>
      <c r="B20">
        <v>298313</v>
      </c>
      <c r="C20" s="8">
        <f t="shared" si="0"/>
        <v>1.0243055555547471</v>
      </c>
      <c r="D20">
        <f t="shared" si="1"/>
        <v>0</v>
      </c>
      <c r="E20" s="5">
        <f t="shared" si="2"/>
        <v>0</v>
      </c>
      <c r="F20" s="5">
        <f t="shared" si="3"/>
        <v>0</v>
      </c>
      <c r="G20" s="5" t="str">
        <f t="shared" si="4"/>
        <v>novembre</v>
      </c>
      <c r="H20" s="5" t="str">
        <f t="shared" si="5"/>
        <v>2019</v>
      </c>
    </row>
    <row r="21" spans="1:8" x14ac:dyDescent="0.25">
      <c r="A21" s="1">
        <v>43798.331944444442</v>
      </c>
      <c r="B21">
        <v>298313</v>
      </c>
      <c r="C21" s="8">
        <f t="shared" si="0"/>
        <v>1.086111111108039</v>
      </c>
      <c r="D21">
        <f t="shared" si="1"/>
        <v>0</v>
      </c>
      <c r="E21" s="5">
        <f t="shared" si="2"/>
        <v>0</v>
      </c>
      <c r="F21" s="5">
        <f t="shared" si="3"/>
        <v>0</v>
      </c>
      <c r="G21" s="5" t="str">
        <f t="shared" si="4"/>
        <v>novembre</v>
      </c>
      <c r="H21" s="5" t="str">
        <f t="shared" si="5"/>
        <v>2019</v>
      </c>
    </row>
    <row r="22" spans="1:8" x14ac:dyDescent="0.25">
      <c r="A22" s="1">
        <v>43797.245833333334</v>
      </c>
      <c r="B22">
        <v>298313</v>
      </c>
      <c r="C22" s="8">
        <f t="shared" si="0"/>
        <v>0.9493055555576575</v>
      </c>
      <c r="D22">
        <f t="shared" si="1"/>
        <v>0</v>
      </c>
      <c r="E22" s="5">
        <f t="shared" si="2"/>
        <v>0</v>
      </c>
      <c r="F22" s="5">
        <f t="shared" si="3"/>
        <v>0</v>
      </c>
      <c r="G22" s="5" t="str">
        <f t="shared" si="4"/>
        <v>novembre</v>
      </c>
      <c r="H22" s="5" t="str">
        <f t="shared" si="5"/>
        <v>2019</v>
      </c>
    </row>
    <row r="23" spans="1:8" x14ac:dyDescent="0.25">
      <c r="A23" s="1">
        <v>43796.296527777777</v>
      </c>
      <c r="B23">
        <v>298313</v>
      </c>
      <c r="C23" s="8">
        <f t="shared" si="0"/>
        <v>3.0131944444437977</v>
      </c>
      <c r="D23">
        <f t="shared" si="1"/>
        <v>0</v>
      </c>
      <c r="E23" s="5">
        <f t="shared" si="2"/>
        <v>0</v>
      </c>
      <c r="F23" s="5">
        <f t="shared" si="3"/>
        <v>0</v>
      </c>
      <c r="G23" s="5" t="str">
        <f t="shared" si="4"/>
        <v>novembre</v>
      </c>
      <c r="H23" s="5" t="str">
        <f t="shared" si="5"/>
        <v>2019</v>
      </c>
    </row>
    <row r="24" spans="1:8" x14ac:dyDescent="0.25">
      <c r="A24" s="1">
        <v>43793.283333333333</v>
      </c>
      <c r="B24">
        <v>298313</v>
      </c>
      <c r="C24" s="8">
        <f t="shared" si="0"/>
        <v>1.0097222222248092</v>
      </c>
      <c r="D24">
        <f t="shared" si="1"/>
        <v>0</v>
      </c>
      <c r="E24" s="5">
        <f t="shared" si="2"/>
        <v>0</v>
      </c>
      <c r="F24" s="5">
        <f t="shared" si="3"/>
        <v>0</v>
      </c>
      <c r="G24" s="5" t="str">
        <f t="shared" si="4"/>
        <v>novembre</v>
      </c>
      <c r="H24" s="5" t="str">
        <f t="shared" si="5"/>
        <v>2019</v>
      </c>
    </row>
    <row r="25" spans="1:8" x14ac:dyDescent="0.25">
      <c r="A25" s="1">
        <v>43792.273611111108</v>
      </c>
      <c r="B25">
        <v>298313</v>
      </c>
      <c r="C25" s="8">
        <f t="shared" si="0"/>
        <v>0.99166666666133096</v>
      </c>
      <c r="D25">
        <f t="shared" si="1"/>
        <v>0</v>
      </c>
      <c r="E25" s="5">
        <f t="shared" si="2"/>
        <v>0</v>
      </c>
      <c r="F25" s="5">
        <f t="shared" si="3"/>
        <v>0</v>
      </c>
      <c r="G25" s="5" t="str">
        <f t="shared" si="4"/>
        <v>novembre</v>
      </c>
      <c r="H25" s="5" t="str">
        <f t="shared" si="5"/>
        <v>2019</v>
      </c>
    </row>
    <row r="26" spans="1:8" x14ac:dyDescent="0.25">
      <c r="A26" s="1">
        <v>43791.281944444447</v>
      </c>
      <c r="B26">
        <v>298313</v>
      </c>
      <c r="C26" s="8">
        <f t="shared" si="0"/>
        <v>0.99097222222189885</v>
      </c>
      <c r="D26">
        <f t="shared" si="1"/>
        <v>0</v>
      </c>
      <c r="E26" s="5">
        <f t="shared" si="2"/>
        <v>0</v>
      </c>
      <c r="F26" s="5">
        <f t="shared" si="3"/>
        <v>0</v>
      </c>
      <c r="G26" s="5" t="str">
        <f t="shared" si="4"/>
        <v>novembre</v>
      </c>
      <c r="H26" s="5" t="str">
        <f t="shared" si="5"/>
        <v>2019</v>
      </c>
    </row>
    <row r="27" spans="1:8" x14ac:dyDescent="0.25">
      <c r="A27" s="1">
        <v>43790.290972222225</v>
      </c>
      <c r="B27">
        <v>298313</v>
      </c>
      <c r="C27" s="8">
        <f t="shared" si="0"/>
        <v>0.97500000000582077</v>
      </c>
      <c r="D27">
        <f t="shared" si="1"/>
        <v>0</v>
      </c>
      <c r="E27" s="5">
        <f t="shared" si="2"/>
        <v>0</v>
      </c>
      <c r="F27" s="5">
        <f t="shared" si="3"/>
        <v>0</v>
      </c>
      <c r="G27" s="5" t="str">
        <f t="shared" si="4"/>
        <v>novembre</v>
      </c>
      <c r="H27" s="5" t="str">
        <f t="shared" si="5"/>
        <v>2019</v>
      </c>
    </row>
    <row r="28" spans="1:8" x14ac:dyDescent="0.25">
      <c r="A28" s="1">
        <v>43789.315972222219</v>
      </c>
      <c r="B28">
        <v>298313</v>
      </c>
      <c r="C28" s="8">
        <f t="shared" si="0"/>
        <v>0.96041666666133096</v>
      </c>
      <c r="D28">
        <f t="shared" si="1"/>
        <v>0</v>
      </c>
      <c r="E28" s="5">
        <f t="shared" si="2"/>
        <v>0</v>
      </c>
      <c r="F28" s="5">
        <f t="shared" si="3"/>
        <v>0</v>
      </c>
      <c r="G28" s="5" t="str">
        <f t="shared" si="4"/>
        <v>novembre</v>
      </c>
      <c r="H28" s="5" t="str">
        <f t="shared" si="5"/>
        <v>2019</v>
      </c>
    </row>
    <row r="29" spans="1:8" x14ac:dyDescent="0.25">
      <c r="A29" s="1">
        <v>43788.355555555558</v>
      </c>
      <c r="B29">
        <v>298313</v>
      </c>
      <c r="C29" s="8">
        <f t="shared" si="0"/>
        <v>1.1041666666715173</v>
      </c>
      <c r="D29">
        <f t="shared" si="1"/>
        <v>0</v>
      </c>
      <c r="E29" s="5">
        <f t="shared" si="2"/>
        <v>0</v>
      </c>
      <c r="F29" s="5">
        <f t="shared" si="3"/>
        <v>0</v>
      </c>
      <c r="G29" s="5" t="str">
        <f t="shared" si="4"/>
        <v>novembre</v>
      </c>
      <c r="H29" s="5" t="str">
        <f t="shared" si="5"/>
        <v>2019</v>
      </c>
    </row>
    <row r="30" spans="1:8" x14ac:dyDescent="0.25">
      <c r="A30" s="1">
        <v>43787.251388888886</v>
      </c>
      <c r="B30">
        <v>298313</v>
      </c>
      <c r="C30" s="8">
        <f t="shared" si="0"/>
        <v>1.9444444444452529</v>
      </c>
      <c r="D30">
        <f t="shared" si="1"/>
        <v>0</v>
      </c>
      <c r="E30" s="5">
        <f t="shared" si="2"/>
        <v>0</v>
      </c>
      <c r="F30" s="5">
        <f t="shared" si="3"/>
        <v>0</v>
      </c>
      <c r="G30" s="5" t="str">
        <f t="shared" si="4"/>
        <v>novembre</v>
      </c>
      <c r="H30" s="5" t="str">
        <f t="shared" si="5"/>
        <v>2019</v>
      </c>
    </row>
    <row r="31" spans="1:8" x14ac:dyDescent="0.25">
      <c r="A31" s="1">
        <v>43785.306944444441</v>
      </c>
      <c r="B31">
        <v>298313</v>
      </c>
      <c r="C31" s="8">
        <f t="shared" si="0"/>
        <v>2.9208333333299379</v>
      </c>
      <c r="D31">
        <f t="shared" si="1"/>
        <v>0</v>
      </c>
      <c r="E31" s="5">
        <f t="shared" si="2"/>
        <v>0</v>
      </c>
      <c r="F31" s="5">
        <f t="shared" si="3"/>
        <v>0</v>
      </c>
      <c r="G31" s="5" t="str">
        <f t="shared" si="4"/>
        <v>novembre</v>
      </c>
      <c r="H31" s="5" t="str">
        <f t="shared" si="5"/>
        <v>2019</v>
      </c>
    </row>
    <row r="32" spans="1:8" x14ac:dyDescent="0.25">
      <c r="A32" s="1">
        <v>43782.386111111111</v>
      </c>
      <c r="B32">
        <v>298313</v>
      </c>
      <c r="C32" s="8">
        <f t="shared" si="0"/>
        <v>43782.386111111111</v>
      </c>
      <c r="D32">
        <f t="shared" si="1"/>
        <v>298313</v>
      </c>
      <c r="E32" s="5">
        <f t="shared" si="2"/>
        <v>0.28389746282418621</v>
      </c>
      <c r="F32" s="5">
        <f t="shared" si="3"/>
        <v>2.5550771654176758</v>
      </c>
      <c r="G32" s="5" t="str">
        <f t="shared" si="4"/>
        <v>novembre</v>
      </c>
      <c r="H32" s="5" t="str">
        <f t="shared" si="5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SSA4m">
                <anchor>
                  <from>
                    <xdr:col>8</xdr:col>
                    <xdr:colOff>1057275</xdr:colOff>
                    <xdr:row>0</xdr:row>
                    <xdr:rowOff>180975</xdr:rowOff>
                  </from>
                  <to>
                    <xdr:col>10</xdr:col>
                    <xdr:colOff>85725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A1:K110"/>
  <sheetViews>
    <sheetView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2" max="2" width="12.8554687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7.42578125" style="5" customWidth="1"/>
    <col min="8" max="8" width="22.7109375" style="5" customWidth="1"/>
    <col min="9" max="9" width="24.7109375" style="5" customWidth="1"/>
    <col min="10" max="16384" width="11.42578125" style="5"/>
  </cols>
  <sheetData>
    <row r="1" spans="1:11" x14ac:dyDescent="0.25">
      <c r="A1" s="4" t="s">
        <v>0</v>
      </c>
      <c r="B1" s="3" t="s">
        <v>5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11" x14ac:dyDescent="0.25">
      <c r="A2" s="1">
        <v>43930.260416666664</v>
      </c>
      <c r="B2">
        <v>648802</v>
      </c>
      <c r="C2" s="8">
        <f>A2-A3</f>
        <v>1.0513888888890506</v>
      </c>
      <c r="D2">
        <f>B2-B3</f>
        <v>2158</v>
      </c>
      <c r="E2" s="5">
        <f>D2/(C2*24)</f>
        <v>85.521796565376548</v>
      </c>
      <c r="F2" s="5">
        <f>E2*9</f>
        <v>769.69616908838896</v>
      </c>
      <c r="G2" s="5" t="str">
        <f>TEXT(A2,"mmmm")</f>
        <v>avril</v>
      </c>
      <c r="H2" s="5" t="str">
        <f>TEXT(A2,"aaaa")</f>
        <v>2020</v>
      </c>
      <c r="K2" s="8"/>
    </row>
    <row r="3" spans="1:11" x14ac:dyDescent="0.25">
      <c r="A3" s="1">
        <v>43929.209027777775</v>
      </c>
      <c r="B3">
        <v>646644</v>
      </c>
      <c r="C3" s="8">
        <f t="shared" ref="C3:C66" si="0">A3-A4</f>
        <v>0.97083333333284827</v>
      </c>
      <c r="D3">
        <f t="shared" ref="D3:D66" si="1">B3-B4</f>
        <v>2003</v>
      </c>
      <c r="E3" s="5">
        <f t="shared" ref="E3:E66" si="2">D3/(C3*24)</f>
        <v>85.965665236094452</v>
      </c>
      <c r="F3" s="5">
        <f t="shared" ref="F3:F66" si="3">E3*9</f>
        <v>773.69098712485004</v>
      </c>
      <c r="G3" s="5" t="str">
        <f t="shared" ref="G3:G66" si="4">TEXT(A3,"mmmm")</f>
        <v>avril</v>
      </c>
      <c r="H3" s="5" t="str">
        <f t="shared" ref="H3:H66" si="5">TEXT(A3,"aaaa")</f>
        <v>2020</v>
      </c>
    </row>
    <row r="4" spans="1:11" x14ac:dyDescent="0.25">
      <c r="A4" s="1">
        <v>43928.238194444442</v>
      </c>
      <c r="B4">
        <v>644641</v>
      </c>
      <c r="C4" s="8">
        <f t="shared" si="0"/>
        <v>1.0402777777781012</v>
      </c>
      <c r="D4">
        <f t="shared" si="1"/>
        <v>1989</v>
      </c>
      <c r="E4" s="5">
        <f t="shared" si="2"/>
        <v>79.666221628813688</v>
      </c>
      <c r="F4" s="5">
        <f t="shared" si="3"/>
        <v>716.99599465932317</v>
      </c>
      <c r="G4" s="5" t="str">
        <f t="shared" si="4"/>
        <v>avril</v>
      </c>
      <c r="H4" s="5" t="str">
        <f t="shared" si="5"/>
        <v>2020</v>
      </c>
    </row>
    <row r="5" spans="1:11" x14ac:dyDescent="0.25">
      <c r="A5" s="1">
        <v>43927.197916666664</v>
      </c>
      <c r="B5">
        <v>642652</v>
      </c>
      <c r="C5" s="8">
        <f t="shared" si="0"/>
        <v>0.98333333332993789</v>
      </c>
      <c r="D5">
        <f t="shared" si="1"/>
        <v>1900</v>
      </c>
      <c r="E5" s="5">
        <f t="shared" si="2"/>
        <v>80.508474576549176</v>
      </c>
      <c r="F5" s="5">
        <f t="shared" si="3"/>
        <v>724.57627118894254</v>
      </c>
      <c r="G5" s="5" t="str">
        <f t="shared" si="4"/>
        <v>avril</v>
      </c>
      <c r="H5" s="5" t="str">
        <f t="shared" si="5"/>
        <v>2020</v>
      </c>
    </row>
    <row r="6" spans="1:11" x14ac:dyDescent="0.25">
      <c r="A6" s="1">
        <v>43926.214583333334</v>
      </c>
      <c r="B6">
        <v>640752</v>
      </c>
      <c r="C6" s="8">
        <f t="shared" si="0"/>
        <v>0.8243055555576575</v>
      </c>
      <c r="D6">
        <f t="shared" si="1"/>
        <v>1980</v>
      </c>
      <c r="E6" s="5">
        <f t="shared" si="2"/>
        <v>100.08424599805987</v>
      </c>
      <c r="F6" s="5">
        <f t="shared" si="3"/>
        <v>900.75821398253879</v>
      </c>
      <c r="G6" s="5" t="str">
        <f t="shared" si="4"/>
        <v>avril</v>
      </c>
      <c r="H6" s="5" t="str">
        <f t="shared" si="5"/>
        <v>2020</v>
      </c>
    </row>
    <row r="7" spans="1:11" x14ac:dyDescent="0.25">
      <c r="A7" s="1">
        <v>43925.390277777777</v>
      </c>
      <c r="B7">
        <v>638772</v>
      </c>
      <c r="C7" s="8">
        <f t="shared" si="0"/>
        <v>2.1909722222189885</v>
      </c>
      <c r="D7">
        <f t="shared" si="1"/>
        <v>4091</v>
      </c>
      <c r="E7" s="5">
        <f t="shared" si="2"/>
        <v>77.800316957325606</v>
      </c>
      <c r="F7" s="5">
        <f t="shared" si="3"/>
        <v>700.2028526159304</v>
      </c>
      <c r="G7" s="5" t="str">
        <f t="shared" si="4"/>
        <v>avril</v>
      </c>
      <c r="H7" s="5" t="str">
        <f t="shared" si="5"/>
        <v>2020</v>
      </c>
    </row>
    <row r="8" spans="1:11" x14ac:dyDescent="0.25">
      <c r="A8" s="1">
        <v>43923.199305555558</v>
      </c>
      <c r="B8">
        <v>634681</v>
      </c>
      <c r="C8" s="8">
        <f t="shared" si="0"/>
        <v>0.95277777777664596</v>
      </c>
      <c r="D8">
        <f t="shared" si="1"/>
        <v>1868</v>
      </c>
      <c r="E8" s="5">
        <f t="shared" si="2"/>
        <v>81.690962099222403</v>
      </c>
      <c r="F8" s="5">
        <f t="shared" si="3"/>
        <v>735.21865889300159</v>
      </c>
      <c r="G8" s="5" t="str">
        <f t="shared" si="4"/>
        <v>avril</v>
      </c>
      <c r="H8" s="5" t="str">
        <f t="shared" si="5"/>
        <v>2020</v>
      </c>
    </row>
    <row r="9" spans="1:11" x14ac:dyDescent="0.25">
      <c r="A9" s="1">
        <v>43922.246527777781</v>
      </c>
      <c r="B9">
        <v>632813</v>
      </c>
      <c r="C9" s="8">
        <f t="shared" si="0"/>
        <v>0.99861111111385981</v>
      </c>
      <c r="D9">
        <f t="shared" si="1"/>
        <v>2072</v>
      </c>
      <c r="E9" s="5">
        <f t="shared" si="2"/>
        <v>86.453407510193188</v>
      </c>
      <c r="F9" s="5">
        <f t="shared" si="3"/>
        <v>778.08066759173869</v>
      </c>
      <c r="G9" s="5" t="str">
        <f t="shared" si="4"/>
        <v>avril</v>
      </c>
      <c r="H9" s="5" t="str">
        <f t="shared" si="5"/>
        <v>2020</v>
      </c>
    </row>
    <row r="10" spans="1:11" x14ac:dyDescent="0.25">
      <c r="A10" s="1">
        <v>43921.247916666667</v>
      </c>
      <c r="B10">
        <v>630741</v>
      </c>
      <c r="C10" s="8">
        <f t="shared" si="0"/>
        <v>3.0347222222262644</v>
      </c>
      <c r="D10">
        <f t="shared" si="1"/>
        <v>6038</v>
      </c>
      <c r="E10" s="5">
        <f t="shared" si="2"/>
        <v>82.90160183055319</v>
      </c>
      <c r="F10" s="5">
        <f t="shared" si="3"/>
        <v>746.11441647497873</v>
      </c>
      <c r="G10" s="5" t="str">
        <f t="shared" si="4"/>
        <v>mars</v>
      </c>
      <c r="H10" s="5" t="str">
        <f t="shared" si="5"/>
        <v>2020</v>
      </c>
    </row>
    <row r="11" spans="1:11" x14ac:dyDescent="0.25">
      <c r="A11" s="1">
        <v>43918.213194444441</v>
      </c>
      <c r="B11">
        <v>624703</v>
      </c>
      <c r="C11" s="8">
        <f t="shared" si="0"/>
        <v>1.0048611111051287</v>
      </c>
      <c r="D11">
        <f t="shared" si="1"/>
        <v>2080</v>
      </c>
      <c r="E11" s="5">
        <f t="shared" si="2"/>
        <v>86.247408431750515</v>
      </c>
      <c r="F11" s="5">
        <f t="shared" si="3"/>
        <v>776.22667588575462</v>
      </c>
      <c r="G11" s="5" t="str">
        <f t="shared" si="4"/>
        <v>mars</v>
      </c>
      <c r="H11" s="5" t="str">
        <f t="shared" si="5"/>
        <v>2020</v>
      </c>
    </row>
    <row r="12" spans="1:11" x14ac:dyDescent="0.25">
      <c r="A12" s="1">
        <v>43917.208333333336</v>
      </c>
      <c r="B12">
        <v>622623</v>
      </c>
      <c r="C12" s="8">
        <f t="shared" si="0"/>
        <v>0.97569444444525288</v>
      </c>
      <c r="D12">
        <f t="shared" si="1"/>
        <v>1978</v>
      </c>
      <c r="E12" s="5">
        <f t="shared" si="2"/>
        <v>84.469750889609728</v>
      </c>
      <c r="F12" s="5">
        <f t="shared" si="3"/>
        <v>760.22775800648753</v>
      </c>
      <c r="G12" s="5" t="str">
        <f t="shared" si="4"/>
        <v>mars</v>
      </c>
      <c r="H12" s="5" t="str">
        <f t="shared" si="5"/>
        <v>2020</v>
      </c>
    </row>
    <row r="13" spans="1:11" x14ac:dyDescent="0.25">
      <c r="A13" s="1">
        <v>43916.232638888891</v>
      </c>
      <c r="B13">
        <v>620645</v>
      </c>
      <c r="C13" s="8">
        <f t="shared" si="0"/>
        <v>3.0298611111138598</v>
      </c>
      <c r="D13">
        <f t="shared" si="1"/>
        <v>6268</v>
      </c>
      <c r="E13" s="5">
        <f t="shared" si="2"/>
        <v>86.197570478949999</v>
      </c>
      <c r="F13" s="5">
        <f t="shared" si="3"/>
        <v>775.77813431054994</v>
      </c>
      <c r="G13" s="5" t="str">
        <f t="shared" si="4"/>
        <v>mars</v>
      </c>
      <c r="H13" s="5" t="str">
        <f t="shared" si="5"/>
        <v>2020</v>
      </c>
    </row>
    <row r="14" spans="1:11" x14ac:dyDescent="0.25">
      <c r="A14" s="1">
        <v>43913.202777777777</v>
      </c>
      <c r="B14">
        <v>614377</v>
      </c>
      <c r="C14" s="8">
        <f t="shared" si="0"/>
        <v>0.97777777777810115</v>
      </c>
      <c r="D14">
        <f t="shared" si="1"/>
        <v>2067</v>
      </c>
      <c r="E14" s="5">
        <f t="shared" si="2"/>
        <v>88.082386363607228</v>
      </c>
      <c r="F14" s="5">
        <f t="shared" si="3"/>
        <v>792.74147727246509</v>
      </c>
      <c r="G14" s="5" t="str">
        <f t="shared" si="4"/>
        <v>mars</v>
      </c>
      <c r="H14" s="5" t="str">
        <f t="shared" si="5"/>
        <v>2020</v>
      </c>
    </row>
    <row r="15" spans="1:11" x14ac:dyDescent="0.25">
      <c r="A15" s="1">
        <v>43912.224999999999</v>
      </c>
      <c r="B15">
        <v>612310</v>
      </c>
      <c r="C15" s="8">
        <f t="shared" si="0"/>
        <v>2.023611111108039</v>
      </c>
      <c r="D15">
        <f t="shared" si="1"/>
        <v>4239</v>
      </c>
      <c r="E15" s="5">
        <f t="shared" si="2"/>
        <v>87.28208647919908</v>
      </c>
      <c r="F15" s="5">
        <f t="shared" si="3"/>
        <v>785.53877831279169</v>
      </c>
      <c r="G15" s="5" t="str">
        <f t="shared" si="4"/>
        <v>mars</v>
      </c>
      <c r="H15" s="5" t="str">
        <f t="shared" si="5"/>
        <v>2020</v>
      </c>
    </row>
    <row r="16" spans="1:11" x14ac:dyDescent="0.25">
      <c r="A16" s="1">
        <v>43910.201388888891</v>
      </c>
      <c r="B16">
        <v>608071</v>
      </c>
      <c r="C16" s="8">
        <f t="shared" si="0"/>
        <v>1.9749999999985448</v>
      </c>
      <c r="D16">
        <f t="shared" si="1"/>
        <v>4209</v>
      </c>
      <c r="E16" s="5">
        <f t="shared" si="2"/>
        <v>88.797468354495805</v>
      </c>
      <c r="F16" s="5">
        <f t="shared" si="3"/>
        <v>799.17721519046222</v>
      </c>
      <c r="G16" s="5" t="str">
        <f t="shared" si="4"/>
        <v>mars</v>
      </c>
      <c r="H16" s="5" t="str">
        <f t="shared" si="5"/>
        <v>2020</v>
      </c>
    </row>
    <row r="17" spans="1:8" x14ac:dyDescent="0.25">
      <c r="A17" s="1">
        <v>43908.226388888892</v>
      </c>
      <c r="B17">
        <v>603862</v>
      </c>
      <c r="C17" s="8">
        <f t="shared" si="0"/>
        <v>1.0125000000043656</v>
      </c>
      <c r="D17">
        <f t="shared" si="1"/>
        <v>2141</v>
      </c>
      <c r="E17" s="5">
        <f t="shared" si="2"/>
        <v>88.106995884393768</v>
      </c>
      <c r="F17" s="5">
        <f t="shared" si="3"/>
        <v>792.96296295954392</v>
      </c>
      <c r="G17" s="5" t="str">
        <f t="shared" si="4"/>
        <v>mars</v>
      </c>
      <c r="H17" s="5" t="str">
        <f t="shared" si="5"/>
        <v>2020</v>
      </c>
    </row>
    <row r="18" spans="1:8" x14ac:dyDescent="0.25">
      <c r="A18" s="1">
        <v>43907.213888888888</v>
      </c>
      <c r="B18">
        <v>601721</v>
      </c>
      <c r="C18" s="8">
        <f t="shared" si="0"/>
        <v>0.89861111110803904</v>
      </c>
      <c r="D18">
        <f t="shared" si="1"/>
        <v>1933</v>
      </c>
      <c r="E18" s="5">
        <f t="shared" si="2"/>
        <v>89.629057187323411</v>
      </c>
      <c r="F18" s="5">
        <f t="shared" si="3"/>
        <v>806.66151468591067</v>
      </c>
      <c r="G18" s="5" t="str">
        <f t="shared" si="4"/>
        <v>mars</v>
      </c>
      <c r="H18" s="5" t="str">
        <f t="shared" si="5"/>
        <v>2020</v>
      </c>
    </row>
    <row r="19" spans="1:8" x14ac:dyDescent="0.25">
      <c r="A19" s="1">
        <v>43906.31527777778</v>
      </c>
      <c r="B19">
        <v>599788</v>
      </c>
      <c r="C19" s="8">
        <f t="shared" si="0"/>
        <v>2.109027777776646</v>
      </c>
      <c r="D19">
        <f t="shared" si="1"/>
        <v>4169</v>
      </c>
      <c r="E19" s="5">
        <f t="shared" si="2"/>
        <v>82.364175172912169</v>
      </c>
      <c r="F19" s="5">
        <f t="shared" si="3"/>
        <v>741.27757655620951</v>
      </c>
      <c r="G19" s="5" t="str">
        <f t="shared" si="4"/>
        <v>mars</v>
      </c>
      <c r="H19" s="5" t="str">
        <f t="shared" si="5"/>
        <v>2020</v>
      </c>
    </row>
    <row r="20" spans="1:8" x14ac:dyDescent="0.25">
      <c r="A20" s="1">
        <v>43904.206250000003</v>
      </c>
      <c r="B20">
        <v>595619</v>
      </c>
      <c r="C20" s="8">
        <f t="shared" si="0"/>
        <v>1.0048611111124046</v>
      </c>
      <c r="D20">
        <f t="shared" si="1"/>
        <v>2122</v>
      </c>
      <c r="E20" s="5">
        <f t="shared" si="2"/>
        <v>87.98894263983145</v>
      </c>
      <c r="F20" s="5">
        <f t="shared" si="3"/>
        <v>791.90048375848301</v>
      </c>
      <c r="G20" s="5" t="str">
        <f t="shared" si="4"/>
        <v>mars</v>
      </c>
      <c r="H20" s="5" t="str">
        <f t="shared" si="5"/>
        <v>2020</v>
      </c>
    </row>
    <row r="21" spans="1:8" x14ac:dyDescent="0.25">
      <c r="A21" s="1">
        <v>43903.201388888891</v>
      </c>
      <c r="B21">
        <v>593497</v>
      </c>
      <c r="C21" s="8">
        <f t="shared" si="0"/>
        <v>1.9555555555562023</v>
      </c>
      <c r="D21">
        <f t="shared" si="1"/>
        <v>3951</v>
      </c>
      <c r="E21" s="5">
        <f t="shared" si="2"/>
        <v>84.183238636335801</v>
      </c>
      <c r="F21" s="5">
        <f t="shared" si="3"/>
        <v>757.64914772702218</v>
      </c>
      <c r="G21" s="5" t="str">
        <f t="shared" si="4"/>
        <v>mars</v>
      </c>
      <c r="H21" s="5" t="str">
        <f t="shared" si="5"/>
        <v>2020</v>
      </c>
    </row>
    <row r="22" spans="1:8" x14ac:dyDescent="0.25">
      <c r="A22" s="1">
        <v>43901.245833333334</v>
      </c>
      <c r="B22">
        <v>589546</v>
      </c>
      <c r="C22" s="8">
        <f t="shared" si="0"/>
        <v>1.0305555555532919</v>
      </c>
      <c r="D22">
        <f t="shared" si="1"/>
        <v>2018</v>
      </c>
      <c r="E22" s="5">
        <f t="shared" si="2"/>
        <v>81.590296496136091</v>
      </c>
      <c r="F22" s="5">
        <f t="shared" si="3"/>
        <v>734.31266846522476</v>
      </c>
      <c r="G22" s="5" t="str">
        <f t="shared" si="4"/>
        <v>mars</v>
      </c>
      <c r="H22" s="5" t="str">
        <f t="shared" si="5"/>
        <v>2020</v>
      </c>
    </row>
    <row r="23" spans="1:8" x14ac:dyDescent="0.25">
      <c r="A23" s="1">
        <v>43900.215277777781</v>
      </c>
      <c r="B23">
        <v>587528</v>
      </c>
      <c r="C23" s="8">
        <f t="shared" si="0"/>
        <v>0.9805555555576575</v>
      </c>
      <c r="D23">
        <f t="shared" si="1"/>
        <v>2091</v>
      </c>
      <c r="E23" s="5">
        <f t="shared" si="2"/>
        <v>88.852691217939849</v>
      </c>
      <c r="F23" s="5">
        <f t="shared" si="3"/>
        <v>799.67422096145867</v>
      </c>
      <c r="G23" s="5" t="str">
        <f t="shared" si="4"/>
        <v>mars</v>
      </c>
      <c r="H23" s="5" t="str">
        <f t="shared" si="5"/>
        <v>2020</v>
      </c>
    </row>
    <row r="24" spans="1:8" x14ac:dyDescent="0.25">
      <c r="A24" s="1">
        <v>43899.234722222223</v>
      </c>
      <c r="B24">
        <v>585437</v>
      </c>
      <c r="C24" s="8">
        <f t="shared" si="0"/>
        <v>0.95138888889050577</v>
      </c>
      <c r="D24">
        <f t="shared" si="1"/>
        <v>1807</v>
      </c>
      <c r="E24" s="5">
        <f t="shared" si="2"/>
        <v>79.138686131252371</v>
      </c>
      <c r="F24" s="5">
        <f t="shared" si="3"/>
        <v>712.24817518127134</v>
      </c>
      <c r="G24" s="5" t="str">
        <f t="shared" si="4"/>
        <v>mars</v>
      </c>
      <c r="H24" s="5" t="str">
        <f t="shared" si="5"/>
        <v>2020</v>
      </c>
    </row>
    <row r="25" spans="1:8" x14ac:dyDescent="0.25">
      <c r="A25" s="1">
        <v>43898.283333333333</v>
      </c>
      <c r="B25">
        <v>583630</v>
      </c>
      <c r="C25" s="8">
        <f t="shared" si="0"/>
        <v>0.98263888889050577</v>
      </c>
      <c r="D25">
        <f t="shared" si="1"/>
        <v>2141</v>
      </c>
      <c r="E25" s="5">
        <f t="shared" si="2"/>
        <v>90.784452296670409</v>
      </c>
      <c r="F25" s="5">
        <f t="shared" si="3"/>
        <v>817.06007067003372</v>
      </c>
      <c r="G25" s="5" t="str">
        <f t="shared" si="4"/>
        <v>mars</v>
      </c>
      <c r="H25" s="5" t="str">
        <f t="shared" si="5"/>
        <v>2020</v>
      </c>
    </row>
    <row r="26" spans="1:8" x14ac:dyDescent="0.25">
      <c r="A26" s="1">
        <v>43897.300694444442</v>
      </c>
      <c r="B26">
        <v>581489</v>
      </c>
      <c r="C26" s="8">
        <f t="shared" si="0"/>
        <v>0.97499999999854481</v>
      </c>
      <c r="D26">
        <f t="shared" si="1"/>
        <v>2061</v>
      </c>
      <c r="E26" s="5">
        <f t="shared" si="2"/>
        <v>88.076923077054531</v>
      </c>
      <c r="F26" s="5">
        <f t="shared" si="3"/>
        <v>792.69230769349076</v>
      </c>
      <c r="G26" s="5" t="str">
        <f t="shared" si="4"/>
        <v>mars</v>
      </c>
      <c r="H26" s="5" t="str">
        <f t="shared" si="5"/>
        <v>2020</v>
      </c>
    </row>
    <row r="27" spans="1:8" x14ac:dyDescent="0.25">
      <c r="A27" s="1">
        <v>43896.325694444444</v>
      </c>
      <c r="B27">
        <v>579428</v>
      </c>
      <c r="C27" s="8">
        <f t="shared" si="0"/>
        <v>2.0423611111109494</v>
      </c>
      <c r="D27">
        <f t="shared" si="1"/>
        <v>4051</v>
      </c>
      <c r="E27" s="5">
        <f t="shared" si="2"/>
        <v>82.645358721529831</v>
      </c>
      <c r="F27" s="5">
        <f t="shared" si="3"/>
        <v>743.80822849376852</v>
      </c>
      <c r="G27" s="5" t="str">
        <f t="shared" si="4"/>
        <v>mars</v>
      </c>
      <c r="H27" s="5" t="str">
        <f t="shared" si="5"/>
        <v>2020</v>
      </c>
    </row>
    <row r="28" spans="1:8" x14ac:dyDescent="0.25">
      <c r="A28" s="1">
        <v>43894.283333333333</v>
      </c>
      <c r="B28">
        <v>575377</v>
      </c>
      <c r="C28" s="8">
        <f t="shared" si="0"/>
        <v>0.97777777777810115</v>
      </c>
      <c r="D28">
        <f t="shared" si="1"/>
        <v>2129</v>
      </c>
      <c r="E28" s="5">
        <f t="shared" si="2"/>
        <v>90.724431818151814</v>
      </c>
      <c r="F28" s="5">
        <f t="shared" si="3"/>
        <v>816.51988636336637</v>
      </c>
      <c r="G28" s="5" t="str">
        <f t="shared" si="4"/>
        <v>mars</v>
      </c>
      <c r="H28" s="5" t="str">
        <f t="shared" si="5"/>
        <v>2020</v>
      </c>
    </row>
    <row r="29" spans="1:8" x14ac:dyDescent="0.25">
      <c r="A29" s="1">
        <v>43893.305555555555</v>
      </c>
      <c r="B29">
        <v>573248</v>
      </c>
      <c r="C29" s="8">
        <f t="shared" si="0"/>
        <v>1.0090277777781012</v>
      </c>
      <c r="D29">
        <f t="shared" si="1"/>
        <v>1997</v>
      </c>
      <c r="E29" s="5">
        <f t="shared" si="2"/>
        <v>82.463867859574393</v>
      </c>
      <c r="F29" s="5">
        <f t="shared" si="3"/>
        <v>742.17481073616955</v>
      </c>
      <c r="G29" s="5" t="str">
        <f t="shared" si="4"/>
        <v>mars</v>
      </c>
      <c r="H29" s="5" t="str">
        <f t="shared" si="5"/>
        <v>2020</v>
      </c>
    </row>
    <row r="30" spans="1:8" x14ac:dyDescent="0.25">
      <c r="A30" s="1">
        <v>43892.296527777777</v>
      </c>
      <c r="B30">
        <v>571251</v>
      </c>
      <c r="C30" s="8">
        <f t="shared" si="0"/>
        <v>1.0319444444467081</v>
      </c>
      <c r="D30">
        <f t="shared" si="1"/>
        <v>2099</v>
      </c>
      <c r="E30" s="5">
        <f t="shared" si="2"/>
        <v>84.751009421079232</v>
      </c>
      <c r="F30" s="5">
        <f t="shared" si="3"/>
        <v>762.75908478971314</v>
      </c>
      <c r="G30" s="5" t="str">
        <f t="shared" si="4"/>
        <v>mars</v>
      </c>
      <c r="H30" s="5" t="str">
        <f t="shared" si="5"/>
        <v>2020</v>
      </c>
    </row>
    <row r="31" spans="1:8" x14ac:dyDescent="0.25">
      <c r="A31" s="1">
        <v>43891.26458333333</v>
      </c>
      <c r="B31">
        <v>569152</v>
      </c>
      <c r="C31" s="8">
        <f t="shared" si="0"/>
        <v>0.99374999999417923</v>
      </c>
      <c r="D31">
        <f t="shared" si="1"/>
        <v>1671</v>
      </c>
      <c r="E31" s="5">
        <f t="shared" si="2"/>
        <v>70.062893082171385</v>
      </c>
      <c r="F31" s="5">
        <f t="shared" si="3"/>
        <v>630.56603773954248</v>
      </c>
      <c r="G31" s="5" t="str">
        <f t="shared" si="4"/>
        <v>mars</v>
      </c>
      <c r="H31" s="5" t="str">
        <f t="shared" si="5"/>
        <v>2020</v>
      </c>
    </row>
    <row r="32" spans="1:8" x14ac:dyDescent="0.25">
      <c r="A32" s="1">
        <v>43890.270833333336</v>
      </c>
      <c r="B32">
        <v>567481</v>
      </c>
      <c r="C32" s="8">
        <f t="shared" si="0"/>
        <v>1.0027777777795563</v>
      </c>
      <c r="D32">
        <f t="shared" si="1"/>
        <v>1727</v>
      </c>
      <c r="E32" s="5">
        <f t="shared" si="2"/>
        <v>71.759002769955828</v>
      </c>
      <c r="F32" s="5">
        <f t="shared" si="3"/>
        <v>645.83102492960245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43889.268055555556</v>
      </c>
      <c r="B33">
        <v>565754</v>
      </c>
      <c r="C33" s="8">
        <f t="shared" si="0"/>
        <v>0.98541666667006211</v>
      </c>
      <c r="D33">
        <f t="shared" si="1"/>
        <v>2188</v>
      </c>
      <c r="E33" s="5">
        <f t="shared" si="2"/>
        <v>92.515856236467684</v>
      </c>
      <c r="F33" s="5">
        <f t="shared" si="3"/>
        <v>832.64270612820917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43888.282638888886</v>
      </c>
      <c r="B34">
        <v>563566</v>
      </c>
      <c r="C34" s="8">
        <f t="shared" si="0"/>
        <v>1.023611111108039</v>
      </c>
      <c r="D34">
        <f t="shared" si="1"/>
        <v>2085</v>
      </c>
      <c r="E34" s="5">
        <f t="shared" si="2"/>
        <v>84.871099050458241</v>
      </c>
      <c r="F34" s="5">
        <f t="shared" si="3"/>
        <v>763.8398914541242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43887.259027777778</v>
      </c>
      <c r="B35">
        <v>561481</v>
      </c>
      <c r="C35" s="8">
        <f t="shared" si="0"/>
        <v>1.0180555555562023</v>
      </c>
      <c r="D35">
        <f t="shared" si="1"/>
        <v>2061</v>
      </c>
      <c r="E35" s="5">
        <f t="shared" si="2"/>
        <v>84.351978171842731</v>
      </c>
      <c r="F35" s="5">
        <f t="shared" si="3"/>
        <v>759.16780354658454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43886.240972222222</v>
      </c>
      <c r="B36">
        <v>559420</v>
      </c>
      <c r="C36" s="8">
        <f t="shared" si="0"/>
        <v>0.97361111111240461</v>
      </c>
      <c r="D36">
        <f t="shared" si="1"/>
        <v>2021</v>
      </c>
      <c r="E36" s="5">
        <f t="shared" si="2"/>
        <v>86.490727531982103</v>
      </c>
      <c r="F36" s="5">
        <f t="shared" si="3"/>
        <v>778.41654778783891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43885.267361111109</v>
      </c>
      <c r="B37">
        <v>557399</v>
      </c>
      <c r="C37" s="8">
        <f t="shared" si="0"/>
        <v>0.99513888888759539</v>
      </c>
      <c r="D37">
        <f t="shared" si="1"/>
        <v>2052</v>
      </c>
      <c r="E37" s="5">
        <f t="shared" si="2"/>
        <v>85.917655268778816</v>
      </c>
      <c r="F37" s="5">
        <f t="shared" si="3"/>
        <v>773.25889741900937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43884.272222222222</v>
      </c>
      <c r="B38">
        <v>555347</v>
      </c>
      <c r="C38" s="8">
        <f t="shared" si="0"/>
        <v>0.99791666666715173</v>
      </c>
      <c r="D38">
        <f t="shared" si="1"/>
        <v>2076</v>
      </c>
      <c r="E38" s="5">
        <f t="shared" si="2"/>
        <v>86.680584551106094</v>
      </c>
      <c r="F38" s="5">
        <f t="shared" si="3"/>
        <v>780.12526095995486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43883.274305555555</v>
      </c>
      <c r="B39">
        <v>553271</v>
      </c>
      <c r="C39" s="8">
        <f t="shared" si="0"/>
        <v>1.0027777777795563</v>
      </c>
      <c r="D39">
        <f t="shared" si="1"/>
        <v>2173</v>
      </c>
      <c r="E39" s="5">
        <f t="shared" si="2"/>
        <v>90.290858725601623</v>
      </c>
      <c r="F39" s="5">
        <f t="shared" si="3"/>
        <v>812.61772853041464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43882.271527777775</v>
      </c>
      <c r="B40">
        <v>551098</v>
      </c>
      <c r="C40" s="8">
        <f t="shared" si="0"/>
        <v>1.0326388888861402</v>
      </c>
      <c r="D40">
        <f t="shared" si="1"/>
        <v>1934</v>
      </c>
      <c r="E40" s="5">
        <f t="shared" si="2"/>
        <v>78.036314727847255</v>
      </c>
      <c r="F40" s="5">
        <f t="shared" si="3"/>
        <v>702.32683255062534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43881.238888888889</v>
      </c>
      <c r="B41">
        <v>549164</v>
      </c>
      <c r="C41" s="8">
        <f t="shared" si="0"/>
        <v>0.95208333332993789</v>
      </c>
      <c r="D41">
        <f t="shared" si="1"/>
        <v>2039</v>
      </c>
      <c r="E41" s="5">
        <f t="shared" si="2"/>
        <v>89.234135667714298</v>
      </c>
      <c r="F41" s="5">
        <f t="shared" si="3"/>
        <v>803.10722100942871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43880.286805555559</v>
      </c>
      <c r="B42">
        <v>547125</v>
      </c>
      <c r="C42" s="8">
        <f t="shared" si="0"/>
        <v>1.0055555555591127</v>
      </c>
      <c r="D42">
        <f t="shared" si="1"/>
        <v>2214.9000000000233</v>
      </c>
      <c r="E42" s="5">
        <f t="shared" si="2"/>
        <v>91.777624309068571</v>
      </c>
      <c r="F42" s="5">
        <f t="shared" si="3"/>
        <v>825.9986187816171</v>
      </c>
      <c r="G42" s="5" t="str">
        <f t="shared" si="4"/>
        <v>février</v>
      </c>
      <c r="H42" s="5" t="str">
        <f t="shared" si="5"/>
        <v>2020</v>
      </c>
    </row>
    <row r="43" spans="1:8" x14ac:dyDescent="0.25">
      <c r="A43" s="1">
        <v>43879.28125</v>
      </c>
      <c r="B43">
        <v>544910.1</v>
      </c>
      <c r="C43" s="8">
        <f t="shared" si="0"/>
        <v>0.99375000000145519</v>
      </c>
      <c r="D43">
        <f t="shared" si="1"/>
        <v>2080.0999999999767</v>
      </c>
      <c r="E43" s="5">
        <f t="shared" si="2"/>
        <v>87.215932913917428</v>
      </c>
      <c r="F43" s="5">
        <f t="shared" si="3"/>
        <v>784.94339622525683</v>
      </c>
      <c r="G43" s="5" t="str">
        <f t="shared" si="4"/>
        <v>février</v>
      </c>
      <c r="H43" s="5" t="str">
        <f t="shared" si="5"/>
        <v>2020</v>
      </c>
    </row>
    <row r="44" spans="1:8" x14ac:dyDescent="0.25">
      <c r="A44" s="1">
        <v>43878.287499999999</v>
      </c>
      <c r="B44">
        <v>542830</v>
      </c>
      <c r="C44" s="8">
        <f t="shared" si="0"/>
        <v>0.97013888888614019</v>
      </c>
      <c r="D44">
        <f t="shared" si="1"/>
        <v>1457</v>
      </c>
      <c r="E44" s="5">
        <f t="shared" si="2"/>
        <v>62.576950608623967</v>
      </c>
      <c r="F44" s="5">
        <f t="shared" si="3"/>
        <v>563.19255547761566</v>
      </c>
      <c r="G44" s="5" t="str">
        <f t="shared" si="4"/>
        <v>février</v>
      </c>
      <c r="H44" s="5" t="str">
        <f t="shared" si="5"/>
        <v>2020</v>
      </c>
    </row>
    <row r="45" spans="1:8" x14ac:dyDescent="0.25">
      <c r="A45" s="1">
        <v>43877.317361111112</v>
      </c>
      <c r="B45">
        <v>541373</v>
      </c>
      <c r="C45" s="8">
        <f t="shared" si="0"/>
        <v>1.0409722222248092</v>
      </c>
      <c r="D45">
        <f t="shared" si="1"/>
        <v>2039</v>
      </c>
      <c r="E45" s="5">
        <f t="shared" si="2"/>
        <v>81.614409606201448</v>
      </c>
      <c r="F45" s="5">
        <f t="shared" si="3"/>
        <v>734.52968645581302</v>
      </c>
      <c r="G45" s="5" t="str">
        <f t="shared" si="4"/>
        <v>février</v>
      </c>
      <c r="H45" s="5" t="str">
        <f t="shared" si="5"/>
        <v>2020</v>
      </c>
    </row>
    <row r="46" spans="1:8" x14ac:dyDescent="0.25">
      <c r="A46" s="1">
        <v>43876.276388888888</v>
      </c>
      <c r="B46">
        <v>539334</v>
      </c>
      <c r="C46" s="8">
        <f t="shared" si="0"/>
        <v>1.0131944444437977</v>
      </c>
      <c r="D46">
        <f t="shared" si="1"/>
        <v>2094</v>
      </c>
      <c r="E46" s="5">
        <f t="shared" si="2"/>
        <v>86.113776559342156</v>
      </c>
      <c r="F46" s="5">
        <f t="shared" si="3"/>
        <v>775.02398903407936</v>
      </c>
      <c r="G46" s="5" t="str">
        <f t="shared" si="4"/>
        <v>février</v>
      </c>
      <c r="H46" s="5" t="str">
        <f t="shared" si="5"/>
        <v>2020</v>
      </c>
    </row>
    <row r="47" spans="1:8" x14ac:dyDescent="0.25">
      <c r="A47" s="1">
        <v>43875.263194444444</v>
      </c>
      <c r="B47">
        <v>537240</v>
      </c>
      <c r="C47" s="8">
        <f t="shared" si="0"/>
        <v>1.0055555555518367</v>
      </c>
      <c r="D47">
        <f t="shared" si="1"/>
        <v>1767</v>
      </c>
      <c r="E47" s="5">
        <f t="shared" si="2"/>
        <v>73.218232044469673</v>
      </c>
      <c r="F47" s="5">
        <f t="shared" si="3"/>
        <v>658.96408840022707</v>
      </c>
      <c r="G47" s="5" t="str">
        <f t="shared" si="4"/>
        <v>février</v>
      </c>
      <c r="H47" s="5" t="str">
        <f t="shared" si="5"/>
        <v>2020</v>
      </c>
    </row>
    <row r="48" spans="1:8" x14ac:dyDescent="0.25">
      <c r="A48" s="1">
        <v>43874.257638888892</v>
      </c>
      <c r="B48">
        <v>535473</v>
      </c>
      <c r="C48" s="8">
        <f t="shared" si="0"/>
        <v>0.97013888889341615</v>
      </c>
      <c r="D48">
        <f t="shared" si="1"/>
        <v>2148</v>
      </c>
      <c r="E48" s="5">
        <f t="shared" si="2"/>
        <v>92.25483178196032</v>
      </c>
      <c r="F48" s="5">
        <f t="shared" si="3"/>
        <v>830.29348603764288</v>
      </c>
      <c r="G48" s="5" t="str">
        <f t="shared" si="4"/>
        <v>février</v>
      </c>
      <c r="H48" s="5" t="str">
        <f t="shared" si="5"/>
        <v>2020</v>
      </c>
    </row>
    <row r="49" spans="1:8" x14ac:dyDescent="0.25">
      <c r="A49" s="1">
        <v>43873.287499999999</v>
      </c>
      <c r="B49">
        <v>533325</v>
      </c>
      <c r="C49" s="8">
        <f t="shared" si="0"/>
        <v>1.0222222222218988</v>
      </c>
      <c r="D49">
        <f t="shared" si="1"/>
        <v>2176</v>
      </c>
      <c r="E49" s="5">
        <f t="shared" si="2"/>
        <v>88.695652173941099</v>
      </c>
      <c r="F49" s="5">
        <f t="shared" si="3"/>
        <v>798.26086956546987</v>
      </c>
      <c r="G49" s="5" t="str">
        <f t="shared" si="4"/>
        <v>février</v>
      </c>
      <c r="H49" s="5" t="str">
        <f t="shared" si="5"/>
        <v>2020</v>
      </c>
    </row>
    <row r="50" spans="1:8" x14ac:dyDescent="0.25">
      <c r="A50" s="1">
        <v>43872.265277777777</v>
      </c>
      <c r="B50">
        <v>531149</v>
      </c>
      <c r="C50" s="8">
        <f t="shared" si="0"/>
        <v>1.0270833333343035</v>
      </c>
      <c r="D50">
        <f t="shared" si="1"/>
        <v>1683</v>
      </c>
      <c r="E50" s="5">
        <f t="shared" si="2"/>
        <v>68.275862068901034</v>
      </c>
      <c r="F50" s="5">
        <f t="shared" si="3"/>
        <v>614.48275862010928</v>
      </c>
      <c r="G50" s="5" t="str">
        <f t="shared" si="4"/>
        <v>février</v>
      </c>
      <c r="H50" s="5" t="str">
        <f t="shared" si="5"/>
        <v>2020</v>
      </c>
    </row>
    <row r="51" spans="1:8" x14ac:dyDescent="0.25">
      <c r="A51" s="1">
        <v>43871.238194444442</v>
      </c>
      <c r="B51">
        <v>529466</v>
      </c>
      <c r="C51" s="8">
        <f t="shared" si="0"/>
        <v>0.99791666666715173</v>
      </c>
      <c r="D51">
        <f t="shared" si="1"/>
        <v>1384</v>
      </c>
      <c r="E51" s="5">
        <f t="shared" si="2"/>
        <v>57.787056367404062</v>
      </c>
      <c r="F51" s="5">
        <f t="shared" si="3"/>
        <v>520.08350730663653</v>
      </c>
      <c r="G51" s="5" t="str">
        <f t="shared" si="4"/>
        <v>février</v>
      </c>
      <c r="H51" s="5" t="str">
        <f t="shared" si="5"/>
        <v>2020</v>
      </c>
    </row>
    <row r="52" spans="1:8" x14ac:dyDescent="0.25">
      <c r="A52" s="1">
        <v>43870.240277777775</v>
      </c>
      <c r="B52">
        <v>528082</v>
      </c>
      <c r="C52" s="8">
        <f t="shared" si="0"/>
        <v>0.97291666666569654</v>
      </c>
      <c r="D52">
        <f t="shared" si="1"/>
        <v>1958</v>
      </c>
      <c r="E52" s="5">
        <f t="shared" si="2"/>
        <v>83.85438972171103</v>
      </c>
      <c r="F52" s="5">
        <f t="shared" si="3"/>
        <v>754.68950749539931</v>
      </c>
      <c r="G52" s="5" t="str">
        <f t="shared" si="4"/>
        <v>février</v>
      </c>
      <c r="H52" s="5" t="str">
        <f t="shared" si="5"/>
        <v>2020</v>
      </c>
    </row>
    <row r="53" spans="1:8" x14ac:dyDescent="0.25">
      <c r="A53" s="1">
        <v>43869.267361111109</v>
      </c>
      <c r="B53">
        <v>526124</v>
      </c>
      <c r="C53" s="8">
        <f t="shared" si="0"/>
        <v>1.0062499999985448</v>
      </c>
      <c r="D53">
        <f t="shared" si="1"/>
        <v>2093</v>
      </c>
      <c r="E53" s="5">
        <f t="shared" si="2"/>
        <v>86.666666666791997</v>
      </c>
      <c r="F53" s="5">
        <f t="shared" si="3"/>
        <v>780.000000001128</v>
      </c>
      <c r="G53" s="5" t="str">
        <f t="shared" si="4"/>
        <v>février</v>
      </c>
      <c r="H53" s="5" t="str">
        <f t="shared" si="5"/>
        <v>2020</v>
      </c>
    </row>
    <row r="54" spans="1:8" x14ac:dyDescent="0.25">
      <c r="A54" s="1">
        <v>43868.261111111111</v>
      </c>
      <c r="B54">
        <v>524031</v>
      </c>
      <c r="C54" s="8">
        <f t="shared" si="0"/>
        <v>0.99027777777519077</v>
      </c>
      <c r="D54">
        <f t="shared" si="1"/>
        <v>2070</v>
      </c>
      <c r="E54" s="5">
        <f t="shared" si="2"/>
        <v>87.096774193775914</v>
      </c>
      <c r="F54" s="5">
        <f t="shared" si="3"/>
        <v>783.87096774398321</v>
      </c>
      <c r="G54" s="5" t="str">
        <f t="shared" si="4"/>
        <v>février</v>
      </c>
      <c r="H54" s="5" t="str">
        <f t="shared" si="5"/>
        <v>2020</v>
      </c>
    </row>
    <row r="55" spans="1:8" x14ac:dyDescent="0.25">
      <c r="A55" s="1">
        <v>43867.270833333336</v>
      </c>
      <c r="B55">
        <v>521961</v>
      </c>
      <c r="C55" s="8">
        <f t="shared" si="0"/>
        <v>0.98472222222335404</v>
      </c>
      <c r="D55">
        <f t="shared" si="1"/>
        <v>2004</v>
      </c>
      <c r="E55" s="5">
        <f t="shared" si="2"/>
        <v>84.795486600748802</v>
      </c>
      <c r="F55" s="5">
        <f t="shared" si="3"/>
        <v>763.15937940673916</v>
      </c>
      <c r="G55" s="5" t="str">
        <f t="shared" si="4"/>
        <v>février</v>
      </c>
      <c r="H55" s="5" t="str">
        <f t="shared" si="5"/>
        <v>2020</v>
      </c>
    </row>
    <row r="56" spans="1:8" x14ac:dyDescent="0.25">
      <c r="A56" s="1">
        <v>43866.286111111112</v>
      </c>
      <c r="B56">
        <v>519957</v>
      </c>
      <c r="C56" s="8">
        <f t="shared" si="0"/>
        <v>1.0340277777795563</v>
      </c>
      <c r="D56">
        <f t="shared" si="1"/>
        <v>2266</v>
      </c>
      <c r="E56" s="5">
        <f t="shared" si="2"/>
        <v>91.309603760756303</v>
      </c>
      <c r="F56" s="5">
        <f t="shared" si="3"/>
        <v>821.78643384680674</v>
      </c>
      <c r="G56" s="5" t="str">
        <f t="shared" si="4"/>
        <v>février</v>
      </c>
      <c r="H56" s="5" t="str">
        <f t="shared" si="5"/>
        <v>2020</v>
      </c>
    </row>
    <row r="57" spans="1:8" x14ac:dyDescent="0.25">
      <c r="A57" s="1">
        <v>43865.252083333333</v>
      </c>
      <c r="B57">
        <v>517691</v>
      </c>
      <c r="C57" s="8">
        <f t="shared" si="0"/>
        <v>0.98124999999708962</v>
      </c>
      <c r="D57">
        <f t="shared" si="1"/>
        <v>1967</v>
      </c>
      <c r="E57" s="5">
        <f t="shared" si="2"/>
        <v>83.524416136128835</v>
      </c>
      <c r="F57" s="5">
        <f t="shared" si="3"/>
        <v>751.7197452251595</v>
      </c>
      <c r="G57" s="5" t="str">
        <f t="shared" si="4"/>
        <v>février</v>
      </c>
      <c r="H57" s="5" t="str">
        <f t="shared" si="5"/>
        <v>2020</v>
      </c>
    </row>
    <row r="58" spans="1:8" x14ac:dyDescent="0.25">
      <c r="A58" s="1">
        <v>43864.270833333336</v>
      </c>
      <c r="B58">
        <v>515724</v>
      </c>
      <c r="C58" s="8">
        <f t="shared" si="0"/>
        <v>2.0055555555591127</v>
      </c>
      <c r="D58">
        <f t="shared" si="1"/>
        <v>3859</v>
      </c>
      <c r="E58" s="5">
        <f t="shared" si="2"/>
        <v>80.173130193763612</v>
      </c>
      <c r="F58" s="5">
        <f t="shared" si="3"/>
        <v>721.55817174387255</v>
      </c>
      <c r="G58" s="5" t="str">
        <f t="shared" si="4"/>
        <v>février</v>
      </c>
      <c r="H58" s="5" t="str">
        <f t="shared" si="5"/>
        <v>2020</v>
      </c>
    </row>
    <row r="59" spans="1:8" x14ac:dyDescent="0.25">
      <c r="A59" s="1">
        <v>43862.265277777777</v>
      </c>
      <c r="B59">
        <v>511865</v>
      </c>
      <c r="C59" s="8">
        <f t="shared" si="0"/>
        <v>1.0374999999985448</v>
      </c>
      <c r="D59">
        <f t="shared" si="1"/>
        <v>2046</v>
      </c>
      <c r="E59" s="5">
        <f t="shared" si="2"/>
        <v>82.168674698910436</v>
      </c>
      <c r="F59" s="5">
        <f t="shared" si="3"/>
        <v>739.51807229019391</v>
      </c>
      <c r="G59" s="5" t="str">
        <f t="shared" si="4"/>
        <v>février</v>
      </c>
      <c r="H59" s="5" t="str">
        <f t="shared" si="5"/>
        <v>2020</v>
      </c>
    </row>
    <row r="60" spans="1:8" x14ac:dyDescent="0.25">
      <c r="A60" s="1">
        <v>43861.227777777778</v>
      </c>
      <c r="B60">
        <v>509819</v>
      </c>
      <c r="C60" s="8">
        <f t="shared" si="0"/>
        <v>0.91458333333139308</v>
      </c>
      <c r="D60">
        <f t="shared" si="1"/>
        <v>1817</v>
      </c>
      <c r="E60" s="5">
        <f t="shared" si="2"/>
        <v>82.77904328035784</v>
      </c>
      <c r="F60" s="5">
        <f t="shared" si="3"/>
        <v>745.0113895232206</v>
      </c>
      <c r="G60" s="5" t="str">
        <f t="shared" si="4"/>
        <v>janvier</v>
      </c>
      <c r="H60" s="5" t="str">
        <f t="shared" si="5"/>
        <v>2020</v>
      </c>
    </row>
    <row r="61" spans="1:8" x14ac:dyDescent="0.25">
      <c r="A61" s="1">
        <v>43860.313194444447</v>
      </c>
      <c r="B61">
        <v>508002</v>
      </c>
      <c r="C61" s="8">
        <f t="shared" si="0"/>
        <v>1.0479166666700621</v>
      </c>
      <c r="D61">
        <f t="shared" si="1"/>
        <v>2309</v>
      </c>
      <c r="E61" s="5">
        <f t="shared" si="2"/>
        <v>91.80914512892717</v>
      </c>
      <c r="F61" s="5">
        <f t="shared" si="3"/>
        <v>826.28230616034455</v>
      </c>
      <c r="G61" s="5" t="str">
        <f t="shared" si="4"/>
        <v>janvier</v>
      </c>
      <c r="H61" s="5" t="str">
        <f t="shared" si="5"/>
        <v>2020</v>
      </c>
    </row>
    <row r="62" spans="1:8" x14ac:dyDescent="0.25">
      <c r="A62" s="1">
        <v>43859.265277777777</v>
      </c>
      <c r="B62">
        <v>505693</v>
      </c>
      <c r="C62" s="8">
        <f t="shared" si="0"/>
        <v>3.9826388888905058</v>
      </c>
      <c r="D62">
        <f t="shared" si="1"/>
        <v>7820</v>
      </c>
      <c r="E62" s="5">
        <f t="shared" si="2"/>
        <v>81.813426329522144</v>
      </c>
      <c r="F62" s="5">
        <f t="shared" si="3"/>
        <v>736.3208369656993</v>
      </c>
      <c r="G62" s="5" t="str">
        <f t="shared" si="4"/>
        <v>janvier</v>
      </c>
      <c r="H62" s="5" t="str">
        <f t="shared" si="5"/>
        <v>2020</v>
      </c>
    </row>
    <row r="63" spans="1:8" x14ac:dyDescent="0.25">
      <c r="A63" s="1">
        <v>43855.282638888886</v>
      </c>
      <c r="B63">
        <v>497873</v>
      </c>
      <c r="C63" s="8">
        <f t="shared" si="0"/>
        <v>1.0201388888890506</v>
      </c>
      <c r="D63">
        <f t="shared" si="1"/>
        <v>2274.2000000000116</v>
      </c>
      <c r="E63" s="5">
        <f t="shared" si="2"/>
        <v>92.887678692974177</v>
      </c>
      <c r="F63" s="5">
        <f t="shared" si="3"/>
        <v>835.98910823676761</v>
      </c>
      <c r="G63" s="5" t="str">
        <f t="shared" si="4"/>
        <v>janvier</v>
      </c>
      <c r="H63" s="5" t="str">
        <f t="shared" si="5"/>
        <v>2020</v>
      </c>
    </row>
    <row r="64" spans="1:8" x14ac:dyDescent="0.25">
      <c r="A64" s="1">
        <v>43854.262499999997</v>
      </c>
      <c r="B64">
        <v>495598.8</v>
      </c>
      <c r="C64" s="8">
        <f t="shared" si="0"/>
        <v>0.99097222222189885</v>
      </c>
      <c r="D64">
        <f t="shared" si="1"/>
        <v>2283.7999999999884</v>
      </c>
      <c r="E64" s="5">
        <f t="shared" si="2"/>
        <v>96.025227750556425</v>
      </c>
      <c r="F64" s="5">
        <f t="shared" si="3"/>
        <v>864.22704975500778</v>
      </c>
      <c r="G64" s="5" t="str">
        <f t="shared" si="4"/>
        <v>janvier</v>
      </c>
      <c r="H64" s="5" t="str">
        <f t="shared" si="5"/>
        <v>2020</v>
      </c>
    </row>
    <row r="65" spans="1:8" x14ac:dyDescent="0.25">
      <c r="A65" s="1">
        <v>43853.271527777775</v>
      </c>
      <c r="B65">
        <v>493315</v>
      </c>
      <c r="C65" s="8">
        <f t="shared" si="0"/>
        <v>7.9930555555547471</v>
      </c>
      <c r="D65">
        <f t="shared" si="1"/>
        <v>16892.700000000012</v>
      </c>
      <c r="E65" s="5">
        <f t="shared" si="2"/>
        <v>88.059252823640591</v>
      </c>
      <c r="F65" s="5">
        <f t="shared" si="3"/>
        <v>792.53327541276531</v>
      </c>
      <c r="G65" s="5" t="str">
        <f t="shared" si="4"/>
        <v>janvier</v>
      </c>
      <c r="H65" s="5" t="str">
        <f t="shared" si="5"/>
        <v>2020</v>
      </c>
    </row>
    <row r="66" spans="1:8" x14ac:dyDescent="0.25">
      <c r="A66" s="1">
        <v>43845.27847222222</v>
      </c>
      <c r="B66">
        <v>476422.3</v>
      </c>
      <c r="C66" s="8">
        <f t="shared" si="0"/>
        <v>1.9909722222218988</v>
      </c>
      <c r="D66">
        <f t="shared" si="1"/>
        <v>3457.2999999999884</v>
      </c>
      <c r="E66" s="5">
        <f t="shared" si="2"/>
        <v>72.353679804685385</v>
      </c>
      <c r="F66" s="5">
        <f t="shared" si="3"/>
        <v>651.18311824216846</v>
      </c>
      <c r="G66" s="5" t="str">
        <f t="shared" si="4"/>
        <v>janvier</v>
      </c>
      <c r="H66" s="5" t="str">
        <f t="shared" si="5"/>
        <v>2020</v>
      </c>
    </row>
    <row r="67" spans="1:8" x14ac:dyDescent="0.25">
      <c r="A67" s="1">
        <v>43843.287499999999</v>
      </c>
      <c r="B67">
        <v>472965</v>
      </c>
      <c r="C67" s="8">
        <f t="shared" ref="C67:C110" si="6">A67-A68</f>
        <v>1.0347222222189885</v>
      </c>
      <c r="D67">
        <f t="shared" ref="D67:D110" si="7">B67-B68</f>
        <v>2031</v>
      </c>
      <c r="E67" s="5">
        <f t="shared" ref="E67:E110" si="8">D67/(C67*24)</f>
        <v>81.785234899584452</v>
      </c>
      <c r="F67" s="5">
        <f t="shared" ref="F67:F110" si="9">E67*9</f>
        <v>736.06711409626007</v>
      </c>
      <c r="G67" s="5" t="str">
        <f t="shared" ref="G67:G110" si="10">TEXT(A67,"mmmm")</f>
        <v>janvier</v>
      </c>
      <c r="H67" s="5" t="str">
        <f t="shared" ref="H67:H110" si="11">TEXT(A67,"aaaa")</f>
        <v>2020</v>
      </c>
    </row>
    <row r="68" spans="1:8" x14ac:dyDescent="0.25">
      <c r="A68" s="1">
        <v>43842.25277777778</v>
      </c>
      <c r="B68">
        <v>470934</v>
      </c>
      <c r="C68" s="8">
        <f t="shared" si="6"/>
        <v>0.94583333333866904</v>
      </c>
      <c r="D68">
        <f t="shared" si="7"/>
        <v>2112</v>
      </c>
      <c r="E68" s="5">
        <f t="shared" si="8"/>
        <v>93.039647576567646</v>
      </c>
      <c r="F68" s="5">
        <f t="shared" si="9"/>
        <v>837.3568281891088</v>
      </c>
      <c r="G68" s="5" t="str">
        <f t="shared" si="10"/>
        <v>janvier</v>
      </c>
      <c r="H68" s="5" t="str">
        <f t="shared" si="11"/>
        <v>2020</v>
      </c>
    </row>
    <row r="69" spans="1:8" x14ac:dyDescent="0.25">
      <c r="A69" s="1">
        <v>43841.306944444441</v>
      </c>
      <c r="B69">
        <v>468822</v>
      </c>
      <c r="C69" s="8">
        <f t="shared" si="6"/>
        <v>2.0645833333328483</v>
      </c>
      <c r="D69">
        <f t="shared" si="7"/>
        <v>3942</v>
      </c>
      <c r="E69" s="5">
        <f t="shared" si="8"/>
        <v>79.556004036345641</v>
      </c>
      <c r="F69" s="5">
        <f t="shared" si="9"/>
        <v>716.00403632711073</v>
      </c>
      <c r="G69" s="5" t="str">
        <f t="shared" si="10"/>
        <v>janvier</v>
      </c>
      <c r="H69" s="5" t="str">
        <f t="shared" si="11"/>
        <v>2020</v>
      </c>
    </row>
    <row r="70" spans="1:8" x14ac:dyDescent="0.25">
      <c r="A70" s="1">
        <v>43839.242361111108</v>
      </c>
      <c r="B70">
        <v>464880</v>
      </c>
      <c r="C70" s="8">
        <f t="shared" si="6"/>
        <v>0.89930555555474712</v>
      </c>
      <c r="D70">
        <f t="shared" si="7"/>
        <v>1869.2999999999884</v>
      </c>
      <c r="E70" s="5">
        <f t="shared" si="8"/>
        <v>86.608494208571528</v>
      </c>
      <c r="F70" s="5">
        <f t="shared" si="9"/>
        <v>779.47644787714376</v>
      </c>
      <c r="G70" s="5" t="str">
        <f t="shared" si="10"/>
        <v>janvier</v>
      </c>
      <c r="H70" s="5" t="str">
        <f t="shared" si="11"/>
        <v>2020</v>
      </c>
    </row>
    <row r="71" spans="1:8" x14ac:dyDescent="0.25">
      <c r="A71" s="1">
        <v>43838.343055555553</v>
      </c>
      <c r="B71">
        <v>463010.7</v>
      </c>
      <c r="C71" s="8">
        <f t="shared" si="6"/>
        <v>1.070138888884685</v>
      </c>
      <c r="D71">
        <f t="shared" si="7"/>
        <v>2231.7000000000116</v>
      </c>
      <c r="E71" s="5">
        <f t="shared" si="8"/>
        <v>86.892926671334664</v>
      </c>
      <c r="F71" s="5">
        <f t="shared" si="9"/>
        <v>782.03634004201194</v>
      </c>
      <c r="G71" s="5" t="str">
        <f t="shared" si="10"/>
        <v>janvier</v>
      </c>
      <c r="H71" s="5" t="str">
        <f t="shared" si="11"/>
        <v>2020</v>
      </c>
    </row>
    <row r="72" spans="1:8" x14ac:dyDescent="0.25">
      <c r="A72" s="1">
        <v>43837.272916666669</v>
      </c>
      <c r="B72">
        <v>460779</v>
      </c>
      <c r="C72" s="8">
        <f t="shared" si="6"/>
        <v>1.0201388888890506</v>
      </c>
      <c r="D72">
        <f t="shared" si="7"/>
        <v>2148</v>
      </c>
      <c r="E72" s="5">
        <f t="shared" si="8"/>
        <v>87.733151803934362</v>
      </c>
      <c r="F72" s="5">
        <f t="shared" si="9"/>
        <v>789.59836623540923</v>
      </c>
      <c r="G72" s="5" t="str">
        <f t="shared" si="10"/>
        <v>janvier</v>
      </c>
      <c r="H72" s="5" t="str">
        <f t="shared" si="11"/>
        <v>2020</v>
      </c>
    </row>
    <row r="73" spans="1:8" x14ac:dyDescent="0.25">
      <c r="A73" s="1">
        <v>43836.25277777778</v>
      </c>
      <c r="B73">
        <v>458631</v>
      </c>
      <c r="C73" s="8">
        <f t="shared" si="6"/>
        <v>0.97222222222626442</v>
      </c>
      <c r="D73">
        <f t="shared" si="7"/>
        <v>2088</v>
      </c>
      <c r="E73" s="5">
        <f t="shared" si="8"/>
        <v>89.485714285342226</v>
      </c>
      <c r="F73" s="5">
        <f t="shared" si="9"/>
        <v>805.37142856808009</v>
      </c>
      <c r="G73" s="5" t="str">
        <f t="shared" si="10"/>
        <v>janvier</v>
      </c>
      <c r="H73" s="5" t="str">
        <f t="shared" si="11"/>
        <v>2020</v>
      </c>
    </row>
    <row r="74" spans="1:8" x14ac:dyDescent="0.25">
      <c r="A74" s="1">
        <v>43835.280555555553</v>
      </c>
      <c r="B74">
        <v>456543</v>
      </c>
      <c r="C74" s="8">
        <f t="shared" si="6"/>
        <v>0.97291666666569654</v>
      </c>
      <c r="D74">
        <f t="shared" si="7"/>
        <v>2126</v>
      </c>
      <c r="E74" s="5">
        <f t="shared" si="8"/>
        <v>91.049250535422701</v>
      </c>
      <c r="F74" s="5">
        <f t="shared" si="9"/>
        <v>819.44325481880435</v>
      </c>
      <c r="G74" s="5" t="str">
        <f t="shared" si="10"/>
        <v>janvier</v>
      </c>
      <c r="H74" s="5" t="str">
        <f t="shared" si="11"/>
        <v>2020</v>
      </c>
    </row>
    <row r="75" spans="1:8" x14ac:dyDescent="0.25">
      <c r="A75" s="1">
        <v>43834.307638888888</v>
      </c>
      <c r="B75">
        <v>454417</v>
      </c>
      <c r="C75" s="8">
        <f t="shared" si="6"/>
        <v>1.03125</v>
      </c>
      <c r="D75">
        <f t="shared" si="7"/>
        <v>1967</v>
      </c>
      <c r="E75" s="5">
        <f t="shared" si="8"/>
        <v>79.474747474747474</v>
      </c>
      <c r="F75" s="5">
        <f t="shared" si="9"/>
        <v>715.27272727272725</v>
      </c>
      <c r="G75" s="5" t="str">
        <f t="shared" si="10"/>
        <v>janvier</v>
      </c>
      <c r="H75" s="5" t="str">
        <f t="shared" si="11"/>
        <v>2020</v>
      </c>
    </row>
    <row r="76" spans="1:8" x14ac:dyDescent="0.25">
      <c r="A76" s="1">
        <v>43833.276388888888</v>
      </c>
      <c r="B76">
        <v>452450</v>
      </c>
      <c r="C76" s="8">
        <f t="shared" si="6"/>
        <v>1</v>
      </c>
      <c r="D76">
        <f t="shared" si="7"/>
        <v>2208</v>
      </c>
      <c r="E76" s="5">
        <f t="shared" si="8"/>
        <v>92</v>
      </c>
      <c r="F76" s="5">
        <f t="shared" si="9"/>
        <v>828</v>
      </c>
      <c r="G76" s="5" t="str">
        <f t="shared" si="10"/>
        <v>janvier</v>
      </c>
      <c r="H76" s="5" t="str">
        <f t="shared" si="11"/>
        <v>2020</v>
      </c>
    </row>
    <row r="77" spans="1:8" x14ac:dyDescent="0.25">
      <c r="A77" s="1">
        <v>43832.276388888888</v>
      </c>
      <c r="B77">
        <v>450242</v>
      </c>
      <c r="C77" s="8">
        <f t="shared" si="6"/>
        <v>2.015972222223354</v>
      </c>
      <c r="D77">
        <f t="shared" si="7"/>
        <v>4254</v>
      </c>
      <c r="E77" s="5">
        <f t="shared" si="8"/>
        <v>87.922838442940645</v>
      </c>
      <c r="F77" s="5">
        <f t="shared" si="9"/>
        <v>791.30554598646586</v>
      </c>
      <c r="G77" s="5" t="str">
        <f t="shared" si="10"/>
        <v>janvier</v>
      </c>
      <c r="H77" s="5" t="str">
        <f t="shared" si="11"/>
        <v>2020</v>
      </c>
    </row>
    <row r="78" spans="1:8" x14ac:dyDescent="0.25">
      <c r="A78" s="1">
        <v>43830.260416666664</v>
      </c>
      <c r="B78">
        <v>445988</v>
      </c>
      <c r="C78" s="8">
        <f t="shared" si="6"/>
        <v>1.0576388888875954</v>
      </c>
      <c r="D78">
        <f t="shared" si="7"/>
        <v>2172</v>
      </c>
      <c r="E78" s="5">
        <f t="shared" si="8"/>
        <v>85.567957977780296</v>
      </c>
      <c r="F78" s="5">
        <f t="shared" si="9"/>
        <v>770.1116218000227</v>
      </c>
      <c r="G78" s="5" t="str">
        <f t="shared" si="10"/>
        <v>décembre</v>
      </c>
      <c r="H78" s="5" t="str">
        <f t="shared" si="11"/>
        <v>2019</v>
      </c>
    </row>
    <row r="79" spans="1:8" x14ac:dyDescent="0.25">
      <c r="A79" s="1">
        <v>43829.202777777777</v>
      </c>
      <c r="B79">
        <v>443816</v>
      </c>
      <c r="C79" s="8">
        <f t="shared" si="6"/>
        <v>0.95972222222189885</v>
      </c>
      <c r="D79">
        <f t="shared" si="7"/>
        <v>2098</v>
      </c>
      <c r="E79" s="5">
        <f t="shared" si="8"/>
        <v>91.085383502201452</v>
      </c>
      <c r="F79" s="5">
        <f t="shared" si="9"/>
        <v>819.76845151981308</v>
      </c>
      <c r="G79" s="5" t="str">
        <f t="shared" si="10"/>
        <v>décembre</v>
      </c>
      <c r="H79" s="5" t="str">
        <f t="shared" si="11"/>
        <v>2019</v>
      </c>
    </row>
    <row r="80" spans="1:8" x14ac:dyDescent="0.25">
      <c r="A80" s="1">
        <v>43828.243055555555</v>
      </c>
      <c r="B80">
        <v>441718</v>
      </c>
      <c r="C80" s="8">
        <f t="shared" si="6"/>
        <v>0.95763888888905058</v>
      </c>
      <c r="D80">
        <f t="shared" si="7"/>
        <v>2055</v>
      </c>
      <c r="E80" s="5">
        <f t="shared" si="8"/>
        <v>89.412617838998685</v>
      </c>
      <c r="F80" s="5">
        <f t="shared" si="9"/>
        <v>804.71356055098818</v>
      </c>
      <c r="G80" s="5" t="str">
        <f t="shared" si="10"/>
        <v>décembre</v>
      </c>
      <c r="H80" s="5" t="str">
        <f t="shared" si="11"/>
        <v>2019</v>
      </c>
    </row>
    <row r="81" spans="1:8" x14ac:dyDescent="0.25">
      <c r="A81" s="1">
        <v>43827.285416666666</v>
      </c>
      <c r="B81">
        <v>439663</v>
      </c>
      <c r="C81" s="8">
        <f t="shared" si="6"/>
        <v>1.0034722222189885</v>
      </c>
      <c r="D81">
        <f t="shared" si="7"/>
        <v>1968</v>
      </c>
      <c r="E81" s="5">
        <f t="shared" si="8"/>
        <v>81.716262976041889</v>
      </c>
      <c r="F81" s="5">
        <f t="shared" si="9"/>
        <v>735.44636678437701</v>
      </c>
      <c r="G81" s="5" t="str">
        <f t="shared" si="10"/>
        <v>décembre</v>
      </c>
      <c r="H81" s="5" t="str">
        <f t="shared" si="11"/>
        <v>2019</v>
      </c>
    </row>
    <row r="82" spans="1:8" x14ac:dyDescent="0.25">
      <c r="A82" s="1">
        <v>43826.281944444447</v>
      </c>
      <c r="B82">
        <v>437695</v>
      </c>
      <c r="C82" s="8">
        <f t="shared" si="6"/>
        <v>2.0513888888890506</v>
      </c>
      <c r="D82">
        <f t="shared" si="7"/>
        <v>4463</v>
      </c>
      <c r="E82" s="5">
        <f t="shared" si="8"/>
        <v>90.649966147589339</v>
      </c>
      <c r="F82" s="5">
        <f t="shared" si="9"/>
        <v>815.84969532830405</v>
      </c>
      <c r="G82" s="5" t="str">
        <f t="shared" si="10"/>
        <v>décembre</v>
      </c>
      <c r="H82" s="5" t="str">
        <f t="shared" si="11"/>
        <v>2019</v>
      </c>
    </row>
    <row r="83" spans="1:8" x14ac:dyDescent="0.25">
      <c r="A83" s="1">
        <v>43824.230555555558</v>
      </c>
      <c r="B83">
        <v>433232</v>
      </c>
      <c r="C83" s="8">
        <f t="shared" si="6"/>
        <v>2.9819444444437977</v>
      </c>
      <c r="D83">
        <f t="shared" si="7"/>
        <v>5690</v>
      </c>
      <c r="E83" s="5">
        <f t="shared" si="8"/>
        <v>79.5062878435198</v>
      </c>
      <c r="F83" s="5">
        <f t="shared" si="9"/>
        <v>715.55659059167817</v>
      </c>
      <c r="G83" s="5" t="str">
        <f t="shared" si="10"/>
        <v>décembre</v>
      </c>
      <c r="H83" s="5" t="str">
        <f t="shared" si="11"/>
        <v>2019</v>
      </c>
    </row>
    <row r="84" spans="1:8" x14ac:dyDescent="0.25">
      <c r="A84" s="1">
        <v>43821.248611111114</v>
      </c>
      <c r="B84">
        <v>427542</v>
      </c>
      <c r="C84" s="8">
        <f t="shared" si="6"/>
        <v>0.99930555556056788</v>
      </c>
      <c r="D84">
        <f t="shared" si="7"/>
        <v>1715</v>
      </c>
      <c r="E84" s="5">
        <f t="shared" si="8"/>
        <v>71.507991660516936</v>
      </c>
      <c r="F84" s="5">
        <f t="shared" si="9"/>
        <v>643.57192494465244</v>
      </c>
      <c r="G84" s="5" t="str">
        <f t="shared" si="10"/>
        <v>décembre</v>
      </c>
      <c r="H84" s="5" t="str">
        <f t="shared" si="11"/>
        <v>2019</v>
      </c>
    </row>
    <row r="85" spans="1:8" x14ac:dyDescent="0.25">
      <c r="A85" s="1">
        <v>43820.249305555553</v>
      </c>
      <c r="B85">
        <v>425827</v>
      </c>
      <c r="C85" s="8">
        <f t="shared" si="6"/>
        <v>7.953472222223354</v>
      </c>
      <c r="D85">
        <f t="shared" si="7"/>
        <v>15530</v>
      </c>
      <c r="E85" s="5">
        <f t="shared" si="8"/>
        <v>81.358596001036176</v>
      </c>
      <c r="F85" s="5">
        <f t="shared" si="9"/>
        <v>732.22736400932558</v>
      </c>
      <c r="G85" s="5" t="str">
        <f t="shared" si="10"/>
        <v>décembre</v>
      </c>
      <c r="H85" s="5" t="str">
        <f t="shared" si="11"/>
        <v>2019</v>
      </c>
    </row>
    <row r="86" spans="1:8" x14ac:dyDescent="0.25">
      <c r="A86" s="1">
        <v>43812.29583333333</v>
      </c>
      <c r="B86">
        <v>410297</v>
      </c>
      <c r="C86" s="8">
        <f t="shared" si="6"/>
        <v>2.8784722222189885</v>
      </c>
      <c r="D86">
        <f t="shared" si="7"/>
        <v>2577</v>
      </c>
      <c r="E86" s="5">
        <f t="shared" si="8"/>
        <v>37.302774427062417</v>
      </c>
      <c r="F86" s="5">
        <f t="shared" si="9"/>
        <v>335.72496984356178</v>
      </c>
      <c r="G86" s="5" t="str">
        <f t="shared" si="10"/>
        <v>décembre</v>
      </c>
      <c r="H86" s="5" t="str">
        <f t="shared" si="11"/>
        <v>2019</v>
      </c>
    </row>
    <row r="87" spans="1:8" x14ac:dyDescent="0.25">
      <c r="A87" s="1">
        <v>43809.417361111111</v>
      </c>
      <c r="B87">
        <v>407720</v>
      </c>
      <c r="C87" s="8">
        <f t="shared" si="6"/>
        <v>4.1416666666700621</v>
      </c>
      <c r="D87">
        <f t="shared" si="7"/>
        <v>11490</v>
      </c>
      <c r="E87" s="5">
        <f t="shared" si="8"/>
        <v>115.59356136811449</v>
      </c>
      <c r="F87" s="5">
        <f t="shared" si="9"/>
        <v>1040.3420523130305</v>
      </c>
      <c r="G87" s="5" t="str">
        <f t="shared" si="10"/>
        <v>décembre</v>
      </c>
      <c r="H87" s="5" t="str">
        <f t="shared" si="11"/>
        <v>2019</v>
      </c>
    </row>
    <row r="88" spans="1:8" x14ac:dyDescent="0.25">
      <c r="A88" s="1">
        <v>43805.275694444441</v>
      </c>
      <c r="B88">
        <v>396230</v>
      </c>
      <c r="C88" s="8">
        <f t="shared" si="6"/>
        <v>2.0159722222160781</v>
      </c>
      <c r="D88">
        <f t="shared" si="7"/>
        <v>4523</v>
      </c>
      <c r="E88" s="5">
        <f t="shared" si="8"/>
        <v>93.482604202833997</v>
      </c>
      <c r="F88" s="5">
        <f t="shared" si="9"/>
        <v>841.34343782550593</v>
      </c>
      <c r="G88" s="5" t="str">
        <f t="shared" si="10"/>
        <v>décembre</v>
      </c>
      <c r="H88" s="5" t="str">
        <f t="shared" si="11"/>
        <v>2019</v>
      </c>
    </row>
    <row r="89" spans="1:8" x14ac:dyDescent="0.25">
      <c r="A89" s="1">
        <v>43803.259722222225</v>
      </c>
      <c r="B89">
        <v>391707</v>
      </c>
      <c r="C89" s="8">
        <f t="shared" si="6"/>
        <v>0.98958333333575865</v>
      </c>
      <c r="D89">
        <f t="shared" si="7"/>
        <v>2159</v>
      </c>
      <c r="E89" s="5">
        <f t="shared" si="8"/>
        <v>90.905263157671939</v>
      </c>
      <c r="F89" s="5">
        <f t="shared" si="9"/>
        <v>818.14736841904744</v>
      </c>
      <c r="G89" s="5" t="str">
        <f t="shared" si="10"/>
        <v>décembre</v>
      </c>
      <c r="H89" s="5" t="str">
        <f t="shared" si="11"/>
        <v>2019</v>
      </c>
    </row>
    <row r="90" spans="1:8" x14ac:dyDescent="0.25">
      <c r="A90" s="1">
        <v>43802.270138888889</v>
      </c>
      <c r="B90">
        <v>389548</v>
      </c>
      <c r="C90" s="8">
        <f t="shared" si="6"/>
        <v>1.0194444444423425</v>
      </c>
      <c r="D90">
        <f t="shared" si="7"/>
        <v>2062</v>
      </c>
      <c r="E90" s="5">
        <f t="shared" si="8"/>
        <v>84.277929155487115</v>
      </c>
      <c r="F90" s="5">
        <f t="shared" si="9"/>
        <v>758.50136239938399</v>
      </c>
      <c r="G90" s="5" t="str">
        <f t="shared" si="10"/>
        <v>décembre</v>
      </c>
      <c r="H90" s="5" t="str">
        <f t="shared" si="11"/>
        <v>2019</v>
      </c>
    </row>
    <row r="91" spans="1:8" x14ac:dyDescent="0.25">
      <c r="A91" s="1">
        <v>43801.250694444447</v>
      </c>
      <c r="B91">
        <v>387486</v>
      </c>
      <c r="C91" s="8">
        <f t="shared" si="6"/>
        <v>0.97361111111240461</v>
      </c>
      <c r="D91">
        <f t="shared" si="7"/>
        <v>2061</v>
      </c>
      <c r="E91" s="5">
        <f t="shared" si="8"/>
        <v>88.202567760225179</v>
      </c>
      <c r="F91" s="5">
        <f t="shared" si="9"/>
        <v>793.82310984202661</v>
      </c>
      <c r="G91" s="5" t="str">
        <f t="shared" si="10"/>
        <v>décembre</v>
      </c>
      <c r="H91" s="5" t="str">
        <f t="shared" si="11"/>
        <v>2019</v>
      </c>
    </row>
    <row r="92" spans="1:8" x14ac:dyDescent="0.25">
      <c r="A92" s="1">
        <v>43800.277083333334</v>
      </c>
      <c r="B92">
        <v>385425</v>
      </c>
      <c r="C92" s="8">
        <f t="shared" si="6"/>
        <v>1.0118055555576575</v>
      </c>
      <c r="D92">
        <f t="shared" si="7"/>
        <v>2127</v>
      </c>
      <c r="E92" s="5">
        <f t="shared" si="8"/>
        <v>87.590940288081597</v>
      </c>
      <c r="F92" s="5">
        <f t="shared" si="9"/>
        <v>788.31846259273436</v>
      </c>
      <c r="G92" s="5" t="str">
        <f t="shared" si="10"/>
        <v>décembre</v>
      </c>
      <c r="H92" s="5" t="str">
        <f t="shared" si="11"/>
        <v>2019</v>
      </c>
    </row>
    <row r="93" spans="1:8" x14ac:dyDescent="0.25">
      <c r="A93" s="1">
        <v>43799.265277777777</v>
      </c>
      <c r="B93">
        <v>383298</v>
      </c>
      <c r="C93" s="8">
        <f t="shared" si="6"/>
        <v>0.98194444444379769</v>
      </c>
      <c r="D93">
        <f t="shared" si="7"/>
        <v>2087</v>
      </c>
      <c r="E93" s="5">
        <f t="shared" si="8"/>
        <v>88.557284299916887</v>
      </c>
      <c r="F93" s="5">
        <f t="shared" si="9"/>
        <v>797.01555869925198</v>
      </c>
      <c r="G93" s="5" t="str">
        <f t="shared" si="10"/>
        <v>novembre</v>
      </c>
      <c r="H93" s="5" t="str">
        <f t="shared" si="11"/>
        <v>2019</v>
      </c>
    </row>
    <row r="94" spans="1:8" x14ac:dyDescent="0.25">
      <c r="A94" s="1">
        <v>43798.283333333333</v>
      </c>
      <c r="B94">
        <v>381211</v>
      </c>
      <c r="C94" s="8">
        <f t="shared" si="6"/>
        <v>1.0381944444452529</v>
      </c>
      <c r="D94">
        <f t="shared" si="7"/>
        <v>2127</v>
      </c>
      <c r="E94" s="5">
        <f t="shared" si="8"/>
        <v>85.364548494916804</v>
      </c>
      <c r="F94" s="5">
        <f t="shared" si="9"/>
        <v>768.28093645425122</v>
      </c>
      <c r="G94" s="5" t="str">
        <f t="shared" si="10"/>
        <v>novembre</v>
      </c>
      <c r="H94" s="5" t="str">
        <f t="shared" si="11"/>
        <v>2019</v>
      </c>
    </row>
    <row r="95" spans="1:8" x14ac:dyDescent="0.25">
      <c r="A95" s="1">
        <v>43797.245138888888</v>
      </c>
      <c r="B95">
        <v>379084</v>
      </c>
      <c r="C95" s="8">
        <f t="shared" si="6"/>
        <v>0.95486111110949423</v>
      </c>
      <c r="D95">
        <f t="shared" si="7"/>
        <v>1708</v>
      </c>
      <c r="E95" s="5">
        <f t="shared" si="8"/>
        <v>74.530909091035298</v>
      </c>
      <c r="F95" s="5">
        <f t="shared" si="9"/>
        <v>670.77818181931764</v>
      </c>
      <c r="G95" s="5" t="str">
        <f t="shared" si="10"/>
        <v>novembre</v>
      </c>
      <c r="H95" s="5" t="str">
        <f t="shared" si="11"/>
        <v>2019</v>
      </c>
    </row>
    <row r="96" spans="1:8" x14ac:dyDescent="0.25">
      <c r="A96" s="1">
        <v>43796.290277777778</v>
      </c>
      <c r="B96">
        <v>377376</v>
      </c>
      <c r="C96" s="8">
        <f t="shared" si="6"/>
        <v>0.90833333333284827</v>
      </c>
      <c r="D96">
        <f t="shared" si="7"/>
        <v>1755</v>
      </c>
      <c r="E96" s="5">
        <f t="shared" si="8"/>
        <v>80.504587156006295</v>
      </c>
      <c r="F96" s="5">
        <f t="shared" si="9"/>
        <v>724.54128440405668</v>
      </c>
      <c r="G96" s="5" t="str">
        <f t="shared" si="10"/>
        <v>novembre</v>
      </c>
      <c r="H96" s="5" t="str">
        <f t="shared" si="11"/>
        <v>2019</v>
      </c>
    </row>
    <row r="97" spans="1:8" x14ac:dyDescent="0.25">
      <c r="A97" s="1">
        <v>43795.381944444445</v>
      </c>
      <c r="B97">
        <v>375621</v>
      </c>
      <c r="C97" s="8">
        <f t="shared" si="6"/>
        <v>1.132638888891961</v>
      </c>
      <c r="D97">
        <f t="shared" si="7"/>
        <v>2262</v>
      </c>
      <c r="E97" s="5">
        <f t="shared" si="8"/>
        <v>83.212752912098026</v>
      </c>
      <c r="F97" s="5">
        <f t="shared" si="9"/>
        <v>748.91477620888224</v>
      </c>
      <c r="G97" s="5" t="str">
        <f t="shared" si="10"/>
        <v>novembre</v>
      </c>
      <c r="H97" s="5" t="str">
        <f t="shared" si="11"/>
        <v>2019</v>
      </c>
    </row>
    <row r="98" spans="1:8" x14ac:dyDescent="0.25">
      <c r="A98" s="1">
        <v>43794.249305555553</v>
      </c>
      <c r="B98">
        <v>373359</v>
      </c>
      <c r="C98" s="8">
        <f t="shared" si="6"/>
        <v>0.95624999999563443</v>
      </c>
      <c r="D98">
        <f t="shared" si="7"/>
        <v>2036</v>
      </c>
      <c r="E98" s="5">
        <f t="shared" si="8"/>
        <v>88.714596950296084</v>
      </c>
      <c r="F98" s="5">
        <f t="shared" si="9"/>
        <v>798.4313725526647</v>
      </c>
      <c r="G98" s="5" t="str">
        <f t="shared" si="10"/>
        <v>novembre</v>
      </c>
      <c r="H98" s="5" t="str">
        <f t="shared" si="11"/>
        <v>2019</v>
      </c>
    </row>
    <row r="99" spans="1:8" x14ac:dyDescent="0.25">
      <c r="A99" s="1">
        <v>43793.293055555558</v>
      </c>
      <c r="B99">
        <v>371323</v>
      </c>
      <c r="C99" s="8">
        <f t="shared" si="6"/>
        <v>1.0187500000029104</v>
      </c>
      <c r="D99">
        <f t="shared" si="7"/>
        <v>2057</v>
      </c>
      <c r="E99" s="5">
        <f t="shared" si="8"/>
        <v>84.130879345362928</v>
      </c>
      <c r="F99" s="5">
        <f t="shared" si="9"/>
        <v>757.17791410826635</v>
      </c>
      <c r="G99" s="5" t="str">
        <f t="shared" si="10"/>
        <v>novembre</v>
      </c>
      <c r="H99" s="5" t="str">
        <f t="shared" si="11"/>
        <v>2019</v>
      </c>
    </row>
    <row r="100" spans="1:8" x14ac:dyDescent="0.25">
      <c r="A100" s="1">
        <v>43792.274305555555</v>
      </c>
      <c r="B100">
        <v>369266</v>
      </c>
      <c r="C100" s="8">
        <f t="shared" si="6"/>
        <v>1.0090277777781012</v>
      </c>
      <c r="D100">
        <f t="shared" si="7"/>
        <v>2019</v>
      </c>
      <c r="E100" s="5">
        <f t="shared" si="8"/>
        <v>83.372333103896196</v>
      </c>
      <c r="F100" s="5">
        <f t="shared" si="9"/>
        <v>750.35099793506572</v>
      </c>
      <c r="G100" s="5" t="str">
        <f t="shared" si="10"/>
        <v>novembre</v>
      </c>
      <c r="H100" s="5" t="str">
        <f t="shared" si="11"/>
        <v>2019</v>
      </c>
    </row>
    <row r="101" spans="1:8" x14ac:dyDescent="0.25">
      <c r="A101" s="1">
        <v>43791.265277777777</v>
      </c>
      <c r="B101">
        <v>367247</v>
      </c>
      <c r="C101" s="8">
        <f t="shared" si="6"/>
        <v>0.97222222221898846</v>
      </c>
      <c r="D101">
        <f t="shared" si="7"/>
        <v>2019</v>
      </c>
      <c r="E101" s="5">
        <f t="shared" si="8"/>
        <v>86.528571428859237</v>
      </c>
      <c r="F101" s="5">
        <f t="shared" si="9"/>
        <v>778.75714285973311</v>
      </c>
      <c r="G101" s="5" t="str">
        <f t="shared" si="10"/>
        <v>novembre</v>
      </c>
      <c r="H101" s="5" t="str">
        <f t="shared" si="11"/>
        <v>2019</v>
      </c>
    </row>
    <row r="102" spans="1:8" x14ac:dyDescent="0.25">
      <c r="A102" s="1">
        <v>43790.293055555558</v>
      </c>
      <c r="B102">
        <v>365228</v>
      </c>
      <c r="C102" s="8">
        <f t="shared" si="6"/>
        <v>1.0284722222277196</v>
      </c>
      <c r="D102">
        <f t="shared" si="7"/>
        <v>2215</v>
      </c>
      <c r="E102" s="5">
        <f t="shared" si="8"/>
        <v>89.736664415455522</v>
      </c>
      <c r="F102" s="5">
        <f t="shared" si="9"/>
        <v>807.62997973909967</v>
      </c>
      <c r="G102" s="5" t="str">
        <f t="shared" si="10"/>
        <v>novembre</v>
      </c>
      <c r="H102" s="5" t="str">
        <f t="shared" si="11"/>
        <v>2019</v>
      </c>
    </row>
    <row r="103" spans="1:8" x14ac:dyDescent="0.25">
      <c r="A103" s="1">
        <v>43789.26458333333</v>
      </c>
      <c r="B103">
        <v>363013</v>
      </c>
      <c r="C103" s="8">
        <f t="shared" si="6"/>
        <v>1.0416666666642413</v>
      </c>
      <c r="D103">
        <f t="shared" si="7"/>
        <v>2024</v>
      </c>
      <c r="E103" s="5">
        <f t="shared" si="8"/>
        <v>80.960000000188501</v>
      </c>
      <c r="F103" s="5">
        <f t="shared" si="9"/>
        <v>728.64000000169654</v>
      </c>
      <c r="G103" s="5" t="str">
        <f t="shared" si="10"/>
        <v>novembre</v>
      </c>
      <c r="H103" s="5" t="str">
        <f t="shared" si="11"/>
        <v>2019</v>
      </c>
    </row>
    <row r="104" spans="1:8" x14ac:dyDescent="0.25">
      <c r="A104" s="1">
        <v>43788.222916666666</v>
      </c>
      <c r="B104">
        <v>360989</v>
      </c>
      <c r="C104" s="8">
        <f t="shared" si="6"/>
        <v>0.96875</v>
      </c>
      <c r="D104">
        <f t="shared" si="7"/>
        <v>2024</v>
      </c>
      <c r="E104" s="5">
        <f t="shared" si="8"/>
        <v>87.053763440860209</v>
      </c>
      <c r="F104" s="5">
        <f t="shared" si="9"/>
        <v>783.48387096774184</v>
      </c>
      <c r="G104" s="5" t="str">
        <f t="shared" si="10"/>
        <v>novembre</v>
      </c>
      <c r="H104" s="5" t="str">
        <f t="shared" si="11"/>
        <v>2019</v>
      </c>
    </row>
    <row r="105" spans="1:8" x14ac:dyDescent="0.25">
      <c r="A105" s="1">
        <v>43787.254166666666</v>
      </c>
      <c r="B105">
        <v>358965</v>
      </c>
      <c r="C105" s="8">
        <f t="shared" si="6"/>
        <v>0.99652777777373558</v>
      </c>
      <c r="D105">
        <f t="shared" si="7"/>
        <v>2272</v>
      </c>
      <c r="E105" s="5">
        <f t="shared" si="8"/>
        <v>94.996515679827837</v>
      </c>
      <c r="F105" s="5">
        <f t="shared" si="9"/>
        <v>854.96864111845048</v>
      </c>
      <c r="G105" s="5" t="str">
        <f t="shared" si="10"/>
        <v>novembre</v>
      </c>
      <c r="H105" s="5" t="str">
        <f t="shared" si="11"/>
        <v>2019</v>
      </c>
    </row>
    <row r="106" spans="1:8" x14ac:dyDescent="0.25">
      <c r="A106" s="1">
        <v>43786.257638888892</v>
      </c>
      <c r="B106">
        <v>356693</v>
      </c>
      <c r="C106" s="8">
        <f t="shared" si="6"/>
        <v>0.99861111111385981</v>
      </c>
      <c r="D106">
        <f t="shared" si="7"/>
        <v>2231</v>
      </c>
      <c r="E106" s="5">
        <f t="shared" si="8"/>
        <v>93.087621696544886</v>
      </c>
      <c r="F106" s="5">
        <f t="shared" si="9"/>
        <v>837.78859526890392</v>
      </c>
      <c r="G106" s="5" t="str">
        <f t="shared" si="10"/>
        <v>novembre</v>
      </c>
      <c r="H106" s="5" t="str">
        <f t="shared" si="11"/>
        <v>2019</v>
      </c>
    </row>
    <row r="107" spans="1:8" x14ac:dyDescent="0.25">
      <c r="A107" s="1">
        <v>43785.259027777778</v>
      </c>
      <c r="B107">
        <v>354462</v>
      </c>
      <c r="C107" s="8">
        <f t="shared" si="6"/>
        <v>0.97013888888614019</v>
      </c>
      <c r="D107">
        <f t="shared" si="7"/>
        <v>2098</v>
      </c>
      <c r="E107" s="5">
        <f t="shared" si="8"/>
        <v>90.107372942273912</v>
      </c>
      <c r="F107" s="5">
        <f t="shared" si="9"/>
        <v>810.96635648046527</v>
      </c>
      <c r="G107" s="5" t="str">
        <f t="shared" si="10"/>
        <v>novembre</v>
      </c>
      <c r="H107" s="5" t="str">
        <f t="shared" si="11"/>
        <v>2019</v>
      </c>
    </row>
    <row r="108" spans="1:8" x14ac:dyDescent="0.25">
      <c r="A108" s="1">
        <v>43784.288888888892</v>
      </c>
      <c r="B108">
        <v>352364</v>
      </c>
      <c r="C108" s="8">
        <f t="shared" si="6"/>
        <v>2.0125000000043656</v>
      </c>
      <c r="D108">
        <f t="shared" si="7"/>
        <v>4104</v>
      </c>
      <c r="E108" s="5">
        <f t="shared" si="8"/>
        <v>84.968944099194559</v>
      </c>
      <c r="F108" s="5">
        <f t="shared" si="9"/>
        <v>764.72049689275104</v>
      </c>
      <c r="G108" s="5" t="str">
        <f t="shared" si="10"/>
        <v>novembre</v>
      </c>
      <c r="H108" s="5" t="str">
        <f t="shared" si="11"/>
        <v>2019</v>
      </c>
    </row>
    <row r="109" spans="1:8" x14ac:dyDescent="0.25">
      <c r="A109" s="1">
        <v>43782.276388888888</v>
      </c>
      <c r="B109">
        <v>348260</v>
      </c>
      <c r="C109" s="8">
        <f t="shared" si="6"/>
        <v>1.0145833333299379</v>
      </c>
      <c r="D109">
        <f t="shared" si="7"/>
        <v>2154</v>
      </c>
      <c r="E109" s="5">
        <f t="shared" si="8"/>
        <v>88.459958932534235</v>
      </c>
      <c r="F109" s="5">
        <f t="shared" si="9"/>
        <v>796.13963039280816</v>
      </c>
      <c r="G109" s="5" t="str">
        <f t="shared" si="10"/>
        <v>novembre</v>
      </c>
      <c r="H109" s="5" t="str">
        <f t="shared" si="11"/>
        <v>2019</v>
      </c>
    </row>
    <row r="110" spans="1:8" x14ac:dyDescent="0.25">
      <c r="A110" s="1">
        <v>43781.261805555558</v>
      </c>
      <c r="B110">
        <v>346106</v>
      </c>
      <c r="C110" s="8">
        <f t="shared" si="6"/>
        <v>43781.261805555558</v>
      </c>
      <c r="D110">
        <f t="shared" si="7"/>
        <v>346106</v>
      </c>
      <c r="E110" s="5">
        <f t="shared" si="8"/>
        <v>0.32938939488270735</v>
      </c>
      <c r="F110" s="5">
        <f t="shared" si="9"/>
        <v>2.9645045539443662</v>
      </c>
      <c r="G110" s="5" t="str">
        <f t="shared" si="10"/>
        <v>novembre</v>
      </c>
      <c r="H110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PG2m">
                <anchor>
                  <from>
                    <xdr:col>10</xdr:col>
                    <xdr:colOff>276225</xdr:colOff>
                    <xdr:row>0</xdr:row>
                    <xdr:rowOff>123825</xdr:rowOff>
                  </from>
                  <to>
                    <xdr:col>12</xdr:col>
                    <xdr:colOff>180975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A1:H113"/>
  <sheetViews>
    <sheetView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2" max="2" width="11.5703125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8.42578125" style="5" customWidth="1"/>
    <col min="8" max="8" width="27.28515625" style="5" customWidth="1"/>
    <col min="9" max="9" width="23.42578125" style="5" customWidth="1"/>
    <col min="10" max="16384" width="11.42578125" style="5"/>
  </cols>
  <sheetData>
    <row r="1" spans="1:8" x14ac:dyDescent="0.25">
      <c r="A1" s="4" t="s">
        <v>0</v>
      </c>
      <c r="B1" s="3" t="s">
        <v>6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8" x14ac:dyDescent="0.25">
      <c r="A2" s="1">
        <v>43930.259722222225</v>
      </c>
      <c r="B2">
        <v>599120</v>
      </c>
      <c r="C2" s="8">
        <f>A2-A3</f>
        <v>2.0673611111124046</v>
      </c>
      <c r="D2">
        <f>B2-B3</f>
        <v>1908</v>
      </c>
      <c r="E2" s="5">
        <f>D2/(C2*24)</f>
        <v>38.454820288857363</v>
      </c>
      <c r="F2" s="5">
        <f>E2*9</f>
        <v>346.09338259971628</v>
      </c>
      <c r="G2" s="5" t="str">
        <f>TEXT(A2,"mmmm")</f>
        <v>avril</v>
      </c>
      <c r="H2" s="5" t="str">
        <f>TEXT(A2,"aaaa")</f>
        <v>2020</v>
      </c>
    </row>
    <row r="3" spans="1:8" x14ac:dyDescent="0.25">
      <c r="A3" s="1">
        <v>43928.192361111112</v>
      </c>
      <c r="B3">
        <v>597212</v>
      </c>
      <c r="C3" s="8">
        <f t="shared" ref="C3:C66" si="0">A3-A4</f>
        <v>1.9826388888905058</v>
      </c>
      <c r="D3">
        <f t="shared" ref="D3:D66" si="1">B3-B4</f>
        <v>1789</v>
      </c>
      <c r="E3" s="5">
        <f t="shared" ref="E3:E66" si="2">D3/(C3*24)</f>
        <v>37.597197898393155</v>
      </c>
      <c r="F3" s="5">
        <f t="shared" ref="F3:F66" si="3">E3*9</f>
        <v>338.37478108553842</v>
      </c>
      <c r="G3" s="5" t="str">
        <f t="shared" ref="G3:G66" si="4">TEXT(A3,"mmmm")</f>
        <v>avril</v>
      </c>
      <c r="H3" s="5" t="str">
        <f t="shared" ref="H3:H66" si="5">TEXT(A3,"aaaa")</f>
        <v>2020</v>
      </c>
    </row>
    <row r="4" spans="1:8" x14ac:dyDescent="0.25">
      <c r="A4" s="1">
        <v>43926.209722222222</v>
      </c>
      <c r="B4">
        <v>595423</v>
      </c>
      <c r="C4" s="8">
        <f t="shared" si="0"/>
        <v>2.0131944444437977</v>
      </c>
      <c r="D4">
        <f t="shared" si="1"/>
        <v>1586</v>
      </c>
      <c r="E4" s="5">
        <f t="shared" si="2"/>
        <v>32.825112107633863</v>
      </c>
      <c r="F4" s="5">
        <f t="shared" si="3"/>
        <v>295.42600896870476</v>
      </c>
      <c r="G4" s="5" t="str">
        <f t="shared" si="4"/>
        <v>avril</v>
      </c>
      <c r="H4" s="5" t="str">
        <f t="shared" si="5"/>
        <v>2020</v>
      </c>
    </row>
    <row r="5" spans="1:8" x14ac:dyDescent="0.25">
      <c r="A5" s="1">
        <v>43924.196527777778</v>
      </c>
      <c r="B5">
        <v>593837</v>
      </c>
      <c r="C5" s="8">
        <f t="shared" si="0"/>
        <v>0.96944444444670808</v>
      </c>
      <c r="D5">
        <f t="shared" si="1"/>
        <v>687</v>
      </c>
      <c r="E5" s="5">
        <f t="shared" si="2"/>
        <v>29.527220630303546</v>
      </c>
      <c r="F5" s="5">
        <f t="shared" si="3"/>
        <v>265.7449856727319</v>
      </c>
      <c r="G5" s="5" t="str">
        <f t="shared" si="4"/>
        <v>avril</v>
      </c>
      <c r="H5" s="5" t="str">
        <f t="shared" si="5"/>
        <v>2020</v>
      </c>
    </row>
    <row r="6" spans="1:8" x14ac:dyDescent="0.25">
      <c r="A6" s="1">
        <v>43923.227083333331</v>
      </c>
      <c r="B6">
        <v>593150</v>
      </c>
      <c r="C6" s="8">
        <f t="shared" si="0"/>
        <v>0.976388888884685</v>
      </c>
      <c r="D6">
        <f t="shared" si="1"/>
        <v>629</v>
      </c>
      <c r="E6" s="5">
        <f t="shared" si="2"/>
        <v>26.842105263273464</v>
      </c>
      <c r="F6" s="5">
        <f t="shared" si="3"/>
        <v>241.57894736946116</v>
      </c>
      <c r="G6" s="5" t="str">
        <f t="shared" si="4"/>
        <v>avril</v>
      </c>
      <c r="H6" s="5" t="str">
        <f t="shared" si="5"/>
        <v>2020</v>
      </c>
    </row>
    <row r="7" spans="1:8" x14ac:dyDescent="0.25">
      <c r="A7" s="1">
        <v>43922.250694444447</v>
      </c>
      <c r="B7">
        <v>592521</v>
      </c>
      <c r="C7" s="8">
        <f t="shared" si="0"/>
        <v>0.99861111111385981</v>
      </c>
      <c r="D7">
        <f t="shared" si="1"/>
        <v>617</v>
      </c>
      <c r="E7" s="5">
        <f t="shared" si="2"/>
        <v>25.744089012446523</v>
      </c>
      <c r="F7" s="5">
        <f t="shared" si="3"/>
        <v>231.6968011120187</v>
      </c>
      <c r="G7" s="5" t="str">
        <f t="shared" si="4"/>
        <v>avril</v>
      </c>
      <c r="H7" s="5" t="str">
        <f t="shared" si="5"/>
        <v>2020</v>
      </c>
    </row>
    <row r="8" spans="1:8" x14ac:dyDescent="0.25">
      <c r="A8" s="1">
        <v>43921.252083333333</v>
      </c>
      <c r="B8">
        <v>591904</v>
      </c>
      <c r="C8" s="8">
        <f t="shared" si="0"/>
        <v>0.9805555555576575</v>
      </c>
      <c r="D8">
        <f t="shared" si="1"/>
        <v>589</v>
      </c>
      <c r="E8" s="5">
        <f t="shared" si="2"/>
        <v>25.028328611844366</v>
      </c>
      <c r="F8" s="5">
        <f t="shared" si="3"/>
        <v>225.25495750659928</v>
      </c>
      <c r="G8" s="5" t="str">
        <f t="shared" si="4"/>
        <v>mars</v>
      </c>
      <c r="H8" s="5" t="str">
        <f t="shared" si="5"/>
        <v>2020</v>
      </c>
    </row>
    <row r="9" spans="1:8" x14ac:dyDescent="0.25">
      <c r="A9" s="1">
        <v>43920.271527777775</v>
      </c>
      <c r="B9">
        <v>591315</v>
      </c>
      <c r="C9" s="8">
        <f t="shared" si="0"/>
        <v>1.0027777777722804</v>
      </c>
      <c r="D9">
        <f t="shared" si="1"/>
        <v>628</v>
      </c>
      <c r="E9" s="5">
        <f t="shared" si="2"/>
        <v>26.094182825627819</v>
      </c>
      <c r="F9" s="5">
        <f t="shared" si="3"/>
        <v>234.84764543065037</v>
      </c>
      <c r="G9" s="5" t="str">
        <f t="shared" si="4"/>
        <v>mars</v>
      </c>
      <c r="H9" s="5" t="str">
        <f t="shared" si="5"/>
        <v>2020</v>
      </c>
    </row>
    <row r="10" spans="1:8" x14ac:dyDescent="0.25">
      <c r="A10" s="1">
        <v>43919.268750000003</v>
      </c>
      <c r="B10">
        <v>590687</v>
      </c>
      <c r="C10" s="8">
        <f t="shared" si="0"/>
        <v>1.0444444444437977</v>
      </c>
      <c r="D10">
        <f t="shared" si="1"/>
        <v>747</v>
      </c>
      <c r="E10" s="5">
        <f t="shared" si="2"/>
        <v>29.800531914912071</v>
      </c>
      <c r="F10" s="5">
        <f t="shared" si="3"/>
        <v>268.20478723420865</v>
      </c>
      <c r="G10" s="5" t="str">
        <f t="shared" si="4"/>
        <v>mars</v>
      </c>
      <c r="H10" s="5" t="str">
        <f t="shared" si="5"/>
        <v>2020</v>
      </c>
    </row>
    <row r="11" spans="1:8" x14ac:dyDescent="0.25">
      <c r="A11" s="1">
        <v>43918.224305555559</v>
      </c>
      <c r="B11">
        <v>589940</v>
      </c>
      <c r="C11" s="8">
        <f t="shared" si="0"/>
        <v>1.9826388888905058</v>
      </c>
      <c r="D11">
        <f t="shared" si="1"/>
        <v>1418</v>
      </c>
      <c r="E11" s="5">
        <f t="shared" si="2"/>
        <v>29.800350262672719</v>
      </c>
      <c r="F11" s="5">
        <f t="shared" si="3"/>
        <v>268.20315236405446</v>
      </c>
      <c r="G11" s="5" t="str">
        <f t="shared" si="4"/>
        <v>mars</v>
      </c>
      <c r="H11" s="5" t="str">
        <f t="shared" si="5"/>
        <v>2020</v>
      </c>
    </row>
    <row r="12" spans="1:8" x14ac:dyDescent="0.25">
      <c r="A12" s="1">
        <v>43916.241666666669</v>
      </c>
      <c r="B12">
        <v>588522</v>
      </c>
      <c r="C12" s="8">
        <f t="shared" si="0"/>
        <v>2.0250000000014552</v>
      </c>
      <c r="D12">
        <f t="shared" si="1"/>
        <v>1556</v>
      </c>
      <c r="E12" s="5">
        <f t="shared" si="2"/>
        <v>32.016460905326788</v>
      </c>
      <c r="F12" s="5">
        <f t="shared" si="3"/>
        <v>288.14814814794107</v>
      </c>
      <c r="G12" s="5" t="str">
        <f t="shared" si="4"/>
        <v>mars</v>
      </c>
      <c r="H12" s="5" t="str">
        <f t="shared" si="5"/>
        <v>2020</v>
      </c>
    </row>
    <row r="13" spans="1:8" x14ac:dyDescent="0.25">
      <c r="A13" s="1">
        <v>43914.216666666667</v>
      </c>
      <c r="B13">
        <v>586966</v>
      </c>
      <c r="C13" s="8">
        <f t="shared" si="0"/>
        <v>1.0118055555576575</v>
      </c>
      <c r="D13">
        <f t="shared" si="1"/>
        <v>725</v>
      </c>
      <c r="E13" s="5">
        <f t="shared" si="2"/>
        <v>29.855868222312719</v>
      </c>
      <c r="F13" s="5">
        <f t="shared" si="3"/>
        <v>268.70281400081444</v>
      </c>
      <c r="G13" s="5" t="str">
        <f t="shared" si="4"/>
        <v>mars</v>
      </c>
      <c r="H13" s="5" t="str">
        <f t="shared" si="5"/>
        <v>2020</v>
      </c>
    </row>
    <row r="14" spans="1:8" x14ac:dyDescent="0.25">
      <c r="A14" s="1">
        <v>43913.204861111109</v>
      </c>
      <c r="B14">
        <v>586241</v>
      </c>
      <c r="C14" s="8">
        <f t="shared" si="0"/>
        <v>1.0048611111124046</v>
      </c>
      <c r="D14">
        <f t="shared" si="1"/>
        <v>730</v>
      </c>
      <c r="E14" s="5">
        <f t="shared" si="2"/>
        <v>30.26952315130865</v>
      </c>
      <c r="F14" s="5">
        <f t="shared" si="3"/>
        <v>272.42570836177788</v>
      </c>
      <c r="G14" s="5" t="str">
        <f t="shared" si="4"/>
        <v>mars</v>
      </c>
      <c r="H14" s="5" t="str">
        <f t="shared" si="5"/>
        <v>2020</v>
      </c>
    </row>
    <row r="15" spans="1:8" x14ac:dyDescent="0.25">
      <c r="A15" s="1">
        <v>43912.2</v>
      </c>
      <c r="B15">
        <v>585511</v>
      </c>
      <c r="C15" s="8">
        <f t="shared" si="0"/>
        <v>1.9486111111109494</v>
      </c>
      <c r="D15">
        <f t="shared" si="1"/>
        <v>1663</v>
      </c>
      <c r="E15" s="5">
        <f t="shared" si="2"/>
        <v>35.559515324308009</v>
      </c>
      <c r="F15" s="5">
        <f t="shared" si="3"/>
        <v>320.03563791877207</v>
      </c>
      <c r="G15" s="5" t="str">
        <f t="shared" si="4"/>
        <v>mars</v>
      </c>
      <c r="H15" s="5" t="str">
        <f t="shared" si="5"/>
        <v>2020</v>
      </c>
    </row>
    <row r="16" spans="1:8" x14ac:dyDescent="0.25">
      <c r="A16" s="1">
        <v>43910.251388888886</v>
      </c>
      <c r="B16">
        <v>583848</v>
      </c>
      <c r="C16" s="8">
        <f t="shared" si="0"/>
        <v>2.0354166666656965</v>
      </c>
      <c r="D16">
        <f t="shared" si="1"/>
        <v>1691</v>
      </c>
      <c r="E16" s="5">
        <f t="shared" si="2"/>
        <v>34.616171954980672</v>
      </c>
      <c r="F16" s="5">
        <f t="shared" si="3"/>
        <v>311.54554759482608</v>
      </c>
      <c r="G16" s="5" t="str">
        <f t="shared" si="4"/>
        <v>mars</v>
      </c>
      <c r="H16" s="5" t="str">
        <f t="shared" si="5"/>
        <v>2020</v>
      </c>
    </row>
    <row r="17" spans="1:8" x14ac:dyDescent="0.25">
      <c r="A17" s="1">
        <v>43908.21597222222</v>
      </c>
      <c r="B17">
        <v>582157</v>
      </c>
      <c r="C17" s="8">
        <f t="shared" si="0"/>
        <v>0.98194444444379769</v>
      </c>
      <c r="D17">
        <f t="shared" si="1"/>
        <v>716</v>
      </c>
      <c r="E17" s="5">
        <f t="shared" si="2"/>
        <v>30.381895332410394</v>
      </c>
      <c r="F17" s="5">
        <f t="shared" si="3"/>
        <v>273.43705799169356</v>
      </c>
      <c r="G17" s="5" t="str">
        <f t="shared" si="4"/>
        <v>mars</v>
      </c>
      <c r="H17" s="5" t="str">
        <f t="shared" si="5"/>
        <v>2020</v>
      </c>
    </row>
    <row r="18" spans="1:8" x14ac:dyDescent="0.25">
      <c r="A18" s="1">
        <v>43907.234027777777</v>
      </c>
      <c r="B18">
        <v>581441</v>
      </c>
      <c r="C18" s="8">
        <f t="shared" si="0"/>
        <v>0.94583333333139308</v>
      </c>
      <c r="D18">
        <f t="shared" si="1"/>
        <v>707</v>
      </c>
      <c r="E18" s="5">
        <f t="shared" si="2"/>
        <v>31.145374449403096</v>
      </c>
      <c r="F18" s="5">
        <f t="shared" si="3"/>
        <v>280.30837004462785</v>
      </c>
      <c r="G18" s="5" t="str">
        <f t="shared" si="4"/>
        <v>mars</v>
      </c>
      <c r="H18" s="5" t="str">
        <f t="shared" si="5"/>
        <v>2020</v>
      </c>
    </row>
    <row r="19" spans="1:8" x14ac:dyDescent="0.25">
      <c r="A19" s="1">
        <v>43906.288194444445</v>
      </c>
      <c r="B19">
        <v>580734</v>
      </c>
      <c r="C19" s="8">
        <f t="shared" si="0"/>
        <v>1.9833333333372138</v>
      </c>
      <c r="D19">
        <f t="shared" si="1"/>
        <v>1603</v>
      </c>
      <c r="E19" s="5">
        <f t="shared" si="2"/>
        <v>33.676470588169401</v>
      </c>
      <c r="F19" s="5">
        <f t="shared" si="3"/>
        <v>303.08823529352463</v>
      </c>
      <c r="G19" s="5" t="str">
        <f t="shared" si="4"/>
        <v>mars</v>
      </c>
      <c r="H19" s="5" t="str">
        <f t="shared" si="5"/>
        <v>2020</v>
      </c>
    </row>
    <row r="20" spans="1:8" x14ac:dyDescent="0.25">
      <c r="A20" s="1">
        <v>43904.304861111108</v>
      </c>
      <c r="B20">
        <v>579131</v>
      </c>
      <c r="C20" s="8">
        <f t="shared" si="0"/>
        <v>2.0986111111051287</v>
      </c>
      <c r="D20">
        <f t="shared" si="1"/>
        <v>1472</v>
      </c>
      <c r="E20" s="5">
        <f t="shared" si="2"/>
        <v>29.225678358786158</v>
      </c>
      <c r="F20" s="5">
        <f t="shared" si="3"/>
        <v>263.03110522907542</v>
      </c>
      <c r="G20" s="5" t="str">
        <f t="shared" si="4"/>
        <v>mars</v>
      </c>
      <c r="H20" s="5" t="str">
        <f t="shared" si="5"/>
        <v>2020</v>
      </c>
    </row>
    <row r="21" spans="1:8" x14ac:dyDescent="0.25">
      <c r="A21" s="1">
        <v>43902.206250000003</v>
      </c>
      <c r="B21">
        <v>577659</v>
      </c>
      <c r="C21" s="8">
        <f t="shared" si="0"/>
        <v>1.9215277777839219</v>
      </c>
      <c r="D21">
        <f t="shared" si="1"/>
        <v>1389</v>
      </c>
      <c r="E21" s="5">
        <f t="shared" si="2"/>
        <v>30.119262739332676</v>
      </c>
      <c r="F21" s="5">
        <f t="shared" si="3"/>
        <v>271.07336465399408</v>
      </c>
      <c r="G21" s="5" t="str">
        <f t="shared" si="4"/>
        <v>mars</v>
      </c>
      <c r="H21" s="5" t="str">
        <f t="shared" si="5"/>
        <v>2020</v>
      </c>
    </row>
    <row r="22" spans="1:8" x14ac:dyDescent="0.25">
      <c r="A22" s="1">
        <v>43900.284722222219</v>
      </c>
      <c r="B22">
        <v>576270</v>
      </c>
      <c r="C22" s="8">
        <f t="shared" si="0"/>
        <v>1.023611111108039</v>
      </c>
      <c r="D22">
        <f t="shared" si="1"/>
        <v>666</v>
      </c>
      <c r="E22" s="5">
        <f t="shared" si="2"/>
        <v>27.109905020434145</v>
      </c>
      <c r="F22" s="5">
        <f t="shared" si="3"/>
        <v>243.98914518390731</v>
      </c>
      <c r="G22" s="5" t="str">
        <f t="shared" si="4"/>
        <v>mars</v>
      </c>
      <c r="H22" s="5" t="str">
        <f t="shared" si="5"/>
        <v>2020</v>
      </c>
    </row>
    <row r="23" spans="1:8" x14ac:dyDescent="0.25">
      <c r="A23" s="1">
        <v>43899.261111111111</v>
      </c>
      <c r="B23">
        <v>575604</v>
      </c>
      <c r="C23" s="8">
        <f t="shared" si="0"/>
        <v>0.97083333333284827</v>
      </c>
      <c r="D23">
        <f t="shared" si="1"/>
        <v>666</v>
      </c>
      <c r="E23" s="5">
        <f t="shared" si="2"/>
        <v>28.583690987138745</v>
      </c>
      <c r="F23" s="5">
        <f t="shared" si="3"/>
        <v>257.25321888424872</v>
      </c>
      <c r="G23" s="5" t="str">
        <f t="shared" si="4"/>
        <v>mars</v>
      </c>
      <c r="H23" s="5" t="str">
        <f t="shared" si="5"/>
        <v>2020</v>
      </c>
    </row>
    <row r="24" spans="1:8" x14ac:dyDescent="0.25">
      <c r="A24" s="1">
        <v>43898.290277777778</v>
      </c>
      <c r="B24">
        <v>574938</v>
      </c>
      <c r="C24" s="8">
        <f t="shared" si="0"/>
        <v>0.99027777777519077</v>
      </c>
      <c r="D24">
        <f t="shared" si="1"/>
        <v>618</v>
      </c>
      <c r="E24" s="5">
        <f t="shared" si="2"/>
        <v>26.00280504915629</v>
      </c>
      <c r="F24" s="5">
        <f t="shared" si="3"/>
        <v>234.0252454424066</v>
      </c>
      <c r="G24" s="5" t="str">
        <f t="shared" si="4"/>
        <v>mars</v>
      </c>
      <c r="H24" s="5" t="str">
        <f t="shared" si="5"/>
        <v>2020</v>
      </c>
    </row>
    <row r="25" spans="1:8" x14ac:dyDescent="0.25">
      <c r="A25" s="1">
        <v>43897.3</v>
      </c>
      <c r="B25">
        <v>574320</v>
      </c>
      <c r="C25" s="8">
        <f t="shared" si="0"/>
        <v>0.94027777777955635</v>
      </c>
      <c r="D25">
        <f t="shared" si="1"/>
        <v>617</v>
      </c>
      <c r="E25" s="5">
        <f t="shared" si="2"/>
        <v>27.341211225945329</v>
      </c>
      <c r="F25" s="5">
        <f t="shared" si="3"/>
        <v>246.07090103350797</v>
      </c>
      <c r="G25" s="5" t="str">
        <f t="shared" si="4"/>
        <v>mars</v>
      </c>
      <c r="H25" s="5" t="str">
        <f t="shared" si="5"/>
        <v>2020</v>
      </c>
    </row>
    <row r="26" spans="1:8" x14ac:dyDescent="0.25">
      <c r="A26" s="1">
        <v>43896.359722222223</v>
      </c>
      <c r="B26">
        <v>573703</v>
      </c>
      <c r="C26" s="8">
        <f t="shared" si="0"/>
        <v>1.0520833333357587</v>
      </c>
      <c r="D26">
        <f t="shared" si="1"/>
        <v>780</v>
      </c>
      <c r="E26" s="5">
        <f t="shared" si="2"/>
        <v>30.89108910883968</v>
      </c>
      <c r="F26" s="5">
        <f t="shared" si="3"/>
        <v>278.01980197955709</v>
      </c>
      <c r="G26" s="5" t="str">
        <f t="shared" si="4"/>
        <v>mars</v>
      </c>
      <c r="H26" s="5" t="str">
        <f t="shared" si="5"/>
        <v>2020</v>
      </c>
    </row>
    <row r="27" spans="1:8" x14ac:dyDescent="0.25">
      <c r="A27" s="1">
        <v>43895.307638888888</v>
      </c>
      <c r="B27">
        <v>572923</v>
      </c>
      <c r="C27" s="8">
        <f t="shared" si="0"/>
        <v>1.0208333333284827</v>
      </c>
      <c r="D27">
        <f t="shared" si="1"/>
        <v>660</v>
      </c>
      <c r="E27" s="5">
        <f t="shared" si="2"/>
        <v>26.938775510332086</v>
      </c>
      <c r="F27" s="5">
        <f t="shared" si="3"/>
        <v>242.44897959298876</v>
      </c>
      <c r="G27" s="5" t="str">
        <f t="shared" si="4"/>
        <v>mars</v>
      </c>
      <c r="H27" s="5" t="str">
        <f t="shared" si="5"/>
        <v>2020</v>
      </c>
    </row>
    <row r="28" spans="1:8" x14ac:dyDescent="0.25">
      <c r="A28" s="1">
        <v>43894.286805555559</v>
      </c>
      <c r="B28">
        <v>572263</v>
      </c>
      <c r="C28" s="8">
        <f t="shared" si="0"/>
        <v>0.97986111111822538</v>
      </c>
      <c r="D28">
        <f t="shared" si="1"/>
        <v>627</v>
      </c>
      <c r="E28" s="5">
        <f t="shared" si="2"/>
        <v>26.661941884994231</v>
      </c>
      <c r="F28" s="5">
        <f t="shared" si="3"/>
        <v>239.95747696494809</v>
      </c>
      <c r="G28" s="5" t="str">
        <f t="shared" si="4"/>
        <v>mars</v>
      </c>
      <c r="H28" s="5" t="str">
        <f t="shared" si="5"/>
        <v>2020</v>
      </c>
    </row>
    <row r="29" spans="1:8" x14ac:dyDescent="0.25">
      <c r="A29" s="1">
        <v>43893.306944444441</v>
      </c>
      <c r="B29">
        <v>571636</v>
      </c>
      <c r="C29" s="8">
        <f t="shared" si="0"/>
        <v>0.9777777777708252</v>
      </c>
      <c r="D29">
        <f t="shared" si="1"/>
        <v>686</v>
      </c>
      <c r="E29" s="5">
        <f t="shared" si="2"/>
        <v>29.232954545662409</v>
      </c>
      <c r="F29" s="5">
        <f t="shared" si="3"/>
        <v>263.09659091096171</v>
      </c>
      <c r="G29" s="5" t="str">
        <f t="shared" si="4"/>
        <v>mars</v>
      </c>
      <c r="H29" s="5" t="str">
        <f t="shared" si="5"/>
        <v>2020</v>
      </c>
    </row>
    <row r="30" spans="1:8" x14ac:dyDescent="0.25">
      <c r="A30" s="1">
        <v>43892.32916666667</v>
      </c>
      <c r="B30">
        <v>570950</v>
      </c>
      <c r="C30" s="8">
        <f t="shared" si="0"/>
        <v>1.0618055555605679</v>
      </c>
      <c r="D30">
        <f t="shared" si="1"/>
        <v>720</v>
      </c>
      <c r="E30" s="5">
        <f t="shared" si="2"/>
        <v>28.253760627727974</v>
      </c>
      <c r="F30" s="5">
        <f t="shared" si="3"/>
        <v>254.28384564955178</v>
      </c>
      <c r="G30" s="5" t="str">
        <f t="shared" si="4"/>
        <v>mars</v>
      </c>
      <c r="H30" s="5" t="str">
        <f t="shared" si="5"/>
        <v>2020</v>
      </c>
    </row>
    <row r="31" spans="1:8" x14ac:dyDescent="0.25">
      <c r="A31" s="1">
        <v>43891.267361111109</v>
      </c>
      <c r="B31">
        <v>570230</v>
      </c>
      <c r="C31" s="8">
        <f t="shared" si="0"/>
        <v>0.97777777777810115</v>
      </c>
      <c r="D31">
        <f t="shared" si="1"/>
        <v>698</v>
      </c>
      <c r="E31" s="5">
        <f t="shared" si="2"/>
        <v>29.744318181808346</v>
      </c>
      <c r="F31" s="5">
        <f t="shared" si="3"/>
        <v>267.69886363627512</v>
      </c>
      <c r="G31" s="5" t="str">
        <f t="shared" si="4"/>
        <v>mars</v>
      </c>
      <c r="H31" s="5" t="str">
        <f t="shared" si="5"/>
        <v>2020</v>
      </c>
    </row>
    <row r="32" spans="1:8" x14ac:dyDescent="0.25">
      <c r="A32" s="1">
        <v>43890.289583333331</v>
      </c>
      <c r="B32">
        <v>569532</v>
      </c>
      <c r="C32" s="8">
        <f t="shared" si="0"/>
        <v>0.97986111111094942</v>
      </c>
      <c r="D32">
        <f t="shared" si="1"/>
        <v>670</v>
      </c>
      <c r="E32" s="5">
        <f t="shared" si="2"/>
        <v>28.490432317510017</v>
      </c>
      <c r="F32" s="5">
        <f t="shared" si="3"/>
        <v>256.41389085759016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43889.30972222222</v>
      </c>
      <c r="B33">
        <v>568862</v>
      </c>
      <c r="C33" s="8">
        <f t="shared" si="0"/>
        <v>1.0180555555562023</v>
      </c>
      <c r="D33">
        <f t="shared" si="1"/>
        <v>686</v>
      </c>
      <c r="E33" s="5">
        <f t="shared" si="2"/>
        <v>28.076398362874386</v>
      </c>
      <c r="F33" s="5">
        <f t="shared" si="3"/>
        <v>252.68758526586947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43888.291666666664</v>
      </c>
      <c r="B34">
        <v>568176</v>
      </c>
      <c r="C34" s="8">
        <f t="shared" si="0"/>
        <v>2.0097222222175333</v>
      </c>
      <c r="D34">
        <f t="shared" si="1"/>
        <v>1366</v>
      </c>
      <c r="E34" s="5">
        <f t="shared" si="2"/>
        <v>28.320663441669392</v>
      </c>
      <c r="F34" s="5">
        <f t="shared" si="3"/>
        <v>254.88597097502452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43886.281944444447</v>
      </c>
      <c r="B35">
        <v>566810</v>
      </c>
      <c r="C35" s="8">
        <f t="shared" si="0"/>
        <v>1.0111111111109494</v>
      </c>
      <c r="D35">
        <f t="shared" si="1"/>
        <v>667</v>
      </c>
      <c r="E35" s="5">
        <f t="shared" si="2"/>
        <v>27.486263736268132</v>
      </c>
      <c r="F35" s="5">
        <f t="shared" si="3"/>
        <v>247.3763736264132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43885.270833333336</v>
      </c>
      <c r="B36">
        <v>566143</v>
      </c>
      <c r="C36" s="8">
        <f t="shared" si="0"/>
        <v>1.0166666666700621</v>
      </c>
      <c r="D36">
        <f t="shared" si="1"/>
        <v>631</v>
      </c>
      <c r="E36" s="5">
        <f t="shared" si="2"/>
        <v>25.860655737618551</v>
      </c>
      <c r="F36" s="5">
        <f t="shared" si="3"/>
        <v>232.74590163856695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43884.254166666666</v>
      </c>
      <c r="B37">
        <v>565512</v>
      </c>
      <c r="C37" s="8">
        <f t="shared" si="0"/>
        <v>0.94305555555183673</v>
      </c>
      <c r="D37">
        <f t="shared" si="1"/>
        <v>607</v>
      </c>
      <c r="E37" s="5">
        <f t="shared" si="2"/>
        <v>26.8188512519467</v>
      </c>
      <c r="F37" s="5">
        <f t="shared" si="3"/>
        <v>241.36966126752031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43883.311111111114</v>
      </c>
      <c r="B38">
        <v>564905</v>
      </c>
      <c r="C38" s="8">
        <f t="shared" si="0"/>
        <v>1.0409722222248092</v>
      </c>
      <c r="D38">
        <f t="shared" si="1"/>
        <v>597</v>
      </c>
      <c r="E38" s="5">
        <f t="shared" si="2"/>
        <v>23.895930620354225</v>
      </c>
      <c r="F38" s="5">
        <f t="shared" si="3"/>
        <v>215.06337558318802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43882.270138888889</v>
      </c>
      <c r="B39">
        <v>564308</v>
      </c>
      <c r="C39" s="8">
        <f t="shared" si="0"/>
        <v>1.0354166666656965</v>
      </c>
      <c r="D39">
        <f t="shared" si="1"/>
        <v>642</v>
      </c>
      <c r="E39" s="5">
        <f t="shared" si="2"/>
        <v>25.835010060386377</v>
      </c>
      <c r="F39" s="5">
        <f t="shared" si="3"/>
        <v>232.51509054347738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43881.234722222223</v>
      </c>
      <c r="B40">
        <v>563666</v>
      </c>
      <c r="C40" s="8">
        <f t="shared" si="0"/>
        <v>0.94027777777955635</v>
      </c>
      <c r="D40">
        <f t="shared" si="1"/>
        <v>618.80000000004657</v>
      </c>
      <c r="E40" s="5">
        <f t="shared" si="2"/>
        <v>27.420974889167329</v>
      </c>
      <c r="F40" s="5">
        <f t="shared" si="3"/>
        <v>246.78877400250596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43880.294444444444</v>
      </c>
      <c r="B41">
        <v>563047.19999999995</v>
      </c>
      <c r="C41" s="8">
        <f t="shared" si="0"/>
        <v>1.0131944444437977</v>
      </c>
      <c r="D41">
        <f t="shared" si="1"/>
        <v>627.19999999995343</v>
      </c>
      <c r="E41" s="5">
        <f t="shared" si="2"/>
        <v>25.793008910227023</v>
      </c>
      <c r="F41" s="5">
        <f t="shared" si="3"/>
        <v>232.13708019204321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43879.28125</v>
      </c>
      <c r="B42">
        <v>562420</v>
      </c>
      <c r="C42" s="8">
        <f t="shared" si="0"/>
        <v>0.99166666666860692</v>
      </c>
      <c r="D42">
        <f t="shared" si="1"/>
        <v>682</v>
      </c>
      <c r="E42" s="5">
        <f t="shared" si="2"/>
        <v>28.655462184817882</v>
      </c>
      <c r="F42" s="5">
        <f t="shared" si="3"/>
        <v>257.89915966336093</v>
      </c>
      <c r="G42" s="5" t="str">
        <f t="shared" si="4"/>
        <v>février</v>
      </c>
      <c r="H42" s="5" t="str">
        <f t="shared" si="5"/>
        <v>2020</v>
      </c>
    </row>
    <row r="43" spans="1:8" x14ac:dyDescent="0.25">
      <c r="A43" s="1">
        <v>43878.289583333331</v>
      </c>
      <c r="B43">
        <v>561738</v>
      </c>
      <c r="C43" s="8">
        <f t="shared" si="0"/>
        <v>0.97222222221898846</v>
      </c>
      <c r="D43">
        <f t="shared" si="1"/>
        <v>708</v>
      </c>
      <c r="E43" s="5">
        <f t="shared" si="2"/>
        <v>30.342857142958067</v>
      </c>
      <c r="F43" s="5">
        <f t="shared" si="3"/>
        <v>273.08571428662259</v>
      </c>
      <c r="G43" s="5" t="str">
        <f t="shared" si="4"/>
        <v>février</v>
      </c>
      <c r="H43" s="5" t="str">
        <f t="shared" si="5"/>
        <v>2020</v>
      </c>
    </row>
    <row r="44" spans="1:8" x14ac:dyDescent="0.25">
      <c r="A44" s="1">
        <v>43877.317361111112</v>
      </c>
      <c r="B44">
        <v>561030</v>
      </c>
      <c r="C44" s="8">
        <f t="shared" si="0"/>
        <v>1.0597222222204437</v>
      </c>
      <c r="D44">
        <f t="shared" si="1"/>
        <v>774</v>
      </c>
      <c r="E44" s="5">
        <f t="shared" si="2"/>
        <v>30.432503276591049</v>
      </c>
      <c r="F44" s="5">
        <f t="shared" si="3"/>
        <v>273.89252948931943</v>
      </c>
      <c r="G44" s="5" t="str">
        <f t="shared" si="4"/>
        <v>février</v>
      </c>
      <c r="H44" s="5" t="str">
        <f t="shared" si="5"/>
        <v>2020</v>
      </c>
    </row>
    <row r="45" spans="1:8" x14ac:dyDescent="0.25">
      <c r="A45" s="1">
        <v>43876.257638888892</v>
      </c>
      <c r="B45">
        <v>560256</v>
      </c>
      <c r="C45" s="8">
        <f t="shared" si="0"/>
        <v>0.98402777778392192</v>
      </c>
      <c r="D45">
        <f t="shared" si="1"/>
        <v>658</v>
      </c>
      <c r="E45" s="5">
        <f t="shared" si="2"/>
        <v>27.861679604624907</v>
      </c>
      <c r="F45" s="5">
        <f t="shared" si="3"/>
        <v>250.75511644162415</v>
      </c>
      <c r="G45" s="5" t="str">
        <f t="shared" si="4"/>
        <v>février</v>
      </c>
      <c r="H45" s="5" t="str">
        <f t="shared" si="5"/>
        <v>2020</v>
      </c>
    </row>
    <row r="46" spans="1:8" x14ac:dyDescent="0.25">
      <c r="A46" s="1">
        <v>43875.273611111108</v>
      </c>
      <c r="B46">
        <v>559598</v>
      </c>
      <c r="C46" s="8">
        <f t="shared" si="0"/>
        <v>0.96041666666133096</v>
      </c>
      <c r="D46">
        <f t="shared" si="1"/>
        <v>672</v>
      </c>
      <c r="E46" s="5">
        <f t="shared" si="2"/>
        <v>29.154013015346351</v>
      </c>
      <c r="F46" s="5">
        <f t="shared" si="3"/>
        <v>262.38611713811713</v>
      </c>
      <c r="G46" s="5" t="str">
        <f t="shared" si="4"/>
        <v>février</v>
      </c>
      <c r="H46" s="5" t="str">
        <f t="shared" si="5"/>
        <v>2020</v>
      </c>
    </row>
    <row r="47" spans="1:8" x14ac:dyDescent="0.25">
      <c r="A47" s="1">
        <v>43874.313194444447</v>
      </c>
      <c r="B47">
        <v>558926</v>
      </c>
      <c r="C47" s="8">
        <f t="shared" si="0"/>
        <v>1.0500000000029104</v>
      </c>
      <c r="D47">
        <f t="shared" si="1"/>
        <v>642</v>
      </c>
      <c r="E47" s="5">
        <f t="shared" si="2"/>
        <v>25.476190476119861</v>
      </c>
      <c r="F47" s="5">
        <f t="shared" si="3"/>
        <v>229.28571428507874</v>
      </c>
      <c r="G47" s="5" t="str">
        <f t="shared" si="4"/>
        <v>février</v>
      </c>
      <c r="H47" s="5" t="str">
        <f t="shared" si="5"/>
        <v>2020</v>
      </c>
    </row>
    <row r="48" spans="1:8" x14ac:dyDescent="0.25">
      <c r="A48" s="1">
        <v>43873.263194444444</v>
      </c>
      <c r="B48">
        <v>558284</v>
      </c>
      <c r="C48" s="8">
        <f t="shared" si="0"/>
        <v>0.94722222222480923</v>
      </c>
      <c r="D48">
        <f t="shared" si="1"/>
        <v>618</v>
      </c>
      <c r="E48" s="5">
        <f t="shared" si="2"/>
        <v>27.184750733063584</v>
      </c>
      <c r="F48" s="5">
        <f t="shared" si="3"/>
        <v>244.66275659757227</v>
      </c>
      <c r="G48" s="5" t="str">
        <f t="shared" si="4"/>
        <v>février</v>
      </c>
      <c r="H48" s="5" t="str">
        <f t="shared" si="5"/>
        <v>2020</v>
      </c>
    </row>
    <row r="49" spans="1:8" x14ac:dyDescent="0.25">
      <c r="A49" s="1">
        <v>43872.315972222219</v>
      </c>
      <c r="B49">
        <v>557666</v>
      </c>
      <c r="C49" s="8">
        <f t="shared" si="0"/>
        <v>1.077777777776646</v>
      </c>
      <c r="D49">
        <f t="shared" si="1"/>
        <v>754</v>
      </c>
      <c r="E49" s="5">
        <f t="shared" si="2"/>
        <v>29.149484536113086</v>
      </c>
      <c r="F49" s="5">
        <f t="shared" si="3"/>
        <v>262.34536082501779</v>
      </c>
      <c r="G49" s="5" t="str">
        <f t="shared" si="4"/>
        <v>février</v>
      </c>
      <c r="H49" s="5" t="str">
        <f t="shared" si="5"/>
        <v>2020</v>
      </c>
    </row>
    <row r="50" spans="1:8" x14ac:dyDescent="0.25">
      <c r="A50" s="1">
        <v>43871.238194444442</v>
      </c>
      <c r="B50">
        <v>556912</v>
      </c>
      <c r="C50" s="8">
        <f t="shared" si="0"/>
        <v>0.99513888888759539</v>
      </c>
      <c r="D50">
        <f t="shared" si="1"/>
        <v>673</v>
      </c>
      <c r="E50" s="5">
        <f t="shared" si="2"/>
        <v>28.178646196826577</v>
      </c>
      <c r="F50" s="5">
        <f t="shared" si="3"/>
        <v>253.60781577143919</v>
      </c>
      <c r="G50" s="5" t="str">
        <f t="shared" si="4"/>
        <v>février</v>
      </c>
      <c r="H50" s="5" t="str">
        <f t="shared" si="5"/>
        <v>2020</v>
      </c>
    </row>
    <row r="51" spans="1:8" x14ac:dyDescent="0.25">
      <c r="A51" s="1">
        <v>43870.243055555555</v>
      </c>
      <c r="B51">
        <v>556239</v>
      </c>
      <c r="C51" s="8">
        <f t="shared" si="0"/>
        <v>0.93541666666715173</v>
      </c>
      <c r="D51">
        <f t="shared" si="1"/>
        <v>612</v>
      </c>
      <c r="E51" s="5">
        <f t="shared" si="2"/>
        <v>27.260579064573836</v>
      </c>
      <c r="F51" s="5">
        <f t="shared" si="3"/>
        <v>245.34521158116453</v>
      </c>
      <c r="G51" s="5" t="str">
        <f t="shared" si="4"/>
        <v>février</v>
      </c>
      <c r="H51" s="5" t="str">
        <f t="shared" si="5"/>
        <v>2020</v>
      </c>
    </row>
    <row r="52" spans="1:8" x14ac:dyDescent="0.25">
      <c r="A52" s="1">
        <v>43869.307638888888</v>
      </c>
      <c r="B52">
        <v>555627</v>
      </c>
      <c r="C52" s="8">
        <f t="shared" si="0"/>
        <v>1.0513888888890506</v>
      </c>
      <c r="D52">
        <f t="shared" si="1"/>
        <v>639</v>
      </c>
      <c r="E52" s="5">
        <f t="shared" si="2"/>
        <v>25.323645970934017</v>
      </c>
      <c r="F52" s="5">
        <f t="shared" si="3"/>
        <v>227.91281373840616</v>
      </c>
      <c r="G52" s="5" t="str">
        <f t="shared" si="4"/>
        <v>février</v>
      </c>
      <c r="H52" s="5" t="str">
        <f t="shared" si="5"/>
        <v>2020</v>
      </c>
    </row>
    <row r="53" spans="1:8" x14ac:dyDescent="0.25">
      <c r="A53" s="1">
        <v>43868.256249999999</v>
      </c>
      <c r="B53">
        <v>554988</v>
      </c>
      <c r="C53" s="8">
        <f t="shared" si="0"/>
        <v>1.9249999999956344</v>
      </c>
      <c r="D53">
        <f t="shared" si="1"/>
        <v>1151</v>
      </c>
      <c r="E53" s="5">
        <f t="shared" si="2"/>
        <v>24.913419913476414</v>
      </c>
      <c r="F53" s="5">
        <f t="shared" si="3"/>
        <v>224.22077922128773</v>
      </c>
      <c r="G53" s="5" t="str">
        <f t="shared" si="4"/>
        <v>février</v>
      </c>
      <c r="H53" s="5" t="str">
        <f t="shared" si="5"/>
        <v>2020</v>
      </c>
    </row>
    <row r="54" spans="1:8" x14ac:dyDescent="0.25">
      <c r="A54" s="1">
        <v>43866.331250000003</v>
      </c>
      <c r="B54">
        <v>553837</v>
      </c>
      <c r="C54" s="8">
        <f t="shared" si="0"/>
        <v>1.0854166666686069</v>
      </c>
      <c r="D54">
        <f t="shared" si="1"/>
        <v>713</v>
      </c>
      <c r="E54" s="5">
        <f t="shared" si="2"/>
        <v>27.370441458684279</v>
      </c>
      <c r="F54" s="5">
        <f t="shared" si="3"/>
        <v>246.3339731281585</v>
      </c>
      <c r="G54" s="5" t="str">
        <f t="shared" si="4"/>
        <v>février</v>
      </c>
      <c r="H54" s="5" t="str">
        <f t="shared" si="5"/>
        <v>2020</v>
      </c>
    </row>
    <row r="55" spans="1:8" x14ac:dyDescent="0.25">
      <c r="A55" s="1">
        <v>43865.245833333334</v>
      </c>
      <c r="B55">
        <v>553124</v>
      </c>
      <c r="C55" s="8">
        <f t="shared" si="0"/>
        <v>0.97777777777810115</v>
      </c>
      <c r="D55">
        <f t="shared" si="1"/>
        <v>717</v>
      </c>
      <c r="E55" s="5">
        <f t="shared" si="2"/>
        <v>30.553977272717169</v>
      </c>
      <c r="F55" s="5">
        <f t="shared" si="3"/>
        <v>274.98579545445455</v>
      </c>
      <c r="G55" s="5" t="str">
        <f t="shared" si="4"/>
        <v>février</v>
      </c>
      <c r="H55" s="5" t="str">
        <f t="shared" si="5"/>
        <v>2020</v>
      </c>
    </row>
    <row r="56" spans="1:8" x14ac:dyDescent="0.25">
      <c r="A56" s="1">
        <v>43864.268055555556</v>
      </c>
      <c r="B56">
        <v>552407</v>
      </c>
      <c r="C56" s="8">
        <f t="shared" si="0"/>
        <v>0.99166666666860692</v>
      </c>
      <c r="D56">
        <f t="shared" si="1"/>
        <v>715</v>
      </c>
      <c r="E56" s="5">
        <f t="shared" si="2"/>
        <v>30.042016806663909</v>
      </c>
      <c r="F56" s="5">
        <f t="shared" si="3"/>
        <v>270.3781512599752</v>
      </c>
      <c r="G56" s="5" t="str">
        <f t="shared" si="4"/>
        <v>février</v>
      </c>
      <c r="H56" s="5" t="str">
        <f t="shared" si="5"/>
        <v>2020</v>
      </c>
    </row>
    <row r="57" spans="1:8" x14ac:dyDescent="0.25">
      <c r="A57" s="1">
        <v>43863.276388888888</v>
      </c>
      <c r="B57">
        <v>551692</v>
      </c>
      <c r="C57" s="8">
        <f t="shared" si="0"/>
        <v>1.0243055555547471</v>
      </c>
      <c r="D57">
        <f t="shared" si="1"/>
        <v>718</v>
      </c>
      <c r="E57" s="5">
        <f t="shared" si="2"/>
        <v>29.206779661040002</v>
      </c>
      <c r="F57" s="5">
        <f t="shared" si="3"/>
        <v>262.86101694936002</v>
      </c>
      <c r="G57" s="5" t="str">
        <f t="shared" si="4"/>
        <v>février</v>
      </c>
      <c r="H57" s="5" t="str">
        <f t="shared" si="5"/>
        <v>2020</v>
      </c>
    </row>
    <row r="58" spans="1:8" x14ac:dyDescent="0.25">
      <c r="A58" s="1">
        <v>43862.252083333333</v>
      </c>
      <c r="B58">
        <v>550974</v>
      </c>
      <c r="C58" s="8">
        <f t="shared" si="0"/>
        <v>0.97291666666569654</v>
      </c>
      <c r="D58">
        <f t="shared" si="1"/>
        <v>701</v>
      </c>
      <c r="E58" s="5">
        <f t="shared" si="2"/>
        <v>30.0214132762612</v>
      </c>
      <c r="F58" s="5">
        <f t="shared" si="3"/>
        <v>270.19271948635082</v>
      </c>
      <c r="G58" s="5" t="str">
        <f t="shared" si="4"/>
        <v>février</v>
      </c>
      <c r="H58" s="5" t="str">
        <f t="shared" si="5"/>
        <v>2020</v>
      </c>
    </row>
    <row r="59" spans="1:8" x14ac:dyDescent="0.25">
      <c r="A59" s="1">
        <v>43861.279166666667</v>
      </c>
      <c r="B59">
        <v>550273</v>
      </c>
      <c r="C59" s="8">
        <f t="shared" si="0"/>
        <v>0.98263888889050577</v>
      </c>
      <c r="D59">
        <f t="shared" si="1"/>
        <v>641</v>
      </c>
      <c r="E59" s="5">
        <f t="shared" si="2"/>
        <v>27.180212014089552</v>
      </c>
      <c r="F59" s="5">
        <f t="shared" si="3"/>
        <v>244.62190812680598</v>
      </c>
      <c r="G59" s="5" t="str">
        <f t="shared" si="4"/>
        <v>janvier</v>
      </c>
      <c r="H59" s="5" t="str">
        <f t="shared" si="5"/>
        <v>2020</v>
      </c>
    </row>
    <row r="60" spans="1:8" x14ac:dyDescent="0.25">
      <c r="A60" s="1">
        <v>43860.296527777777</v>
      </c>
      <c r="B60">
        <v>549632</v>
      </c>
      <c r="C60" s="8">
        <f t="shared" si="0"/>
        <v>1.0374999999985448</v>
      </c>
      <c r="D60">
        <f t="shared" si="1"/>
        <v>621</v>
      </c>
      <c r="E60" s="5">
        <f t="shared" si="2"/>
        <v>24.939759036179559</v>
      </c>
      <c r="F60" s="5">
        <f t="shared" si="3"/>
        <v>224.45783132561604</v>
      </c>
      <c r="G60" s="5" t="str">
        <f t="shared" si="4"/>
        <v>janvier</v>
      </c>
      <c r="H60" s="5" t="str">
        <f t="shared" si="5"/>
        <v>2020</v>
      </c>
    </row>
    <row r="61" spans="1:8" x14ac:dyDescent="0.25">
      <c r="A61" s="1">
        <v>43859.259027777778</v>
      </c>
      <c r="B61">
        <v>549011</v>
      </c>
      <c r="C61" s="8">
        <f t="shared" si="0"/>
        <v>0.9805555555576575</v>
      </c>
      <c r="D61">
        <f t="shared" si="1"/>
        <v>603.5</v>
      </c>
      <c r="E61" s="5">
        <f t="shared" si="2"/>
        <v>25.644475920624913</v>
      </c>
      <c r="F61" s="5">
        <f t="shared" si="3"/>
        <v>230.80028328562423</v>
      </c>
      <c r="G61" s="5" t="str">
        <f t="shared" si="4"/>
        <v>janvier</v>
      </c>
      <c r="H61" s="5" t="str">
        <f t="shared" si="5"/>
        <v>2020</v>
      </c>
    </row>
    <row r="62" spans="1:8" x14ac:dyDescent="0.25">
      <c r="A62" s="1">
        <v>43858.27847222222</v>
      </c>
      <c r="B62">
        <v>548407.5</v>
      </c>
      <c r="C62" s="8">
        <f t="shared" si="0"/>
        <v>2.9479166666642413</v>
      </c>
      <c r="D62">
        <f t="shared" si="1"/>
        <v>1669.5</v>
      </c>
      <c r="E62" s="5">
        <f t="shared" si="2"/>
        <v>23.597173144895738</v>
      </c>
      <c r="F62" s="5">
        <f t="shared" si="3"/>
        <v>212.37455830406165</v>
      </c>
      <c r="G62" s="5" t="str">
        <f t="shared" si="4"/>
        <v>janvier</v>
      </c>
      <c r="H62" s="5" t="str">
        <f t="shared" si="5"/>
        <v>2020</v>
      </c>
    </row>
    <row r="63" spans="1:8" x14ac:dyDescent="0.25">
      <c r="A63" s="1">
        <v>43855.330555555556</v>
      </c>
      <c r="B63">
        <v>546738</v>
      </c>
      <c r="C63" s="8">
        <f t="shared" si="0"/>
        <v>3.0916666666671517</v>
      </c>
      <c r="D63">
        <f t="shared" si="1"/>
        <v>1324</v>
      </c>
      <c r="E63" s="5">
        <f t="shared" si="2"/>
        <v>17.843665768191272</v>
      </c>
      <c r="F63" s="5">
        <f t="shared" si="3"/>
        <v>160.59299191372145</v>
      </c>
      <c r="G63" s="5" t="str">
        <f t="shared" si="4"/>
        <v>janvier</v>
      </c>
      <c r="H63" s="5" t="str">
        <f t="shared" si="5"/>
        <v>2020</v>
      </c>
    </row>
    <row r="64" spans="1:8" x14ac:dyDescent="0.25">
      <c r="A64" s="1">
        <v>43852.238888888889</v>
      </c>
      <c r="B64">
        <v>545414</v>
      </c>
      <c r="C64" s="8">
        <f t="shared" si="0"/>
        <v>1.0020833333328483</v>
      </c>
      <c r="D64">
        <f t="shared" si="1"/>
        <v>428</v>
      </c>
      <c r="E64" s="5">
        <f t="shared" si="2"/>
        <v>17.79625779626641</v>
      </c>
      <c r="F64" s="5">
        <f t="shared" si="3"/>
        <v>160.1663201663977</v>
      </c>
      <c r="G64" s="5" t="str">
        <f t="shared" si="4"/>
        <v>janvier</v>
      </c>
      <c r="H64" s="5" t="str">
        <f t="shared" si="5"/>
        <v>2020</v>
      </c>
    </row>
    <row r="65" spans="1:8" x14ac:dyDescent="0.25">
      <c r="A65" s="1">
        <v>43851.236805555556</v>
      </c>
      <c r="B65">
        <v>544986</v>
      </c>
      <c r="C65" s="8">
        <f t="shared" si="0"/>
        <v>1.9666666666671517</v>
      </c>
      <c r="D65">
        <f t="shared" si="1"/>
        <v>941</v>
      </c>
      <c r="E65" s="5">
        <f t="shared" si="2"/>
        <v>19.936440677961183</v>
      </c>
      <c r="F65" s="5">
        <f t="shared" si="3"/>
        <v>179.42796610165064</v>
      </c>
      <c r="G65" s="5" t="str">
        <f t="shared" si="4"/>
        <v>janvier</v>
      </c>
      <c r="H65" s="5" t="str">
        <f t="shared" si="5"/>
        <v>2020</v>
      </c>
    </row>
    <row r="66" spans="1:8" x14ac:dyDescent="0.25">
      <c r="A66" s="1">
        <v>43849.270138888889</v>
      </c>
      <c r="B66">
        <v>544045</v>
      </c>
      <c r="C66" s="8">
        <f t="shared" si="0"/>
        <v>1.9826388888905058</v>
      </c>
      <c r="D66">
        <f t="shared" si="1"/>
        <v>1235</v>
      </c>
      <c r="E66" s="5">
        <f t="shared" si="2"/>
        <v>25.954465849365874</v>
      </c>
      <c r="F66" s="5">
        <f t="shared" si="3"/>
        <v>233.59019264429287</v>
      </c>
      <c r="G66" s="5" t="str">
        <f t="shared" si="4"/>
        <v>janvier</v>
      </c>
      <c r="H66" s="5" t="str">
        <f t="shared" si="5"/>
        <v>2020</v>
      </c>
    </row>
    <row r="67" spans="1:8" x14ac:dyDescent="0.25">
      <c r="A67" s="1">
        <v>43847.287499999999</v>
      </c>
      <c r="B67">
        <v>542810</v>
      </c>
      <c r="C67" s="8">
        <f t="shared" ref="C67:C113" si="6">A67-A68</f>
        <v>1.0215277777751908</v>
      </c>
      <c r="D67">
        <f t="shared" ref="D67:D113" si="7">B67-B68</f>
        <v>654</v>
      </c>
      <c r="E67" s="5">
        <f t="shared" ref="E67:E113" si="8">D67/(C67*24)</f>
        <v>26.675730795444849</v>
      </c>
      <c r="F67" s="5">
        <f t="shared" ref="F67:F113" si="9">E67*9</f>
        <v>240.08157715900364</v>
      </c>
      <c r="G67" s="5" t="str">
        <f t="shared" ref="G67:G113" si="10">TEXT(A67,"mmmm")</f>
        <v>janvier</v>
      </c>
      <c r="H67" s="5" t="str">
        <f t="shared" ref="H67:H113" si="11">TEXT(A67,"aaaa")</f>
        <v>2020</v>
      </c>
    </row>
    <row r="68" spans="1:8" x14ac:dyDescent="0.25">
      <c r="A68" s="1">
        <v>43846.265972222223</v>
      </c>
      <c r="B68">
        <v>542156</v>
      </c>
      <c r="C68" s="8">
        <f t="shared" si="6"/>
        <v>1.9895833333357587</v>
      </c>
      <c r="D68">
        <f t="shared" si="7"/>
        <v>1424</v>
      </c>
      <c r="E68" s="5">
        <f t="shared" si="8"/>
        <v>29.82198952875946</v>
      </c>
      <c r="F68" s="5">
        <f t="shared" si="9"/>
        <v>268.39790575883512</v>
      </c>
      <c r="G68" s="5" t="str">
        <f t="shared" si="10"/>
        <v>janvier</v>
      </c>
      <c r="H68" s="5" t="str">
        <f t="shared" si="11"/>
        <v>2020</v>
      </c>
    </row>
    <row r="69" spans="1:8" x14ac:dyDescent="0.25">
      <c r="A69" s="1">
        <v>43844.276388888888</v>
      </c>
      <c r="B69">
        <v>540732</v>
      </c>
      <c r="C69" s="8">
        <f t="shared" si="6"/>
        <v>0.9493055555576575</v>
      </c>
      <c r="D69">
        <f t="shared" si="7"/>
        <v>668</v>
      </c>
      <c r="E69" s="5">
        <f t="shared" si="8"/>
        <v>29.31967812722111</v>
      </c>
      <c r="F69" s="5">
        <f t="shared" si="9"/>
        <v>263.87710314498997</v>
      </c>
      <c r="G69" s="5" t="str">
        <f t="shared" si="10"/>
        <v>janvier</v>
      </c>
      <c r="H69" s="5" t="str">
        <f t="shared" si="11"/>
        <v>2020</v>
      </c>
    </row>
    <row r="70" spans="1:8" x14ac:dyDescent="0.25">
      <c r="A70" s="1">
        <v>43843.32708333333</v>
      </c>
      <c r="B70">
        <v>540064</v>
      </c>
      <c r="C70" s="8">
        <f t="shared" si="6"/>
        <v>0.95972222222189885</v>
      </c>
      <c r="D70">
        <f t="shared" si="7"/>
        <v>652</v>
      </c>
      <c r="E70" s="5">
        <f t="shared" si="8"/>
        <v>28.306801736623143</v>
      </c>
      <c r="F70" s="5">
        <f t="shared" si="9"/>
        <v>254.76121562960827</v>
      </c>
      <c r="G70" s="5" t="str">
        <f t="shared" si="10"/>
        <v>janvier</v>
      </c>
      <c r="H70" s="5" t="str">
        <f t="shared" si="11"/>
        <v>2020</v>
      </c>
    </row>
    <row r="71" spans="1:8" x14ac:dyDescent="0.25">
      <c r="A71" s="1">
        <v>43842.367361111108</v>
      </c>
      <c r="B71">
        <v>539412</v>
      </c>
      <c r="C71" s="8">
        <f t="shared" si="6"/>
        <v>3.1270833333328483</v>
      </c>
      <c r="D71">
        <f t="shared" si="7"/>
        <v>1967</v>
      </c>
      <c r="E71" s="5">
        <f t="shared" si="8"/>
        <v>26.209193870756899</v>
      </c>
      <c r="F71" s="5">
        <f t="shared" si="9"/>
        <v>235.88274483681209</v>
      </c>
      <c r="G71" s="5" t="str">
        <f t="shared" si="10"/>
        <v>janvier</v>
      </c>
      <c r="H71" s="5" t="str">
        <f t="shared" si="11"/>
        <v>2020</v>
      </c>
    </row>
    <row r="72" spans="1:8" x14ac:dyDescent="0.25">
      <c r="A72" s="1">
        <v>43839.240277777775</v>
      </c>
      <c r="B72">
        <v>537445</v>
      </c>
      <c r="C72" s="8">
        <f t="shared" si="6"/>
        <v>0.95902777777519077</v>
      </c>
      <c r="D72">
        <f t="shared" si="7"/>
        <v>596</v>
      </c>
      <c r="E72" s="5">
        <f t="shared" si="8"/>
        <v>25.894279507673037</v>
      </c>
      <c r="F72" s="5">
        <f t="shared" si="9"/>
        <v>233.04851556905734</v>
      </c>
      <c r="G72" s="5" t="str">
        <f t="shared" si="10"/>
        <v>janvier</v>
      </c>
      <c r="H72" s="5" t="str">
        <f t="shared" si="11"/>
        <v>2020</v>
      </c>
    </row>
    <row r="73" spans="1:8" x14ac:dyDescent="0.25">
      <c r="A73" s="1">
        <v>43838.28125</v>
      </c>
      <c r="B73">
        <v>536849</v>
      </c>
      <c r="C73" s="8">
        <f t="shared" si="6"/>
        <v>1.0027777777795563</v>
      </c>
      <c r="D73">
        <f t="shared" si="7"/>
        <v>613</v>
      </c>
      <c r="E73" s="5">
        <f t="shared" si="8"/>
        <v>25.470914127378645</v>
      </c>
      <c r="F73" s="5">
        <f t="shared" si="9"/>
        <v>229.23822714640781</v>
      </c>
      <c r="G73" s="5" t="str">
        <f t="shared" si="10"/>
        <v>janvier</v>
      </c>
      <c r="H73" s="5" t="str">
        <f t="shared" si="11"/>
        <v>2020</v>
      </c>
    </row>
    <row r="74" spans="1:8" x14ac:dyDescent="0.25">
      <c r="A74" s="1">
        <v>43837.27847222222</v>
      </c>
      <c r="B74">
        <v>536236</v>
      </c>
      <c r="C74" s="8">
        <f t="shared" si="6"/>
        <v>0.97152777777955635</v>
      </c>
      <c r="D74">
        <f t="shared" si="7"/>
        <v>490</v>
      </c>
      <c r="E74" s="5">
        <f t="shared" si="8"/>
        <v>21.015010721905774</v>
      </c>
      <c r="F74" s="5">
        <f t="shared" si="9"/>
        <v>189.13509649715198</v>
      </c>
      <c r="G74" s="5" t="str">
        <f t="shared" si="10"/>
        <v>janvier</v>
      </c>
      <c r="H74" s="5" t="str">
        <f t="shared" si="11"/>
        <v>2020</v>
      </c>
    </row>
    <row r="75" spans="1:8" x14ac:dyDescent="0.25">
      <c r="A75" s="1">
        <v>43836.306944444441</v>
      </c>
      <c r="B75">
        <v>535746</v>
      </c>
      <c r="C75" s="8">
        <f t="shared" si="6"/>
        <v>1.0249999999941792</v>
      </c>
      <c r="D75">
        <f t="shared" si="7"/>
        <v>525</v>
      </c>
      <c r="E75" s="5">
        <f t="shared" si="8"/>
        <v>21.341463414755339</v>
      </c>
      <c r="F75" s="5">
        <f t="shared" si="9"/>
        <v>192.07317073279805</v>
      </c>
      <c r="G75" s="5" t="str">
        <f t="shared" si="10"/>
        <v>janvier</v>
      </c>
      <c r="H75" s="5" t="str">
        <f t="shared" si="11"/>
        <v>2020</v>
      </c>
    </row>
    <row r="76" spans="1:8" x14ac:dyDescent="0.25">
      <c r="A76" s="1">
        <v>43835.281944444447</v>
      </c>
      <c r="B76">
        <v>535221</v>
      </c>
      <c r="C76" s="8">
        <f t="shared" si="6"/>
        <v>1.0166666666700621</v>
      </c>
      <c r="D76">
        <f t="shared" si="7"/>
        <v>607.80000000004657</v>
      </c>
      <c r="E76" s="5">
        <f t="shared" si="8"/>
        <v>24.909836065492485</v>
      </c>
      <c r="F76" s="5">
        <f t="shared" si="9"/>
        <v>224.18852458943235</v>
      </c>
      <c r="G76" s="5" t="str">
        <f t="shared" si="10"/>
        <v>janvier</v>
      </c>
      <c r="H76" s="5" t="str">
        <f t="shared" si="11"/>
        <v>2020</v>
      </c>
    </row>
    <row r="77" spans="1:8" x14ac:dyDescent="0.25">
      <c r="A77" s="1">
        <v>43834.265277777777</v>
      </c>
      <c r="B77">
        <v>534613.19999999995</v>
      </c>
      <c r="C77" s="8">
        <f t="shared" si="6"/>
        <v>0.95277777777664596</v>
      </c>
      <c r="D77">
        <f t="shared" si="7"/>
        <v>606.19999999995343</v>
      </c>
      <c r="E77" s="5">
        <f t="shared" si="8"/>
        <v>26.51020408166211</v>
      </c>
      <c r="F77" s="5">
        <f t="shared" si="9"/>
        <v>238.59183673495897</v>
      </c>
      <c r="G77" s="5" t="str">
        <f t="shared" si="10"/>
        <v>janvier</v>
      </c>
      <c r="H77" s="5" t="str">
        <f t="shared" si="11"/>
        <v>2020</v>
      </c>
    </row>
    <row r="78" spans="1:8" x14ac:dyDescent="0.25">
      <c r="A78" s="1">
        <v>43833.3125</v>
      </c>
      <c r="B78">
        <v>534007</v>
      </c>
      <c r="C78" s="8">
        <f t="shared" si="6"/>
        <v>0.99791666666715173</v>
      </c>
      <c r="D78">
        <f t="shared" si="7"/>
        <v>587</v>
      </c>
      <c r="E78" s="5">
        <f t="shared" si="8"/>
        <v>24.509394572013139</v>
      </c>
      <c r="F78" s="5">
        <f t="shared" si="9"/>
        <v>220.58455114811827</v>
      </c>
      <c r="G78" s="5" t="str">
        <f t="shared" si="10"/>
        <v>janvier</v>
      </c>
      <c r="H78" s="5" t="str">
        <f t="shared" si="11"/>
        <v>2020</v>
      </c>
    </row>
    <row r="79" spans="1:8" x14ac:dyDescent="0.25">
      <c r="A79" s="1">
        <v>43832.314583333333</v>
      </c>
      <c r="B79">
        <v>533420</v>
      </c>
      <c r="C79" s="8">
        <f t="shared" si="6"/>
        <v>2.0423611111109494</v>
      </c>
      <c r="D79">
        <f t="shared" si="7"/>
        <v>1093</v>
      </c>
      <c r="E79" s="5">
        <f t="shared" si="8"/>
        <v>22.298537912276501</v>
      </c>
      <c r="F79" s="5">
        <f t="shared" si="9"/>
        <v>200.68684121048852</v>
      </c>
      <c r="G79" s="5" t="str">
        <f t="shared" si="10"/>
        <v>janvier</v>
      </c>
      <c r="H79" s="5" t="str">
        <f t="shared" si="11"/>
        <v>2020</v>
      </c>
    </row>
    <row r="80" spans="1:8" x14ac:dyDescent="0.25">
      <c r="A80" s="1">
        <v>43830.272222222222</v>
      </c>
      <c r="B80">
        <v>532327</v>
      </c>
      <c r="C80" s="8">
        <f t="shared" si="6"/>
        <v>1.0041666666656965</v>
      </c>
      <c r="D80">
        <f t="shared" si="7"/>
        <v>482</v>
      </c>
      <c r="E80" s="5">
        <f t="shared" si="8"/>
        <v>20.000000000019323</v>
      </c>
      <c r="F80" s="5">
        <f t="shared" si="9"/>
        <v>180.00000000017391</v>
      </c>
      <c r="G80" s="5" t="str">
        <f t="shared" si="10"/>
        <v>décembre</v>
      </c>
      <c r="H80" s="5" t="str">
        <f t="shared" si="11"/>
        <v>2019</v>
      </c>
    </row>
    <row r="81" spans="1:8" x14ac:dyDescent="0.25">
      <c r="A81" s="1">
        <v>43829.268055555556</v>
      </c>
      <c r="B81">
        <v>531845</v>
      </c>
      <c r="C81" s="8">
        <f t="shared" si="6"/>
        <v>1.0173611111094942</v>
      </c>
      <c r="D81">
        <f t="shared" si="7"/>
        <v>587</v>
      </c>
      <c r="E81" s="5">
        <f t="shared" si="8"/>
        <v>24.040955631437527</v>
      </c>
      <c r="F81" s="5">
        <f t="shared" si="9"/>
        <v>216.36860068293774</v>
      </c>
      <c r="G81" s="5" t="str">
        <f t="shared" si="10"/>
        <v>décembre</v>
      </c>
      <c r="H81" s="5" t="str">
        <f t="shared" si="11"/>
        <v>2019</v>
      </c>
    </row>
    <row r="82" spans="1:8" x14ac:dyDescent="0.25">
      <c r="A82" s="1">
        <v>43828.250694444447</v>
      </c>
      <c r="B82">
        <v>531258</v>
      </c>
      <c r="C82" s="8">
        <f t="shared" si="6"/>
        <v>0.94166666666569654</v>
      </c>
      <c r="D82">
        <f t="shared" si="7"/>
        <v>662</v>
      </c>
      <c r="E82" s="5">
        <f t="shared" si="8"/>
        <v>29.292035398260264</v>
      </c>
      <c r="F82" s="5">
        <f t="shared" si="9"/>
        <v>263.62831858434237</v>
      </c>
      <c r="G82" s="5" t="str">
        <f t="shared" si="10"/>
        <v>décembre</v>
      </c>
      <c r="H82" s="5" t="str">
        <f t="shared" si="11"/>
        <v>2019</v>
      </c>
    </row>
    <row r="83" spans="1:8" x14ac:dyDescent="0.25">
      <c r="A83" s="1">
        <v>43827.309027777781</v>
      </c>
      <c r="B83">
        <v>530596</v>
      </c>
      <c r="C83" s="8">
        <f t="shared" si="6"/>
        <v>1.03125</v>
      </c>
      <c r="D83">
        <f t="shared" si="7"/>
        <v>731.19999999995343</v>
      </c>
      <c r="E83" s="5">
        <f t="shared" si="8"/>
        <v>29.543434343432462</v>
      </c>
      <c r="F83" s="5">
        <f t="shared" si="9"/>
        <v>265.89090909089214</v>
      </c>
      <c r="G83" s="5" t="str">
        <f t="shared" si="10"/>
        <v>décembre</v>
      </c>
      <c r="H83" s="5" t="str">
        <f t="shared" si="11"/>
        <v>2019</v>
      </c>
    </row>
    <row r="84" spans="1:8" x14ac:dyDescent="0.25">
      <c r="A84" s="1">
        <v>43826.277777777781</v>
      </c>
      <c r="B84">
        <v>529864.80000000005</v>
      </c>
      <c r="C84" s="8">
        <f t="shared" si="6"/>
        <v>1.0006944444467081</v>
      </c>
      <c r="D84">
        <f t="shared" si="7"/>
        <v>643.80000000004657</v>
      </c>
      <c r="E84" s="5">
        <f t="shared" si="8"/>
        <v>26.806384455180719</v>
      </c>
      <c r="F84" s="5">
        <f t="shared" si="9"/>
        <v>241.25746009662646</v>
      </c>
      <c r="G84" s="5" t="str">
        <f t="shared" si="10"/>
        <v>décembre</v>
      </c>
      <c r="H84" s="5" t="str">
        <f t="shared" si="11"/>
        <v>2019</v>
      </c>
    </row>
    <row r="85" spans="1:8" x14ac:dyDescent="0.25">
      <c r="A85" s="1">
        <v>43825.277083333334</v>
      </c>
      <c r="B85">
        <v>529221</v>
      </c>
      <c r="C85" s="8">
        <f t="shared" si="6"/>
        <v>1.0534722222218988</v>
      </c>
      <c r="D85">
        <f t="shared" si="7"/>
        <v>728</v>
      </c>
      <c r="E85" s="5">
        <f t="shared" si="8"/>
        <v>28.793671720509828</v>
      </c>
      <c r="F85" s="5">
        <f t="shared" si="9"/>
        <v>259.14304548458847</v>
      </c>
      <c r="G85" s="5" t="str">
        <f t="shared" si="10"/>
        <v>décembre</v>
      </c>
      <c r="H85" s="5" t="str">
        <f t="shared" si="11"/>
        <v>2019</v>
      </c>
    </row>
    <row r="86" spans="1:8" x14ac:dyDescent="0.25">
      <c r="A86" s="1">
        <v>43824.223611111112</v>
      </c>
      <c r="B86">
        <v>528493</v>
      </c>
      <c r="C86" s="8">
        <f t="shared" si="6"/>
        <v>1.9576388888890506</v>
      </c>
      <c r="D86">
        <f t="shared" si="7"/>
        <v>1283</v>
      </c>
      <c r="E86" s="5">
        <f t="shared" si="8"/>
        <v>27.307555870873941</v>
      </c>
      <c r="F86" s="5">
        <f t="shared" si="9"/>
        <v>245.76800283786548</v>
      </c>
      <c r="G86" s="5" t="str">
        <f t="shared" si="10"/>
        <v>décembre</v>
      </c>
      <c r="H86" s="5" t="str">
        <f t="shared" si="11"/>
        <v>2019</v>
      </c>
    </row>
    <row r="87" spans="1:8" x14ac:dyDescent="0.25">
      <c r="A87" s="1">
        <v>43822.265972222223</v>
      </c>
      <c r="B87">
        <v>527210</v>
      </c>
      <c r="C87" s="8">
        <f t="shared" si="6"/>
        <v>1.0180555555562023</v>
      </c>
      <c r="D87">
        <f t="shared" si="7"/>
        <v>768</v>
      </c>
      <c r="E87" s="5">
        <f t="shared" si="8"/>
        <v>31.432469304209228</v>
      </c>
      <c r="F87" s="5">
        <f t="shared" si="9"/>
        <v>282.89222373788306</v>
      </c>
      <c r="G87" s="5" t="str">
        <f t="shared" si="10"/>
        <v>décembre</v>
      </c>
      <c r="H87" s="5" t="str">
        <f t="shared" si="11"/>
        <v>2019</v>
      </c>
    </row>
    <row r="88" spans="1:8" x14ac:dyDescent="0.25">
      <c r="A88" s="1">
        <v>43821.247916666667</v>
      </c>
      <c r="B88">
        <v>526442</v>
      </c>
      <c r="C88" s="8">
        <f t="shared" si="6"/>
        <v>1.9749999999985448</v>
      </c>
      <c r="D88">
        <f t="shared" si="7"/>
        <v>1491</v>
      </c>
      <c r="E88" s="5">
        <f t="shared" si="8"/>
        <v>31.455696202554822</v>
      </c>
      <c r="F88" s="5">
        <f t="shared" si="9"/>
        <v>283.10126582299341</v>
      </c>
      <c r="G88" s="5" t="str">
        <f t="shared" si="10"/>
        <v>décembre</v>
      </c>
      <c r="H88" s="5" t="str">
        <f t="shared" si="11"/>
        <v>2019</v>
      </c>
    </row>
    <row r="89" spans="1:8" x14ac:dyDescent="0.25">
      <c r="A89" s="1">
        <v>43819.272916666669</v>
      </c>
      <c r="B89">
        <v>524951</v>
      </c>
      <c r="C89" s="8">
        <f t="shared" si="6"/>
        <v>1.0208333333357587</v>
      </c>
      <c r="D89">
        <f t="shared" si="7"/>
        <v>756</v>
      </c>
      <c r="E89" s="5">
        <f t="shared" si="8"/>
        <v>30.857142857069547</v>
      </c>
      <c r="F89" s="5">
        <f t="shared" si="9"/>
        <v>277.71428571362594</v>
      </c>
      <c r="G89" s="5" t="str">
        <f t="shared" si="10"/>
        <v>décembre</v>
      </c>
      <c r="H89" s="5" t="str">
        <f t="shared" si="11"/>
        <v>2019</v>
      </c>
    </row>
    <row r="90" spans="1:8" x14ac:dyDescent="0.25">
      <c r="A90" s="1">
        <v>43818.252083333333</v>
      </c>
      <c r="B90">
        <v>524195</v>
      </c>
      <c r="C90" s="8">
        <f t="shared" si="6"/>
        <v>3.9784722222248092</v>
      </c>
      <c r="D90">
        <f t="shared" si="7"/>
        <v>2723</v>
      </c>
      <c r="E90" s="5">
        <f t="shared" si="8"/>
        <v>28.518065980082696</v>
      </c>
      <c r="F90" s="5">
        <f t="shared" si="9"/>
        <v>256.66259382074429</v>
      </c>
      <c r="G90" s="5" t="str">
        <f t="shared" si="10"/>
        <v>décembre</v>
      </c>
      <c r="H90" s="5" t="str">
        <f t="shared" si="11"/>
        <v>2019</v>
      </c>
    </row>
    <row r="91" spans="1:8" x14ac:dyDescent="0.25">
      <c r="A91" s="1">
        <v>43814.273611111108</v>
      </c>
      <c r="B91">
        <v>521472</v>
      </c>
      <c r="C91" s="8">
        <f t="shared" si="6"/>
        <v>1.9847222222160781</v>
      </c>
      <c r="D91">
        <f t="shared" si="7"/>
        <v>1489</v>
      </c>
      <c r="E91" s="5">
        <f t="shared" si="8"/>
        <v>31.259622113462761</v>
      </c>
      <c r="F91" s="5">
        <f t="shared" si="9"/>
        <v>281.33659902116483</v>
      </c>
      <c r="G91" s="5" t="str">
        <f t="shared" si="10"/>
        <v>décembre</v>
      </c>
      <c r="H91" s="5" t="str">
        <f t="shared" si="11"/>
        <v>2019</v>
      </c>
    </row>
    <row r="92" spans="1:8" x14ac:dyDescent="0.25">
      <c r="A92" s="1">
        <v>43812.288888888892</v>
      </c>
      <c r="B92">
        <v>519983</v>
      </c>
      <c r="C92" s="8">
        <f t="shared" si="6"/>
        <v>2.0270833333343035</v>
      </c>
      <c r="D92">
        <f t="shared" si="7"/>
        <v>1299</v>
      </c>
      <c r="E92" s="5">
        <f t="shared" si="8"/>
        <v>26.700924974293489</v>
      </c>
      <c r="F92" s="5">
        <f t="shared" si="9"/>
        <v>240.3083247686414</v>
      </c>
      <c r="G92" s="5" t="str">
        <f t="shared" si="10"/>
        <v>décembre</v>
      </c>
      <c r="H92" s="5" t="str">
        <f t="shared" si="11"/>
        <v>2019</v>
      </c>
    </row>
    <row r="93" spans="1:8" x14ac:dyDescent="0.25">
      <c r="A93" s="1">
        <v>43810.261805555558</v>
      </c>
      <c r="B93">
        <v>518684</v>
      </c>
      <c r="C93" s="8">
        <f t="shared" si="6"/>
        <v>3.9854166666700621</v>
      </c>
      <c r="D93">
        <f t="shared" si="7"/>
        <v>2575</v>
      </c>
      <c r="E93" s="5">
        <f t="shared" si="8"/>
        <v>26.921066387849514</v>
      </c>
      <c r="F93" s="5">
        <f t="shared" si="9"/>
        <v>242.28959749064563</v>
      </c>
      <c r="G93" s="5" t="str">
        <f t="shared" si="10"/>
        <v>décembre</v>
      </c>
      <c r="H93" s="5" t="str">
        <f t="shared" si="11"/>
        <v>2019</v>
      </c>
    </row>
    <row r="94" spans="1:8" x14ac:dyDescent="0.25">
      <c r="A94" s="1">
        <v>43806.276388888888</v>
      </c>
      <c r="B94">
        <v>516109</v>
      </c>
      <c r="C94" s="8">
        <f t="shared" si="6"/>
        <v>3.0194444444423425</v>
      </c>
      <c r="D94">
        <f t="shared" si="7"/>
        <v>1490</v>
      </c>
      <c r="E94" s="5">
        <f t="shared" si="8"/>
        <v>20.561177552912199</v>
      </c>
      <c r="F94" s="5">
        <f t="shared" si="9"/>
        <v>185.05059797620979</v>
      </c>
      <c r="G94" s="5" t="str">
        <f t="shared" si="10"/>
        <v>décembre</v>
      </c>
      <c r="H94" s="5" t="str">
        <f t="shared" si="11"/>
        <v>2019</v>
      </c>
    </row>
    <row r="95" spans="1:8" x14ac:dyDescent="0.25">
      <c r="A95" s="1">
        <v>43803.256944444445</v>
      </c>
      <c r="B95">
        <v>514619</v>
      </c>
      <c r="C95" s="8">
        <f t="shared" si="6"/>
        <v>0.98333333333721384</v>
      </c>
      <c r="D95">
        <f t="shared" si="7"/>
        <v>506</v>
      </c>
      <c r="E95" s="5">
        <f t="shared" si="8"/>
        <v>21.440677966017084</v>
      </c>
      <c r="F95" s="5">
        <f t="shared" si="9"/>
        <v>192.96610169415376</v>
      </c>
      <c r="G95" s="5" t="str">
        <f t="shared" si="10"/>
        <v>décembre</v>
      </c>
      <c r="H95" s="5" t="str">
        <f t="shared" si="11"/>
        <v>2019</v>
      </c>
    </row>
    <row r="96" spans="1:8" x14ac:dyDescent="0.25">
      <c r="A96" s="1">
        <v>43802.273611111108</v>
      </c>
      <c r="B96">
        <v>514113</v>
      </c>
      <c r="C96" s="8">
        <f t="shared" si="6"/>
        <v>0.95972222222189885</v>
      </c>
      <c r="D96">
        <f t="shared" si="7"/>
        <v>521</v>
      </c>
      <c r="E96" s="5">
        <f t="shared" si="8"/>
        <v>22.619392185246404</v>
      </c>
      <c r="F96" s="5">
        <f t="shared" si="9"/>
        <v>203.57452966721763</v>
      </c>
      <c r="G96" s="5" t="str">
        <f t="shared" si="10"/>
        <v>décembre</v>
      </c>
      <c r="H96" s="5" t="str">
        <f t="shared" si="11"/>
        <v>2019</v>
      </c>
    </row>
    <row r="97" spans="1:8" x14ac:dyDescent="0.25">
      <c r="A97" s="1">
        <v>43801.313888888886</v>
      </c>
      <c r="B97">
        <v>513592</v>
      </c>
      <c r="C97" s="8">
        <f t="shared" si="6"/>
        <v>1.0354166666656965</v>
      </c>
      <c r="D97">
        <f t="shared" si="7"/>
        <v>641</v>
      </c>
      <c r="E97" s="5">
        <f t="shared" si="8"/>
        <v>25.794768611694188</v>
      </c>
      <c r="F97" s="5">
        <f t="shared" si="9"/>
        <v>232.1529175052477</v>
      </c>
      <c r="G97" s="5" t="str">
        <f t="shared" si="10"/>
        <v>décembre</v>
      </c>
      <c r="H97" s="5" t="str">
        <f t="shared" si="11"/>
        <v>2019</v>
      </c>
    </row>
    <row r="98" spans="1:8" x14ac:dyDescent="0.25">
      <c r="A98" s="1">
        <v>43800.27847222222</v>
      </c>
      <c r="B98">
        <v>512951</v>
      </c>
      <c r="C98" s="8">
        <f t="shared" si="6"/>
        <v>0.92222222222335404</v>
      </c>
      <c r="D98">
        <f t="shared" si="7"/>
        <v>631</v>
      </c>
      <c r="E98" s="5">
        <f t="shared" si="8"/>
        <v>28.509036144543327</v>
      </c>
      <c r="F98" s="5">
        <f t="shared" si="9"/>
        <v>256.58132530088994</v>
      </c>
      <c r="G98" s="5" t="str">
        <f t="shared" si="10"/>
        <v>décembre</v>
      </c>
      <c r="H98" s="5" t="str">
        <f t="shared" si="11"/>
        <v>2019</v>
      </c>
    </row>
    <row r="99" spans="1:8" x14ac:dyDescent="0.25">
      <c r="A99" s="1">
        <v>43799.356249999997</v>
      </c>
      <c r="B99">
        <v>512320</v>
      </c>
      <c r="C99" s="8">
        <f t="shared" si="6"/>
        <v>1.0243055555547471</v>
      </c>
      <c r="D99">
        <f t="shared" si="7"/>
        <v>770</v>
      </c>
      <c r="E99" s="5">
        <f t="shared" si="8"/>
        <v>31.322033898329806</v>
      </c>
      <c r="F99" s="5">
        <f t="shared" si="9"/>
        <v>281.89830508496823</v>
      </c>
      <c r="G99" s="5" t="str">
        <f t="shared" si="10"/>
        <v>novembre</v>
      </c>
      <c r="H99" s="5" t="str">
        <f t="shared" si="11"/>
        <v>2019</v>
      </c>
    </row>
    <row r="100" spans="1:8" x14ac:dyDescent="0.25">
      <c r="A100" s="1">
        <v>43798.331944444442</v>
      </c>
      <c r="B100">
        <v>511550</v>
      </c>
      <c r="C100" s="8">
        <f t="shared" si="6"/>
        <v>1.086111111108039</v>
      </c>
      <c r="D100">
        <f t="shared" si="7"/>
        <v>863</v>
      </c>
      <c r="E100" s="5">
        <f t="shared" si="8"/>
        <v>33.107416879889044</v>
      </c>
      <c r="F100" s="5">
        <f t="shared" si="9"/>
        <v>297.96675191900141</v>
      </c>
      <c r="G100" s="5" t="str">
        <f t="shared" si="10"/>
        <v>novembre</v>
      </c>
      <c r="H100" s="5" t="str">
        <f t="shared" si="11"/>
        <v>2019</v>
      </c>
    </row>
    <row r="101" spans="1:8" x14ac:dyDescent="0.25">
      <c r="A101" s="1">
        <v>43797.245833333334</v>
      </c>
      <c r="B101">
        <v>510687</v>
      </c>
      <c r="C101" s="8">
        <f t="shared" si="6"/>
        <v>0.9493055555576575</v>
      </c>
      <c r="D101">
        <f t="shared" si="7"/>
        <v>789</v>
      </c>
      <c r="E101" s="5">
        <f t="shared" si="8"/>
        <v>34.630577907750677</v>
      </c>
      <c r="F101" s="5">
        <f t="shared" si="9"/>
        <v>311.67520116975606</v>
      </c>
      <c r="G101" s="5" t="str">
        <f t="shared" si="10"/>
        <v>novembre</v>
      </c>
      <c r="H101" s="5" t="str">
        <f t="shared" si="11"/>
        <v>2019</v>
      </c>
    </row>
    <row r="102" spans="1:8" x14ac:dyDescent="0.25">
      <c r="A102" s="1">
        <v>43796.296527777777</v>
      </c>
      <c r="B102">
        <v>509898</v>
      </c>
      <c r="C102" s="8">
        <f t="shared" si="6"/>
        <v>2.0409722222175333</v>
      </c>
      <c r="D102">
        <f t="shared" si="7"/>
        <v>1580</v>
      </c>
      <c r="E102" s="5">
        <f t="shared" si="8"/>
        <v>32.255869343388156</v>
      </c>
      <c r="F102" s="5">
        <f t="shared" si="9"/>
        <v>290.3028240904934</v>
      </c>
      <c r="G102" s="5" t="str">
        <f t="shared" si="10"/>
        <v>novembre</v>
      </c>
      <c r="H102" s="5" t="str">
        <f t="shared" si="11"/>
        <v>2019</v>
      </c>
    </row>
    <row r="103" spans="1:8" x14ac:dyDescent="0.25">
      <c r="A103" s="1">
        <v>43794.255555555559</v>
      </c>
      <c r="B103">
        <v>508318</v>
      </c>
      <c r="C103" s="8">
        <f t="shared" si="6"/>
        <v>2.9736111111124046</v>
      </c>
      <c r="D103">
        <f t="shared" si="7"/>
        <v>2097</v>
      </c>
      <c r="E103" s="5">
        <f t="shared" si="8"/>
        <v>29.383465670234767</v>
      </c>
      <c r="F103" s="5">
        <f t="shared" si="9"/>
        <v>264.45119103211289</v>
      </c>
      <c r="G103" s="5" t="str">
        <f t="shared" si="10"/>
        <v>novembre</v>
      </c>
      <c r="H103" s="5" t="str">
        <f t="shared" si="11"/>
        <v>2019</v>
      </c>
    </row>
    <row r="104" spans="1:8" x14ac:dyDescent="0.25">
      <c r="A104" s="1">
        <v>43791.281944444447</v>
      </c>
      <c r="B104">
        <v>506221</v>
      </c>
      <c r="C104" s="8">
        <f t="shared" si="6"/>
        <v>0.99097222222189885</v>
      </c>
      <c r="D104">
        <f t="shared" si="7"/>
        <v>582</v>
      </c>
      <c r="E104" s="5">
        <f t="shared" si="8"/>
        <v>24.470918009818778</v>
      </c>
      <c r="F104" s="5">
        <f t="shared" si="9"/>
        <v>220.238262088369</v>
      </c>
      <c r="G104" s="5" t="str">
        <f t="shared" si="10"/>
        <v>novembre</v>
      </c>
      <c r="H104" s="5" t="str">
        <f t="shared" si="11"/>
        <v>2019</v>
      </c>
    </row>
    <row r="105" spans="1:8" x14ac:dyDescent="0.25">
      <c r="A105" s="1">
        <v>43790.290972222225</v>
      </c>
      <c r="B105">
        <v>505639</v>
      </c>
      <c r="C105" s="8">
        <f t="shared" si="6"/>
        <v>0.97500000000582077</v>
      </c>
      <c r="D105">
        <f t="shared" si="7"/>
        <v>634</v>
      </c>
      <c r="E105" s="5">
        <f t="shared" si="8"/>
        <v>27.094017093855342</v>
      </c>
      <c r="F105" s="5">
        <f t="shared" si="9"/>
        <v>243.84615384469808</v>
      </c>
      <c r="G105" s="5" t="str">
        <f t="shared" si="10"/>
        <v>novembre</v>
      </c>
      <c r="H105" s="5" t="str">
        <f t="shared" si="11"/>
        <v>2019</v>
      </c>
    </row>
    <row r="106" spans="1:8" x14ac:dyDescent="0.25">
      <c r="A106" s="1">
        <v>43789.315972222219</v>
      </c>
      <c r="B106">
        <v>505005</v>
      </c>
      <c r="C106" s="8">
        <f t="shared" si="6"/>
        <v>0.96041666666133096</v>
      </c>
      <c r="D106">
        <f t="shared" si="7"/>
        <v>575</v>
      </c>
      <c r="E106" s="5">
        <f t="shared" si="8"/>
        <v>24.945770065214511</v>
      </c>
      <c r="F106" s="5">
        <f t="shared" si="9"/>
        <v>224.51193058693059</v>
      </c>
      <c r="G106" s="5" t="str">
        <f t="shared" si="10"/>
        <v>novembre</v>
      </c>
      <c r="H106" s="5" t="str">
        <f t="shared" si="11"/>
        <v>2019</v>
      </c>
    </row>
    <row r="107" spans="1:8" x14ac:dyDescent="0.25">
      <c r="A107" s="1">
        <v>43788.355555555558</v>
      </c>
      <c r="B107">
        <v>504430</v>
      </c>
      <c r="C107" s="8">
        <f t="shared" si="6"/>
        <v>1.1041666666715173</v>
      </c>
      <c r="D107">
        <f t="shared" si="7"/>
        <v>663</v>
      </c>
      <c r="E107" s="5">
        <f t="shared" si="8"/>
        <v>25.018867924418394</v>
      </c>
      <c r="F107" s="5">
        <f t="shared" si="9"/>
        <v>225.16981131976556</v>
      </c>
      <c r="G107" s="5" t="str">
        <f t="shared" si="10"/>
        <v>novembre</v>
      </c>
      <c r="H107" s="5" t="str">
        <f t="shared" si="11"/>
        <v>2019</v>
      </c>
    </row>
    <row r="108" spans="1:8" x14ac:dyDescent="0.25">
      <c r="A108" s="1">
        <v>43787.251388888886</v>
      </c>
      <c r="B108">
        <v>503767</v>
      </c>
      <c r="C108" s="8">
        <f t="shared" si="6"/>
        <v>1.0041666666656965</v>
      </c>
      <c r="D108">
        <f t="shared" si="7"/>
        <v>604.90000000002328</v>
      </c>
      <c r="E108" s="5">
        <f t="shared" si="8"/>
        <v>25.099585062265877</v>
      </c>
      <c r="F108" s="5">
        <f t="shared" si="9"/>
        <v>225.89626556039289</v>
      </c>
      <c r="G108" s="5" t="str">
        <f t="shared" si="10"/>
        <v>novembre</v>
      </c>
      <c r="H108" s="5" t="str">
        <f t="shared" si="11"/>
        <v>2019</v>
      </c>
    </row>
    <row r="109" spans="1:8" x14ac:dyDescent="0.25">
      <c r="A109" s="1">
        <v>43786.24722222222</v>
      </c>
      <c r="B109">
        <v>503162.1</v>
      </c>
      <c r="C109" s="8">
        <f t="shared" si="6"/>
        <v>0.94027777777955635</v>
      </c>
      <c r="D109">
        <f t="shared" si="7"/>
        <v>580.09999999997672</v>
      </c>
      <c r="E109" s="5">
        <f t="shared" si="8"/>
        <v>25.706056129935572</v>
      </c>
      <c r="F109" s="5">
        <f t="shared" si="9"/>
        <v>231.35450516942015</v>
      </c>
      <c r="G109" s="5" t="str">
        <f t="shared" si="10"/>
        <v>novembre</v>
      </c>
      <c r="H109" s="5" t="str">
        <f t="shared" si="11"/>
        <v>2019</v>
      </c>
    </row>
    <row r="110" spans="1:8" x14ac:dyDescent="0.25">
      <c r="A110" s="1">
        <v>43785.306944444441</v>
      </c>
      <c r="B110">
        <v>502582</v>
      </c>
      <c r="C110" s="8">
        <f t="shared" si="6"/>
        <v>1.0166666666627862</v>
      </c>
      <c r="D110">
        <f t="shared" si="7"/>
        <v>639</v>
      </c>
      <c r="E110" s="5">
        <f t="shared" si="8"/>
        <v>26.188524590263892</v>
      </c>
      <c r="F110" s="5">
        <f t="shared" si="9"/>
        <v>235.69672131237502</v>
      </c>
      <c r="G110" s="5" t="str">
        <f t="shared" si="10"/>
        <v>novembre</v>
      </c>
      <c r="H110" s="5" t="str">
        <f t="shared" si="11"/>
        <v>2019</v>
      </c>
    </row>
    <row r="111" spans="1:8" x14ac:dyDescent="0.25">
      <c r="A111" s="1">
        <v>43784.290277777778</v>
      </c>
      <c r="B111">
        <v>501943</v>
      </c>
      <c r="C111" s="8">
        <f t="shared" si="6"/>
        <v>0.8243055555576575</v>
      </c>
      <c r="D111">
        <f t="shared" si="7"/>
        <v>617</v>
      </c>
      <c r="E111" s="5">
        <f t="shared" si="8"/>
        <v>31.187868576163101</v>
      </c>
      <c r="F111" s="5">
        <f t="shared" si="9"/>
        <v>280.69081718546789</v>
      </c>
      <c r="G111" s="5" t="str">
        <f t="shared" si="10"/>
        <v>novembre</v>
      </c>
      <c r="H111" s="5" t="str">
        <f t="shared" si="11"/>
        <v>2019</v>
      </c>
    </row>
    <row r="112" spans="1:8" x14ac:dyDescent="0.25">
      <c r="A112" s="1">
        <v>43783.46597222222</v>
      </c>
      <c r="B112">
        <v>501326</v>
      </c>
      <c r="C112" s="8">
        <f t="shared" si="6"/>
        <v>1.0798611111094942</v>
      </c>
      <c r="D112">
        <f t="shared" si="7"/>
        <v>725</v>
      </c>
      <c r="E112" s="5">
        <f t="shared" si="8"/>
        <v>27.974276527373075</v>
      </c>
      <c r="F112" s="5">
        <f t="shared" si="9"/>
        <v>251.76848874635766</v>
      </c>
      <c r="G112" s="5" t="str">
        <f t="shared" si="10"/>
        <v>novembre</v>
      </c>
      <c r="H112" s="5" t="str">
        <f t="shared" si="11"/>
        <v>2019</v>
      </c>
    </row>
    <row r="113" spans="1:8" x14ac:dyDescent="0.25">
      <c r="A113" s="1">
        <v>43782.386111111111</v>
      </c>
      <c r="B113">
        <v>500601</v>
      </c>
      <c r="C113" s="8">
        <f t="shared" si="6"/>
        <v>43782.386111111111</v>
      </c>
      <c r="D113">
        <f t="shared" si="7"/>
        <v>500601</v>
      </c>
      <c r="E113" s="5">
        <f t="shared" si="8"/>
        <v>0.47641019260726303</v>
      </c>
      <c r="F113" s="5">
        <f t="shared" si="9"/>
        <v>4.2876917334653672</v>
      </c>
      <c r="G113" s="5" t="str">
        <f t="shared" si="10"/>
        <v>novembre</v>
      </c>
      <c r="H113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PRm">
                <anchor>
                  <from>
                    <xdr:col>8</xdr:col>
                    <xdr:colOff>1533525</xdr:colOff>
                    <xdr:row>0</xdr:row>
                    <xdr:rowOff>123825</xdr:rowOff>
                  </from>
                  <to>
                    <xdr:col>10</xdr:col>
                    <xdr:colOff>581025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/>
  <dimension ref="A1:H110"/>
  <sheetViews>
    <sheetView zoomScaleNormal="100" workbookViewId="0">
      <selection sqref="A1:XFD1048576"/>
    </sheetView>
  </sheetViews>
  <sheetFormatPr baseColWidth="10" defaultRowHeight="15" x14ac:dyDescent="0.25"/>
  <cols>
    <col min="1" max="1" width="13.7109375" style="1" bestFit="1" customWidth="1"/>
    <col min="3" max="3" width="15.5703125" style="5" customWidth="1"/>
    <col min="4" max="4" width="18.140625" style="5" customWidth="1"/>
    <col min="5" max="5" width="12.7109375" style="5" bestFit="1" customWidth="1"/>
    <col min="6" max="6" width="16.140625" style="5" customWidth="1"/>
    <col min="7" max="7" width="28.85546875" style="5" customWidth="1"/>
    <col min="8" max="8" width="32.7109375" style="5" customWidth="1"/>
    <col min="9" max="9" width="24.28515625" style="5" customWidth="1"/>
    <col min="10" max="10" width="16" style="5" customWidth="1"/>
    <col min="11" max="16384" width="11.42578125" style="5"/>
  </cols>
  <sheetData>
    <row r="1" spans="1:8" x14ac:dyDescent="0.25">
      <c r="A1" s="4" t="s">
        <v>0</v>
      </c>
      <c r="B1" s="3" t="s">
        <v>7</v>
      </c>
      <c r="C1" s="6" t="s">
        <v>19</v>
      </c>
      <c r="D1" s="3" t="s">
        <v>16</v>
      </c>
      <c r="E1" s="6" t="s">
        <v>17</v>
      </c>
      <c r="F1" s="6" t="s">
        <v>18</v>
      </c>
      <c r="G1" s="6" t="s">
        <v>9</v>
      </c>
      <c r="H1" s="6" t="s">
        <v>20</v>
      </c>
    </row>
    <row r="2" spans="1:8" x14ac:dyDescent="0.25">
      <c r="A2" s="1">
        <v>43930.259722222225</v>
      </c>
      <c r="B2">
        <v>625719</v>
      </c>
      <c r="C2" s="8">
        <f>A2-A3</f>
        <v>2.0673611111124046</v>
      </c>
      <c r="D2">
        <f>B2-B3</f>
        <v>1298</v>
      </c>
      <c r="E2" s="5">
        <f>D2/(C2*24)</f>
        <v>26.160564326486824</v>
      </c>
      <c r="F2" s="5">
        <f>E2*9</f>
        <v>235.44507893838141</v>
      </c>
      <c r="G2" s="5" t="str">
        <f>TEXT(A2,"mmmm")</f>
        <v>avril</v>
      </c>
      <c r="H2" s="5" t="str">
        <f>TEXT(A2,"aaaa")</f>
        <v>2020</v>
      </c>
    </row>
    <row r="3" spans="1:8" x14ac:dyDescent="0.25">
      <c r="A3" s="1">
        <v>43928.192361111112</v>
      </c>
      <c r="B3">
        <v>624421</v>
      </c>
      <c r="C3" s="8">
        <f t="shared" ref="C3:C66" si="0">A3-A4</f>
        <v>1.9826388888905058</v>
      </c>
      <c r="D3">
        <f t="shared" ref="D3:D66" si="1">B3-B4</f>
        <v>1258</v>
      </c>
      <c r="E3" s="5">
        <f t="shared" ref="E3:E66" si="2">D3/(C3*24)</f>
        <v>26.437828371256899</v>
      </c>
      <c r="F3" s="5">
        <f t="shared" ref="F3:F66" si="3">E3*9</f>
        <v>237.94045534131209</v>
      </c>
      <c r="G3" s="5" t="str">
        <f t="shared" ref="G3:G66" si="4">TEXT(A3,"mmmm")</f>
        <v>avril</v>
      </c>
      <c r="H3" s="5" t="str">
        <f t="shared" ref="H3:H66" si="5">TEXT(A3,"aaaa")</f>
        <v>2020</v>
      </c>
    </row>
    <row r="4" spans="1:8" x14ac:dyDescent="0.25">
      <c r="A4" s="1">
        <v>43926.209722222222</v>
      </c>
      <c r="B4">
        <v>623163</v>
      </c>
      <c r="C4" s="8">
        <f t="shared" si="0"/>
        <v>2.0131944444437977</v>
      </c>
      <c r="D4">
        <f t="shared" si="1"/>
        <v>1196</v>
      </c>
      <c r="E4" s="5">
        <f t="shared" si="2"/>
        <v>24.753363228707503</v>
      </c>
      <c r="F4" s="5">
        <f t="shared" si="3"/>
        <v>222.78026905836754</v>
      </c>
      <c r="G4" s="5" t="str">
        <f t="shared" si="4"/>
        <v>avril</v>
      </c>
      <c r="H4" s="5" t="str">
        <f t="shared" si="5"/>
        <v>2020</v>
      </c>
    </row>
    <row r="5" spans="1:8" x14ac:dyDescent="0.25">
      <c r="A5" s="1">
        <v>43924.196527777778</v>
      </c>
      <c r="B5">
        <v>621967</v>
      </c>
      <c r="C5" s="8">
        <f t="shared" si="0"/>
        <v>0.96944444444670808</v>
      </c>
      <c r="D5">
        <f t="shared" si="1"/>
        <v>582</v>
      </c>
      <c r="E5" s="5">
        <f t="shared" si="2"/>
        <v>25.014326647506063</v>
      </c>
      <c r="F5" s="5">
        <f t="shared" si="3"/>
        <v>225.12893982755458</v>
      </c>
      <c r="G5" s="5" t="str">
        <f t="shared" si="4"/>
        <v>avril</v>
      </c>
      <c r="H5" s="5" t="str">
        <f t="shared" si="5"/>
        <v>2020</v>
      </c>
    </row>
    <row r="6" spans="1:8" x14ac:dyDescent="0.25">
      <c r="A6" s="1">
        <v>43923.227083333331</v>
      </c>
      <c r="B6">
        <v>621385</v>
      </c>
      <c r="C6" s="8">
        <f t="shared" si="0"/>
        <v>0.976388888884685</v>
      </c>
      <c r="D6">
        <f t="shared" si="1"/>
        <v>532</v>
      </c>
      <c r="E6" s="5">
        <f t="shared" si="2"/>
        <v>22.702702702800451</v>
      </c>
      <c r="F6" s="5">
        <f t="shared" si="3"/>
        <v>204.32432432520406</v>
      </c>
      <c r="G6" s="5" t="str">
        <f t="shared" si="4"/>
        <v>avril</v>
      </c>
      <c r="H6" s="5" t="str">
        <f t="shared" si="5"/>
        <v>2020</v>
      </c>
    </row>
    <row r="7" spans="1:8" x14ac:dyDescent="0.25">
      <c r="A7" s="1">
        <v>43922.250694444447</v>
      </c>
      <c r="B7">
        <v>620853</v>
      </c>
      <c r="C7" s="8">
        <f t="shared" si="0"/>
        <v>0.99861111111385981</v>
      </c>
      <c r="D7">
        <f t="shared" si="1"/>
        <v>600573</v>
      </c>
      <c r="E7" s="5">
        <f t="shared" si="2"/>
        <v>25058.678720376087</v>
      </c>
      <c r="F7" s="5">
        <f t="shared" si="3"/>
        <v>225528.10848338477</v>
      </c>
      <c r="G7" s="5" t="str">
        <f t="shared" si="4"/>
        <v>avril</v>
      </c>
      <c r="H7" s="5" t="str">
        <f t="shared" si="5"/>
        <v>2020</v>
      </c>
    </row>
    <row r="8" spans="1:8" x14ac:dyDescent="0.25">
      <c r="A8" s="1">
        <v>43921.252083333333</v>
      </c>
      <c r="B8">
        <v>20280</v>
      </c>
      <c r="C8" s="8">
        <f t="shared" si="0"/>
        <v>7.0354166666656965</v>
      </c>
      <c r="D8">
        <f t="shared" si="1"/>
        <v>-595908</v>
      </c>
      <c r="E8" s="5">
        <f t="shared" si="2"/>
        <v>-3529.2152798346592</v>
      </c>
      <c r="F8" s="5">
        <f t="shared" si="3"/>
        <v>-31762.937518511932</v>
      </c>
      <c r="G8" s="5" t="str">
        <f t="shared" si="4"/>
        <v>mars</v>
      </c>
      <c r="H8" s="5" t="str">
        <f t="shared" si="5"/>
        <v>2020</v>
      </c>
    </row>
    <row r="9" spans="1:8" x14ac:dyDescent="0.25">
      <c r="A9" s="1">
        <v>43914.216666666667</v>
      </c>
      <c r="B9">
        <v>616188</v>
      </c>
      <c r="C9" s="8">
        <f t="shared" si="0"/>
        <v>1.0118055555576575</v>
      </c>
      <c r="D9">
        <f t="shared" si="1"/>
        <v>589</v>
      </c>
      <c r="E9" s="5">
        <f t="shared" si="2"/>
        <v>24.255319148885782</v>
      </c>
      <c r="F9" s="5">
        <f t="shared" si="3"/>
        <v>218.29787233997203</v>
      </c>
      <c r="G9" s="5" t="str">
        <f t="shared" si="4"/>
        <v>mars</v>
      </c>
      <c r="H9" s="5" t="str">
        <f t="shared" si="5"/>
        <v>2020</v>
      </c>
    </row>
    <row r="10" spans="1:8" x14ac:dyDescent="0.25">
      <c r="A10" s="1">
        <v>43913.204861111109</v>
      </c>
      <c r="B10">
        <v>615599</v>
      </c>
      <c r="C10" s="8">
        <f t="shared" si="0"/>
        <v>1.0048611111124046</v>
      </c>
      <c r="D10">
        <f t="shared" si="1"/>
        <v>623</v>
      </c>
      <c r="E10" s="5">
        <f t="shared" si="2"/>
        <v>25.832757429130535</v>
      </c>
      <c r="F10" s="5">
        <f t="shared" si="3"/>
        <v>232.49481686217482</v>
      </c>
      <c r="G10" s="5" t="str">
        <f t="shared" si="4"/>
        <v>mars</v>
      </c>
      <c r="H10" s="5" t="str">
        <f t="shared" si="5"/>
        <v>2020</v>
      </c>
    </row>
    <row r="11" spans="1:8" x14ac:dyDescent="0.25">
      <c r="A11" s="1">
        <v>43912.2</v>
      </c>
      <c r="B11">
        <v>614976</v>
      </c>
      <c r="C11" s="8">
        <f t="shared" si="0"/>
        <v>1.9486111111109494</v>
      </c>
      <c r="D11">
        <f t="shared" si="1"/>
        <v>1248</v>
      </c>
      <c r="E11" s="5">
        <f t="shared" si="2"/>
        <v>26.685673556666504</v>
      </c>
      <c r="F11" s="5">
        <f t="shared" si="3"/>
        <v>240.17106200999854</v>
      </c>
      <c r="G11" s="5" t="str">
        <f t="shared" si="4"/>
        <v>mars</v>
      </c>
      <c r="H11" s="5" t="str">
        <f t="shared" si="5"/>
        <v>2020</v>
      </c>
    </row>
    <row r="12" spans="1:8" x14ac:dyDescent="0.25">
      <c r="A12" s="1">
        <v>43910.251388888886</v>
      </c>
      <c r="B12">
        <v>613728</v>
      </c>
      <c r="C12" s="8">
        <f t="shared" si="0"/>
        <v>2.0354166666656965</v>
      </c>
      <c r="D12">
        <f t="shared" si="1"/>
        <v>1238</v>
      </c>
      <c r="E12" s="5">
        <f t="shared" si="2"/>
        <v>25.342886386910749</v>
      </c>
      <c r="F12" s="5">
        <f t="shared" si="3"/>
        <v>228.08597748219674</v>
      </c>
      <c r="G12" s="5" t="str">
        <f t="shared" si="4"/>
        <v>mars</v>
      </c>
      <c r="H12" s="5" t="str">
        <f t="shared" si="5"/>
        <v>2020</v>
      </c>
    </row>
    <row r="13" spans="1:8" x14ac:dyDescent="0.25">
      <c r="A13" s="1">
        <v>43908.21597222222</v>
      </c>
      <c r="B13">
        <v>612490</v>
      </c>
      <c r="C13" s="8">
        <f t="shared" si="0"/>
        <v>0.98194444444379769</v>
      </c>
      <c r="D13">
        <f t="shared" si="1"/>
        <v>568</v>
      </c>
      <c r="E13" s="5">
        <f t="shared" si="2"/>
        <v>24.101838755319978</v>
      </c>
      <c r="F13" s="5">
        <f t="shared" si="3"/>
        <v>216.91654879787981</v>
      </c>
      <c r="G13" s="5" t="str">
        <f t="shared" si="4"/>
        <v>mars</v>
      </c>
      <c r="H13" s="5" t="str">
        <f t="shared" si="5"/>
        <v>2020</v>
      </c>
    </row>
    <row r="14" spans="1:8" x14ac:dyDescent="0.25">
      <c r="A14" s="1">
        <v>43907.234027777777</v>
      </c>
      <c r="B14">
        <v>611922</v>
      </c>
      <c r="C14" s="8">
        <f t="shared" si="0"/>
        <v>0.94583333333139308</v>
      </c>
      <c r="D14">
        <f t="shared" si="1"/>
        <v>561</v>
      </c>
      <c r="E14" s="5">
        <f t="shared" si="2"/>
        <v>24.713656387715893</v>
      </c>
      <c r="F14" s="5">
        <f t="shared" si="3"/>
        <v>222.42290748944305</v>
      </c>
      <c r="G14" s="5" t="str">
        <f t="shared" si="4"/>
        <v>mars</v>
      </c>
      <c r="H14" s="5" t="str">
        <f t="shared" si="5"/>
        <v>2020</v>
      </c>
    </row>
    <row r="15" spans="1:8" x14ac:dyDescent="0.25">
      <c r="A15" s="1">
        <v>43906.288194444445</v>
      </c>
      <c r="B15">
        <v>611361</v>
      </c>
      <c r="C15" s="8">
        <f t="shared" si="0"/>
        <v>1.9833333333372138</v>
      </c>
      <c r="D15">
        <f t="shared" si="1"/>
        <v>1289</v>
      </c>
      <c r="E15" s="5">
        <f t="shared" si="2"/>
        <v>27.079831932720126</v>
      </c>
      <c r="F15" s="5">
        <f t="shared" si="3"/>
        <v>243.71848739448114</v>
      </c>
      <c r="G15" s="5" t="str">
        <f t="shared" si="4"/>
        <v>mars</v>
      </c>
      <c r="H15" s="5" t="str">
        <f t="shared" si="5"/>
        <v>2020</v>
      </c>
    </row>
    <row r="16" spans="1:8" x14ac:dyDescent="0.25">
      <c r="A16" s="1">
        <v>43904.304861111108</v>
      </c>
      <c r="B16">
        <v>610072</v>
      </c>
      <c r="C16" s="8">
        <f t="shared" si="0"/>
        <v>2.0986111111051287</v>
      </c>
      <c r="D16">
        <f t="shared" si="1"/>
        <v>1182</v>
      </c>
      <c r="E16" s="5">
        <f t="shared" si="2"/>
        <v>23.467902051688341</v>
      </c>
      <c r="F16" s="5">
        <f t="shared" si="3"/>
        <v>211.21111846519506</v>
      </c>
      <c r="G16" s="5" t="str">
        <f t="shared" si="4"/>
        <v>mars</v>
      </c>
      <c r="H16" s="5" t="str">
        <f t="shared" si="5"/>
        <v>2020</v>
      </c>
    </row>
    <row r="17" spans="1:8" x14ac:dyDescent="0.25">
      <c r="A17" s="1">
        <v>43902.206250000003</v>
      </c>
      <c r="B17">
        <v>608890</v>
      </c>
      <c r="C17" s="8">
        <f t="shared" si="0"/>
        <v>1.9215277777839219</v>
      </c>
      <c r="D17">
        <f t="shared" si="1"/>
        <v>1138</v>
      </c>
      <c r="E17" s="5">
        <f t="shared" si="2"/>
        <v>24.676544994500063</v>
      </c>
      <c r="F17" s="5">
        <f t="shared" si="3"/>
        <v>222.08890495050056</v>
      </c>
      <c r="G17" s="5" t="str">
        <f t="shared" si="4"/>
        <v>mars</v>
      </c>
      <c r="H17" s="5" t="str">
        <f t="shared" si="5"/>
        <v>2020</v>
      </c>
    </row>
    <row r="18" spans="1:8" x14ac:dyDescent="0.25">
      <c r="A18" s="1">
        <v>43900.284722222219</v>
      </c>
      <c r="B18">
        <v>607752</v>
      </c>
      <c r="C18" s="8">
        <f t="shared" si="0"/>
        <v>1.023611111108039</v>
      </c>
      <c r="D18">
        <f t="shared" si="1"/>
        <v>582</v>
      </c>
      <c r="E18" s="5">
        <f t="shared" si="2"/>
        <v>23.690637720559568</v>
      </c>
      <c r="F18" s="5">
        <f t="shared" si="3"/>
        <v>213.21573948503612</v>
      </c>
      <c r="G18" s="5" t="str">
        <f t="shared" si="4"/>
        <v>mars</v>
      </c>
      <c r="H18" s="5" t="str">
        <f t="shared" si="5"/>
        <v>2020</v>
      </c>
    </row>
    <row r="19" spans="1:8" x14ac:dyDescent="0.25">
      <c r="A19" s="1">
        <v>43899.261111111111</v>
      </c>
      <c r="B19">
        <v>607170</v>
      </c>
      <c r="C19" s="8">
        <f t="shared" si="0"/>
        <v>0.97083333333284827</v>
      </c>
      <c r="D19">
        <f t="shared" si="1"/>
        <v>586</v>
      </c>
      <c r="E19" s="5">
        <f t="shared" si="2"/>
        <v>25.150214592287245</v>
      </c>
      <c r="F19" s="5">
        <f t="shared" si="3"/>
        <v>226.35193133058522</v>
      </c>
      <c r="G19" s="5" t="str">
        <f t="shared" si="4"/>
        <v>mars</v>
      </c>
      <c r="H19" s="5" t="str">
        <f t="shared" si="5"/>
        <v>2020</v>
      </c>
    </row>
    <row r="20" spans="1:8" x14ac:dyDescent="0.25">
      <c r="A20" s="1">
        <v>43898.290277777778</v>
      </c>
      <c r="B20">
        <v>606584</v>
      </c>
      <c r="C20" s="8">
        <f t="shared" si="0"/>
        <v>0.99027777777519077</v>
      </c>
      <c r="D20">
        <f t="shared" si="1"/>
        <v>578</v>
      </c>
      <c r="E20" s="5">
        <f t="shared" si="2"/>
        <v>24.319775596136463</v>
      </c>
      <c r="F20" s="5">
        <f t="shared" si="3"/>
        <v>218.87798036522815</v>
      </c>
      <c r="G20" s="5" t="str">
        <f t="shared" si="4"/>
        <v>mars</v>
      </c>
      <c r="H20" s="5" t="str">
        <f t="shared" si="5"/>
        <v>2020</v>
      </c>
    </row>
    <row r="21" spans="1:8" x14ac:dyDescent="0.25">
      <c r="A21" s="1">
        <v>43897.3</v>
      </c>
      <c r="B21">
        <v>606006</v>
      </c>
      <c r="C21" s="8">
        <f t="shared" si="0"/>
        <v>0.94027777777955635</v>
      </c>
      <c r="D21">
        <f t="shared" si="1"/>
        <v>580</v>
      </c>
      <c r="E21" s="5">
        <f t="shared" si="2"/>
        <v>25.701624815313274</v>
      </c>
      <c r="F21" s="5">
        <f t="shared" si="3"/>
        <v>231.31462333781946</v>
      </c>
      <c r="G21" s="5" t="str">
        <f t="shared" si="4"/>
        <v>mars</v>
      </c>
      <c r="H21" s="5" t="str">
        <f t="shared" si="5"/>
        <v>2020</v>
      </c>
    </row>
    <row r="22" spans="1:8" x14ac:dyDescent="0.25">
      <c r="A22" s="1">
        <v>43896.359722222223</v>
      </c>
      <c r="B22">
        <v>605426</v>
      </c>
      <c r="C22" s="8">
        <f t="shared" si="0"/>
        <v>1.0520833333357587</v>
      </c>
      <c r="D22">
        <f t="shared" si="1"/>
        <v>677</v>
      </c>
      <c r="E22" s="5">
        <f t="shared" si="2"/>
        <v>26.811881188057004</v>
      </c>
      <c r="F22" s="5">
        <f t="shared" si="3"/>
        <v>241.30693069251305</v>
      </c>
      <c r="G22" s="5" t="str">
        <f t="shared" si="4"/>
        <v>mars</v>
      </c>
      <c r="H22" s="5" t="str">
        <f t="shared" si="5"/>
        <v>2020</v>
      </c>
    </row>
    <row r="23" spans="1:8" x14ac:dyDescent="0.25">
      <c r="A23" s="1">
        <v>43895.307638888888</v>
      </c>
      <c r="B23">
        <v>604749</v>
      </c>
      <c r="C23" s="8">
        <f t="shared" si="0"/>
        <v>1.0208333333284827</v>
      </c>
      <c r="D23">
        <f t="shared" si="1"/>
        <v>604</v>
      </c>
      <c r="E23" s="5">
        <f t="shared" si="2"/>
        <v>24.65306122460694</v>
      </c>
      <c r="F23" s="5">
        <f t="shared" si="3"/>
        <v>221.87755102146247</v>
      </c>
      <c r="G23" s="5" t="str">
        <f t="shared" si="4"/>
        <v>mars</v>
      </c>
      <c r="H23" s="5" t="str">
        <f t="shared" si="5"/>
        <v>2020</v>
      </c>
    </row>
    <row r="24" spans="1:8" x14ac:dyDescent="0.25">
      <c r="A24" s="1">
        <v>43894.286805555559</v>
      </c>
      <c r="B24">
        <v>604145</v>
      </c>
      <c r="C24" s="8">
        <f t="shared" si="0"/>
        <v>0.97986111111822538</v>
      </c>
      <c r="D24">
        <f t="shared" si="1"/>
        <v>605</v>
      </c>
      <c r="E24" s="5">
        <f t="shared" si="2"/>
        <v>25.726435152187417</v>
      </c>
      <c r="F24" s="5">
        <f t="shared" si="3"/>
        <v>231.53791636968674</v>
      </c>
      <c r="G24" s="5" t="str">
        <f t="shared" si="4"/>
        <v>mars</v>
      </c>
      <c r="H24" s="5" t="str">
        <f t="shared" si="5"/>
        <v>2020</v>
      </c>
    </row>
    <row r="25" spans="1:8" x14ac:dyDescent="0.25">
      <c r="A25" s="1">
        <v>43893.306944444441</v>
      </c>
      <c r="B25">
        <v>603540</v>
      </c>
      <c r="C25" s="8">
        <f t="shared" si="0"/>
        <v>0.9777777777708252</v>
      </c>
      <c r="D25">
        <f t="shared" si="1"/>
        <v>629</v>
      </c>
      <c r="E25" s="5">
        <f t="shared" si="2"/>
        <v>26.803977272917866</v>
      </c>
      <c r="F25" s="5">
        <f t="shared" si="3"/>
        <v>241.2357954562608</v>
      </c>
      <c r="G25" s="5" t="str">
        <f t="shared" si="4"/>
        <v>mars</v>
      </c>
      <c r="H25" s="5" t="str">
        <f t="shared" si="5"/>
        <v>2020</v>
      </c>
    </row>
    <row r="26" spans="1:8" x14ac:dyDescent="0.25">
      <c r="A26" s="1">
        <v>43892.32916666667</v>
      </c>
      <c r="B26">
        <v>602911</v>
      </c>
      <c r="C26" s="8">
        <f t="shared" si="0"/>
        <v>1.0618055555605679</v>
      </c>
      <c r="D26">
        <f t="shared" si="1"/>
        <v>666</v>
      </c>
      <c r="E26" s="5">
        <f t="shared" si="2"/>
        <v>26.134728580648375</v>
      </c>
      <c r="F26" s="5">
        <f t="shared" si="3"/>
        <v>235.21255722583538</v>
      </c>
      <c r="G26" s="5" t="str">
        <f t="shared" si="4"/>
        <v>mars</v>
      </c>
      <c r="H26" s="5" t="str">
        <f t="shared" si="5"/>
        <v>2020</v>
      </c>
    </row>
    <row r="27" spans="1:8" x14ac:dyDescent="0.25">
      <c r="A27" s="1">
        <v>43891.267361111109</v>
      </c>
      <c r="B27">
        <v>602245</v>
      </c>
      <c r="C27" s="8">
        <f t="shared" si="0"/>
        <v>0.97777777777810115</v>
      </c>
      <c r="D27">
        <f t="shared" si="1"/>
        <v>596</v>
      </c>
      <c r="E27" s="5">
        <f t="shared" si="2"/>
        <v>25.397727272718875</v>
      </c>
      <c r="F27" s="5">
        <f t="shared" si="3"/>
        <v>228.57954545446987</v>
      </c>
      <c r="G27" s="5" t="str">
        <f t="shared" si="4"/>
        <v>mars</v>
      </c>
      <c r="H27" s="5" t="str">
        <f t="shared" si="5"/>
        <v>2020</v>
      </c>
    </row>
    <row r="28" spans="1:8" x14ac:dyDescent="0.25">
      <c r="A28" s="1">
        <v>43890.289583333331</v>
      </c>
      <c r="B28">
        <v>601649</v>
      </c>
      <c r="C28" s="8">
        <f t="shared" si="0"/>
        <v>0.97986111111094942</v>
      </c>
      <c r="D28">
        <f t="shared" si="1"/>
        <v>591</v>
      </c>
      <c r="E28" s="5">
        <f t="shared" si="2"/>
        <v>25.131112686042417</v>
      </c>
      <c r="F28" s="5">
        <f t="shared" si="3"/>
        <v>226.18001417438177</v>
      </c>
      <c r="G28" s="5" t="str">
        <f t="shared" si="4"/>
        <v>février</v>
      </c>
      <c r="H28" s="5" t="str">
        <f t="shared" si="5"/>
        <v>2020</v>
      </c>
    </row>
    <row r="29" spans="1:8" x14ac:dyDescent="0.25">
      <c r="A29" s="1">
        <v>43889.30972222222</v>
      </c>
      <c r="B29">
        <v>601058</v>
      </c>
      <c r="C29" s="8">
        <f t="shared" si="0"/>
        <v>1.0180555555562023</v>
      </c>
      <c r="D29">
        <f t="shared" si="1"/>
        <v>653</v>
      </c>
      <c r="E29" s="5">
        <f t="shared" si="2"/>
        <v>26.725784447459148</v>
      </c>
      <c r="F29" s="5">
        <f t="shared" si="3"/>
        <v>240.53206002713233</v>
      </c>
      <c r="G29" s="5" t="str">
        <f t="shared" si="4"/>
        <v>février</v>
      </c>
      <c r="H29" s="5" t="str">
        <f t="shared" si="5"/>
        <v>2020</v>
      </c>
    </row>
    <row r="30" spans="1:8" x14ac:dyDescent="0.25">
      <c r="A30" s="1">
        <v>43888.291666666664</v>
      </c>
      <c r="B30">
        <v>600405</v>
      </c>
      <c r="C30" s="8">
        <f t="shared" si="0"/>
        <v>1.0368055555518367</v>
      </c>
      <c r="D30">
        <f t="shared" si="1"/>
        <v>569</v>
      </c>
      <c r="E30" s="5">
        <f t="shared" si="2"/>
        <v>22.866711319572975</v>
      </c>
      <c r="F30" s="5">
        <f t="shared" si="3"/>
        <v>205.80040187615677</v>
      </c>
      <c r="G30" s="5" t="str">
        <f t="shared" si="4"/>
        <v>février</v>
      </c>
      <c r="H30" s="5" t="str">
        <f t="shared" si="5"/>
        <v>2020</v>
      </c>
    </row>
    <row r="31" spans="1:8" x14ac:dyDescent="0.25">
      <c r="A31" s="1">
        <v>43887.254861111112</v>
      </c>
      <c r="B31">
        <v>599836</v>
      </c>
      <c r="C31" s="8">
        <f t="shared" si="0"/>
        <v>0.97291666666569654</v>
      </c>
      <c r="D31">
        <f t="shared" si="1"/>
        <v>581</v>
      </c>
      <c r="E31" s="5">
        <f t="shared" si="2"/>
        <v>24.882226980752861</v>
      </c>
      <c r="F31" s="5">
        <f t="shared" si="3"/>
        <v>223.94004282677577</v>
      </c>
      <c r="G31" s="5" t="str">
        <f t="shared" si="4"/>
        <v>février</v>
      </c>
      <c r="H31" s="5" t="str">
        <f t="shared" si="5"/>
        <v>2020</v>
      </c>
    </row>
    <row r="32" spans="1:8" x14ac:dyDescent="0.25">
      <c r="A32" s="1">
        <v>43886.281944444447</v>
      </c>
      <c r="B32">
        <v>599255</v>
      </c>
      <c r="C32" s="8">
        <f t="shared" si="0"/>
        <v>1.0111111111109494</v>
      </c>
      <c r="D32">
        <f t="shared" si="1"/>
        <v>598</v>
      </c>
      <c r="E32" s="5">
        <f t="shared" si="2"/>
        <v>24.642857142861082</v>
      </c>
      <c r="F32" s="5">
        <f t="shared" si="3"/>
        <v>221.78571428574975</v>
      </c>
      <c r="G32" s="5" t="str">
        <f t="shared" si="4"/>
        <v>février</v>
      </c>
      <c r="H32" s="5" t="str">
        <f t="shared" si="5"/>
        <v>2020</v>
      </c>
    </row>
    <row r="33" spans="1:8" x14ac:dyDescent="0.25">
      <c r="A33" s="1">
        <v>43885.270833333336</v>
      </c>
      <c r="B33">
        <v>598657</v>
      </c>
      <c r="C33" s="8">
        <f t="shared" si="0"/>
        <v>1.0166666666700621</v>
      </c>
      <c r="D33">
        <f t="shared" si="1"/>
        <v>551</v>
      </c>
      <c r="E33" s="5">
        <f t="shared" si="2"/>
        <v>22.581967213039334</v>
      </c>
      <c r="F33" s="5">
        <f t="shared" si="3"/>
        <v>203.23770491735399</v>
      </c>
      <c r="G33" s="5" t="str">
        <f t="shared" si="4"/>
        <v>février</v>
      </c>
      <c r="H33" s="5" t="str">
        <f t="shared" si="5"/>
        <v>2020</v>
      </c>
    </row>
    <row r="34" spans="1:8" x14ac:dyDescent="0.25">
      <c r="A34" s="1">
        <v>43884.254166666666</v>
      </c>
      <c r="B34">
        <v>598106</v>
      </c>
      <c r="C34" s="8">
        <f t="shared" si="0"/>
        <v>0.94305555555183673</v>
      </c>
      <c r="D34">
        <f t="shared" si="1"/>
        <v>540</v>
      </c>
      <c r="E34" s="5">
        <f t="shared" si="2"/>
        <v>23.858615611287014</v>
      </c>
      <c r="F34" s="5">
        <f t="shared" si="3"/>
        <v>214.72754050158312</v>
      </c>
      <c r="G34" s="5" t="str">
        <f t="shared" si="4"/>
        <v>février</v>
      </c>
      <c r="H34" s="5" t="str">
        <f t="shared" si="5"/>
        <v>2020</v>
      </c>
    </row>
    <row r="35" spans="1:8" x14ac:dyDescent="0.25">
      <c r="A35" s="1">
        <v>43883.311111111114</v>
      </c>
      <c r="B35">
        <v>597566</v>
      </c>
      <c r="C35" s="8">
        <f t="shared" si="0"/>
        <v>1.0409722222248092</v>
      </c>
      <c r="D35">
        <f t="shared" si="1"/>
        <v>559</v>
      </c>
      <c r="E35" s="5">
        <f t="shared" si="2"/>
        <v>22.374916611018442</v>
      </c>
      <c r="F35" s="5">
        <f t="shared" si="3"/>
        <v>201.37424949916598</v>
      </c>
      <c r="G35" s="5" t="str">
        <f t="shared" si="4"/>
        <v>février</v>
      </c>
      <c r="H35" s="5" t="str">
        <f t="shared" si="5"/>
        <v>2020</v>
      </c>
    </row>
    <row r="36" spans="1:8" x14ac:dyDescent="0.25">
      <c r="A36" s="1">
        <v>43882.270138888889</v>
      </c>
      <c r="B36">
        <v>597007</v>
      </c>
      <c r="C36" s="8">
        <f t="shared" si="0"/>
        <v>1.0354166666656965</v>
      </c>
      <c r="D36">
        <f t="shared" si="1"/>
        <v>567</v>
      </c>
      <c r="E36" s="5">
        <f t="shared" si="2"/>
        <v>22.816901408472081</v>
      </c>
      <c r="F36" s="5">
        <f t="shared" si="3"/>
        <v>205.35211267624874</v>
      </c>
      <c r="G36" s="5" t="str">
        <f t="shared" si="4"/>
        <v>février</v>
      </c>
      <c r="H36" s="5" t="str">
        <f t="shared" si="5"/>
        <v>2020</v>
      </c>
    </row>
    <row r="37" spans="1:8" x14ac:dyDescent="0.25">
      <c r="A37" s="1">
        <v>43881.234722222223</v>
      </c>
      <c r="B37">
        <v>596440</v>
      </c>
      <c r="C37" s="8">
        <f t="shared" si="0"/>
        <v>0.94027777777955635</v>
      </c>
      <c r="D37">
        <f t="shared" si="1"/>
        <v>545.69999999995343</v>
      </c>
      <c r="E37" s="5">
        <f t="shared" si="2"/>
        <v>24.181683899509064</v>
      </c>
      <c r="F37" s="5">
        <f t="shared" si="3"/>
        <v>217.63515509558158</v>
      </c>
      <c r="G37" s="5" t="str">
        <f t="shared" si="4"/>
        <v>février</v>
      </c>
      <c r="H37" s="5" t="str">
        <f t="shared" si="5"/>
        <v>2020</v>
      </c>
    </row>
    <row r="38" spans="1:8" x14ac:dyDescent="0.25">
      <c r="A38" s="1">
        <v>43880.294444444444</v>
      </c>
      <c r="B38">
        <v>595894.30000000005</v>
      </c>
      <c r="C38" s="8">
        <f t="shared" si="0"/>
        <v>1.0131944444437977</v>
      </c>
      <c r="D38">
        <f t="shared" si="1"/>
        <v>550.30000000004657</v>
      </c>
      <c r="E38" s="5">
        <f t="shared" si="2"/>
        <v>22.630568882812796</v>
      </c>
      <c r="F38" s="5">
        <f t="shared" si="3"/>
        <v>203.67511994531515</v>
      </c>
      <c r="G38" s="5" t="str">
        <f t="shared" si="4"/>
        <v>février</v>
      </c>
      <c r="H38" s="5" t="str">
        <f t="shared" si="5"/>
        <v>2020</v>
      </c>
    </row>
    <row r="39" spans="1:8" x14ac:dyDescent="0.25">
      <c r="A39" s="1">
        <v>43879.28125</v>
      </c>
      <c r="B39">
        <v>595344</v>
      </c>
      <c r="C39" s="8">
        <f t="shared" si="0"/>
        <v>0.99166666666860692</v>
      </c>
      <c r="D39">
        <f t="shared" si="1"/>
        <v>568</v>
      </c>
      <c r="E39" s="5">
        <f t="shared" si="2"/>
        <v>23.865546218440702</v>
      </c>
      <c r="F39" s="5">
        <f t="shared" si="3"/>
        <v>214.78991596596632</v>
      </c>
      <c r="G39" s="5" t="str">
        <f t="shared" si="4"/>
        <v>février</v>
      </c>
      <c r="H39" s="5" t="str">
        <f t="shared" si="5"/>
        <v>2020</v>
      </c>
    </row>
    <row r="40" spans="1:8" x14ac:dyDescent="0.25">
      <c r="A40" s="1">
        <v>43878.289583333331</v>
      </c>
      <c r="B40">
        <v>594776</v>
      </c>
      <c r="C40" s="8">
        <f t="shared" si="0"/>
        <v>0.97222222221898846</v>
      </c>
      <c r="D40">
        <f t="shared" si="1"/>
        <v>586</v>
      </c>
      <c r="E40" s="5">
        <f t="shared" si="2"/>
        <v>25.114285714369249</v>
      </c>
      <c r="F40" s="5">
        <f t="shared" si="3"/>
        <v>226.02857142932325</v>
      </c>
      <c r="G40" s="5" t="str">
        <f t="shared" si="4"/>
        <v>février</v>
      </c>
      <c r="H40" s="5" t="str">
        <f t="shared" si="5"/>
        <v>2020</v>
      </c>
    </row>
    <row r="41" spans="1:8" x14ac:dyDescent="0.25">
      <c r="A41" s="1">
        <v>43877.317361111112</v>
      </c>
      <c r="B41">
        <v>594190</v>
      </c>
      <c r="C41" s="8">
        <f t="shared" si="0"/>
        <v>1.0597222222204437</v>
      </c>
      <c r="D41">
        <f t="shared" si="1"/>
        <v>627</v>
      </c>
      <c r="E41" s="5">
        <f t="shared" si="2"/>
        <v>24.652686762819883</v>
      </c>
      <c r="F41" s="5">
        <f t="shared" si="3"/>
        <v>221.87418086537895</v>
      </c>
      <c r="G41" s="5" t="str">
        <f t="shared" si="4"/>
        <v>février</v>
      </c>
      <c r="H41" s="5" t="str">
        <f t="shared" si="5"/>
        <v>2020</v>
      </c>
    </row>
    <row r="42" spans="1:8" x14ac:dyDescent="0.25">
      <c r="A42" s="1">
        <v>43876.257638888892</v>
      </c>
      <c r="B42">
        <v>593563</v>
      </c>
      <c r="C42" s="8">
        <f t="shared" si="0"/>
        <v>0.98402777778392192</v>
      </c>
      <c r="D42">
        <f t="shared" si="1"/>
        <v>553</v>
      </c>
      <c r="E42" s="5">
        <f t="shared" si="2"/>
        <v>23.415666901759231</v>
      </c>
      <c r="F42" s="5">
        <f t="shared" si="3"/>
        <v>210.74100211583308</v>
      </c>
      <c r="G42" s="5" t="str">
        <f t="shared" si="4"/>
        <v>février</v>
      </c>
      <c r="H42" s="5" t="str">
        <f t="shared" si="5"/>
        <v>2020</v>
      </c>
    </row>
    <row r="43" spans="1:8" x14ac:dyDescent="0.25">
      <c r="A43" s="1">
        <v>43875.273611111108</v>
      </c>
      <c r="B43">
        <v>593010</v>
      </c>
      <c r="C43" s="8">
        <f t="shared" si="0"/>
        <v>0.96041666666133096</v>
      </c>
      <c r="D43">
        <f t="shared" si="1"/>
        <v>592</v>
      </c>
      <c r="E43" s="5">
        <f t="shared" si="2"/>
        <v>25.68329718018607</v>
      </c>
      <c r="F43" s="5">
        <f t="shared" si="3"/>
        <v>231.14967462167462</v>
      </c>
      <c r="G43" s="5" t="str">
        <f t="shared" si="4"/>
        <v>février</v>
      </c>
      <c r="H43" s="5" t="str">
        <f t="shared" si="5"/>
        <v>2020</v>
      </c>
    </row>
    <row r="44" spans="1:8" x14ac:dyDescent="0.25">
      <c r="A44" s="1">
        <v>43874.313194444447</v>
      </c>
      <c r="B44">
        <v>592418</v>
      </c>
      <c r="C44" s="8">
        <f t="shared" si="0"/>
        <v>1.0500000000029104</v>
      </c>
      <c r="D44">
        <f t="shared" si="1"/>
        <v>587</v>
      </c>
      <c r="E44" s="5">
        <f t="shared" si="2"/>
        <v>23.293650793586227</v>
      </c>
      <c r="F44" s="5">
        <f t="shared" si="3"/>
        <v>209.64285714227606</v>
      </c>
      <c r="G44" s="5" t="str">
        <f t="shared" si="4"/>
        <v>février</v>
      </c>
      <c r="H44" s="5" t="str">
        <f t="shared" si="5"/>
        <v>2020</v>
      </c>
    </row>
    <row r="45" spans="1:8" x14ac:dyDescent="0.25">
      <c r="A45" s="1">
        <v>43873.263194444444</v>
      </c>
      <c r="B45">
        <v>591831</v>
      </c>
      <c r="C45" s="8">
        <f t="shared" si="0"/>
        <v>0.94722222222480923</v>
      </c>
      <c r="D45">
        <f t="shared" si="1"/>
        <v>565</v>
      </c>
      <c r="E45" s="5">
        <f t="shared" si="2"/>
        <v>24.853372433949716</v>
      </c>
      <c r="F45" s="5">
        <f t="shared" si="3"/>
        <v>223.68035190554744</v>
      </c>
      <c r="G45" s="5" t="str">
        <f t="shared" si="4"/>
        <v>février</v>
      </c>
      <c r="H45" s="5" t="str">
        <f t="shared" si="5"/>
        <v>2020</v>
      </c>
    </row>
    <row r="46" spans="1:8" x14ac:dyDescent="0.25">
      <c r="A46" s="1">
        <v>43872.315972222219</v>
      </c>
      <c r="B46">
        <v>591266</v>
      </c>
      <c r="C46" s="8">
        <f t="shared" si="0"/>
        <v>1.077777777776646</v>
      </c>
      <c r="D46">
        <f t="shared" si="1"/>
        <v>620</v>
      </c>
      <c r="E46" s="5">
        <f t="shared" si="2"/>
        <v>23.969072164973625</v>
      </c>
      <c r="F46" s="5">
        <f t="shared" si="3"/>
        <v>215.72164948476262</v>
      </c>
      <c r="G46" s="5" t="str">
        <f t="shared" si="4"/>
        <v>février</v>
      </c>
      <c r="H46" s="5" t="str">
        <f t="shared" si="5"/>
        <v>2020</v>
      </c>
    </row>
    <row r="47" spans="1:8" x14ac:dyDescent="0.25">
      <c r="A47" s="1">
        <v>43871.238194444442</v>
      </c>
      <c r="B47">
        <v>590646</v>
      </c>
      <c r="C47" s="8">
        <f t="shared" si="0"/>
        <v>0.99513888888759539</v>
      </c>
      <c r="D47">
        <f t="shared" si="1"/>
        <v>583</v>
      </c>
      <c r="E47" s="5">
        <f t="shared" si="2"/>
        <v>24.410327983283647</v>
      </c>
      <c r="F47" s="5">
        <f t="shared" si="3"/>
        <v>219.69295184955283</v>
      </c>
      <c r="G47" s="5" t="str">
        <f t="shared" si="4"/>
        <v>février</v>
      </c>
      <c r="H47" s="5" t="str">
        <f t="shared" si="5"/>
        <v>2020</v>
      </c>
    </row>
    <row r="48" spans="1:8" x14ac:dyDescent="0.25">
      <c r="A48" s="1">
        <v>43870.243055555555</v>
      </c>
      <c r="B48">
        <v>590063</v>
      </c>
      <c r="C48" s="8">
        <f t="shared" si="0"/>
        <v>0.93541666666715173</v>
      </c>
      <c r="D48">
        <f t="shared" si="1"/>
        <v>535</v>
      </c>
      <c r="E48" s="5">
        <f t="shared" si="2"/>
        <v>23.830734966580071</v>
      </c>
      <c r="F48" s="5">
        <f t="shared" si="3"/>
        <v>214.47661469922065</v>
      </c>
      <c r="G48" s="5" t="str">
        <f t="shared" si="4"/>
        <v>février</v>
      </c>
      <c r="H48" s="5" t="str">
        <f t="shared" si="5"/>
        <v>2020</v>
      </c>
    </row>
    <row r="49" spans="1:8" x14ac:dyDescent="0.25">
      <c r="A49" s="1">
        <v>43869.307638888888</v>
      </c>
      <c r="B49">
        <v>589528</v>
      </c>
      <c r="C49" s="8">
        <f t="shared" si="0"/>
        <v>1.0513888888890506</v>
      </c>
      <c r="D49">
        <f t="shared" si="1"/>
        <v>611</v>
      </c>
      <c r="E49" s="5">
        <f t="shared" si="2"/>
        <v>24.214002642004203</v>
      </c>
      <c r="F49" s="5">
        <f t="shared" si="3"/>
        <v>217.92602377803783</v>
      </c>
      <c r="G49" s="5" t="str">
        <f t="shared" si="4"/>
        <v>février</v>
      </c>
      <c r="H49" s="5" t="str">
        <f t="shared" si="5"/>
        <v>2020</v>
      </c>
    </row>
    <row r="50" spans="1:8" x14ac:dyDescent="0.25">
      <c r="A50" s="1">
        <v>43868.256249999999</v>
      </c>
      <c r="B50">
        <v>588917</v>
      </c>
      <c r="C50" s="8">
        <f t="shared" si="0"/>
        <v>1.9249999999956344</v>
      </c>
      <c r="D50">
        <f t="shared" si="1"/>
        <v>1037</v>
      </c>
      <c r="E50" s="5">
        <f t="shared" si="2"/>
        <v>22.44588744593835</v>
      </c>
      <c r="F50" s="5">
        <f t="shared" si="3"/>
        <v>202.01298701344516</v>
      </c>
      <c r="G50" s="5" t="str">
        <f t="shared" si="4"/>
        <v>février</v>
      </c>
      <c r="H50" s="5" t="str">
        <f t="shared" si="5"/>
        <v>2020</v>
      </c>
    </row>
    <row r="51" spans="1:8" x14ac:dyDescent="0.25">
      <c r="A51" s="1">
        <v>43866.331250000003</v>
      </c>
      <c r="B51">
        <v>587880</v>
      </c>
      <c r="C51" s="8">
        <f t="shared" si="0"/>
        <v>1.0854166666686069</v>
      </c>
      <c r="D51">
        <f t="shared" si="1"/>
        <v>611</v>
      </c>
      <c r="E51" s="5">
        <f t="shared" si="2"/>
        <v>23.454894433739263</v>
      </c>
      <c r="F51" s="5">
        <f t="shared" si="3"/>
        <v>211.09404990365337</v>
      </c>
      <c r="G51" s="5" t="str">
        <f t="shared" si="4"/>
        <v>février</v>
      </c>
      <c r="H51" s="5" t="str">
        <f t="shared" si="5"/>
        <v>2020</v>
      </c>
    </row>
    <row r="52" spans="1:8" x14ac:dyDescent="0.25">
      <c r="A52" s="1">
        <v>43865.245833333334</v>
      </c>
      <c r="B52">
        <v>587269</v>
      </c>
      <c r="C52" s="8">
        <f t="shared" si="0"/>
        <v>1.9694444444467081</v>
      </c>
      <c r="D52">
        <f t="shared" si="1"/>
        <v>1192</v>
      </c>
      <c r="E52" s="5">
        <f t="shared" si="2"/>
        <v>25.218617771480183</v>
      </c>
      <c r="F52" s="5">
        <f t="shared" si="3"/>
        <v>226.96755994332165</v>
      </c>
      <c r="G52" s="5" t="str">
        <f t="shared" si="4"/>
        <v>février</v>
      </c>
      <c r="H52" s="5" t="str">
        <f t="shared" si="5"/>
        <v>2020</v>
      </c>
    </row>
    <row r="53" spans="1:8" x14ac:dyDescent="0.25">
      <c r="A53" s="1">
        <v>43863.276388888888</v>
      </c>
      <c r="B53">
        <v>586077</v>
      </c>
      <c r="C53" s="8">
        <f t="shared" si="0"/>
        <v>1.0243055555547471</v>
      </c>
      <c r="D53">
        <f t="shared" si="1"/>
        <v>611</v>
      </c>
      <c r="E53" s="5">
        <f t="shared" si="2"/>
        <v>24.854237288155211</v>
      </c>
      <c r="F53" s="5">
        <f t="shared" si="3"/>
        <v>223.68813559339691</v>
      </c>
      <c r="G53" s="5" t="str">
        <f t="shared" si="4"/>
        <v>février</v>
      </c>
      <c r="H53" s="5" t="str">
        <f t="shared" si="5"/>
        <v>2020</v>
      </c>
    </row>
    <row r="54" spans="1:8" x14ac:dyDescent="0.25">
      <c r="A54" s="1">
        <v>43862.252083333333</v>
      </c>
      <c r="B54">
        <v>585466</v>
      </c>
      <c r="C54" s="8">
        <f t="shared" si="0"/>
        <v>0.97291666666569654</v>
      </c>
      <c r="D54">
        <f t="shared" si="1"/>
        <v>622</v>
      </c>
      <c r="E54" s="5">
        <f t="shared" si="2"/>
        <v>26.638115631718211</v>
      </c>
      <c r="F54" s="5">
        <f t="shared" si="3"/>
        <v>239.74304068546391</v>
      </c>
      <c r="G54" s="5" t="str">
        <f t="shared" si="4"/>
        <v>février</v>
      </c>
      <c r="H54" s="5" t="str">
        <f t="shared" si="5"/>
        <v>2020</v>
      </c>
    </row>
    <row r="55" spans="1:8" x14ac:dyDescent="0.25">
      <c r="A55" s="1">
        <v>43861.279166666667</v>
      </c>
      <c r="B55">
        <v>584844</v>
      </c>
      <c r="C55" s="8">
        <f t="shared" si="0"/>
        <v>0.98263888889050577</v>
      </c>
      <c r="D55">
        <f t="shared" si="1"/>
        <v>564</v>
      </c>
      <c r="E55" s="5">
        <f t="shared" si="2"/>
        <v>23.915194346250402</v>
      </c>
      <c r="F55" s="5">
        <f t="shared" si="3"/>
        <v>215.23674911625363</v>
      </c>
      <c r="G55" s="5" t="str">
        <f t="shared" si="4"/>
        <v>janvier</v>
      </c>
      <c r="H55" s="5" t="str">
        <f t="shared" si="5"/>
        <v>2020</v>
      </c>
    </row>
    <row r="56" spans="1:8" x14ac:dyDescent="0.25">
      <c r="A56" s="1">
        <v>43860.296527777777</v>
      </c>
      <c r="B56">
        <v>584280</v>
      </c>
      <c r="C56" s="8">
        <f t="shared" si="0"/>
        <v>1.0374999999985448</v>
      </c>
      <c r="D56">
        <f t="shared" si="1"/>
        <v>590</v>
      </c>
      <c r="E56" s="5">
        <f t="shared" si="2"/>
        <v>23.694779116499099</v>
      </c>
      <c r="F56" s="5">
        <f t="shared" si="3"/>
        <v>213.25301204849188</v>
      </c>
      <c r="G56" s="5" t="str">
        <f t="shared" si="4"/>
        <v>janvier</v>
      </c>
      <c r="H56" s="5" t="str">
        <f t="shared" si="5"/>
        <v>2020</v>
      </c>
    </row>
    <row r="57" spans="1:8" x14ac:dyDescent="0.25">
      <c r="A57" s="1">
        <v>43859.259027777778</v>
      </c>
      <c r="B57">
        <v>583690</v>
      </c>
      <c r="C57" s="8">
        <f t="shared" si="0"/>
        <v>0.9805555555576575</v>
      </c>
      <c r="D57">
        <f t="shared" si="1"/>
        <v>573.40000000002328</v>
      </c>
      <c r="E57" s="5">
        <f t="shared" si="2"/>
        <v>24.365439093433178</v>
      </c>
      <c r="F57" s="5">
        <f t="shared" si="3"/>
        <v>219.28895184089859</v>
      </c>
      <c r="G57" s="5" t="str">
        <f t="shared" si="4"/>
        <v>janvier</v>
      </c>
      <c r="H57" s="5" t="str">
        <f t="shared" si="5"/>
        <v>2020</v>
      </c>
    </row>
    <row r="58" spans="1:8" x14ac:dyDescent="0.25">
      <c r="A58" s="1">
        <v>43858.27847222222</v>
      </c>
      <c r="B58">
        <v>583116.6</v>
      </c>
      <c r="C58" s="8">
        <f t="shared" si="0"/>
        <v>2.9479166666642413</v>
      </c>
      <c r="D58">
        <f t="shared" si="1"/>
        <v>1672.5999999999767</v>
      </c>
      <c r="E58" s="5">
        <f t="shared" si="2"/>
        <v>23.640989399312407</v>
      </c>
      <c r="F58" s="5">
        <f t="shared" si="3"/>
        <v>212.76890459381167</v>
      </c>
      <c r="G58" s="5" t="str">
        <f t="shared" si="4"/>
        <v>janvier</v>
      </c>
      <c r="H58" s="5" t="str">
        <f t="shared" si="5"/>
        <v>2020</v>
      </c>
    </row>
    <row r="59" spans="1:8" x14ac:dyDescent="0.25">
      <c r="A59" s="1">
        <v>43855.330555555556</v>
      </c>
      <c r="B59">
        <v>581444</v>
      </c>
      <c r="C59" s="8">
        <f t="shared" si="0"/>
        <v>3.0916666666671517</v>
      </c>
      <c r="D59">
        <f t="shared" si="1"/>
        <v>1579</v>
      </c>
      <c r="E59" s="5">
        <f t="shared" si="2"/>
        <v>21.280323450131434</v>
      </c>
      <c r="F59" s="5">
        <f t="shared" si="3"/>
        <v>191.52291105118292</v>
      </c>
      <c r="G59" s="5" t="str">
        <f t="shared" si="4"/>
        <v>janvier</v>
      </c>
      <c r="H59" s="5" t="str">
        <f t="shared" si="5"/>
        <v>2020</v>
      </c>
    </row>
    <row r="60" spans="1:8" x14ac:dyDescent="0.25">
      <c r="A60" s="1">
        <v>43852.238888888889</v>
      </c>
      <c r="B60">
        <v>579865</v>
      </c>
      <c r="C60" s="8">
        <f t="shared" si="0"/>
        <v>1.0020833333328483</v>
      </c>
      <c r="D60">
        <f t="shared" si="1"/>
        <v>490</v>
      </c>
      <c r="E60" s="5">
        <f t="shared" si="2"/>
        <v>20.374220374230237</v>
      </c>
      <c r="F60" s="5">
        <f t="shared" si="3"/>
        <v>183.36798336807215</v>
      </c>
      <c r="G60" s="5" t="str">
        <f t="shared" si="4"/>
        <v>janvier</v>
      </c>
      <c r="H60" s="5" t="str">
        <f t="shared" si="5"/>
        <v>2020</v>
      </c>
    </row>
    <row r="61" spans="1:8" x14ac:dyDescent="0.25">
      <c r="A61" s="1">
        <v>43851.236805555556</v>
      </c>
      <c r="B61">
        <v>579375</v>
      </c>
      <c r="C61" s="8">
        <f t="shared" si="0"/>
        <v>1.9666666666671517</v>
      </c>
      <c r="D61">
        <f t="shared" si="1"/>
        <v>992</v>
      </c>
      <c r="E61" s="5">
        <f t="shared" si="2"/>
        <v>21.01694915253719</v>
      </c>
      <c r="F61" s="5">
        <f t="shared" si="3"/>
        <v>189.15254237283472</v>
      </c>
      <c r="G61" s="5" t="str">
        <f t="shared" si="4"/>
        <v>janvier</v>
      </c>
      <c r="H61" s="5" t="str">
        <f t="shared" si="5"/>
        <v>2020</v>
      </c>
    </row>
    <row r="62" spans="1:8" x14ac:dyDescent="0.25">
      <c r="A62" s="1">
        <v>43849.270138888889</v>
      </c>
      <c r="B62">
        <v>578383</v>
      </c>
      <c r="C62" s="8">
        <f t="shared" si="0"/>
        <v>1.9826388888905058</v>
      </c>
      <c r="D62">
        <f t="shared" si="1"/>
        <v>1129</v>
      </c>
      <c r="E62" s="5">
        <f t="shared" si="2"/>
        <v>23.726795096302894</v>
      </c>
      <c r="F62" s="5">
        <f t="shared" si="3"/>
        <v>213.54115586672606</v>
      </c>
      <c r="G62" s="5" t="str">
        <f t="shared" si="4"/>
        <v>janvier</v>
      </c>
      <c r="H62" s="5" t="str">
        <f t="shared" si="5"/>
        <v>2020</v>
      </c>
    </row>
    <row r="63" spans="1:8" x14ac:dyDescent="0.25">
      <c r="A63" s="1">
        <v>43847.287499999999</v>
      </c>
      <c r="B63">
        <v>577254</v>
      </c>
      <c r="C63" s="8">
        <f t="shared" si="0"/>
        <v>1.0215277777751908</v>
      </c>
      <c r="D63">
        <f t="shared" si="1"/>
        <v>595</v>
      </c>
      <c r="E63" s="5">
        <f t="shared" si="2"/>
        <v>24.269204622767106</v>
      </c>
      <c r="F63" s="5">
        <f t="shared" si="3"/>
        <v>218.42284160490397</v>
      </c>
      <c r="G63" s="5" t="str">
        <f t="shared" si="4"/>
        <v>janvier</v>
      </c>
      <c r="H63" s="5" t="str">
        <f t="shared" si="5"/>
        <v>2020</v>
      </c>
    </row>
    <row r="64" spans="1:8" x14ac:dyDescent="0.25">
      <c r="A64" s="1">
        <v>43846.265972222223</v>
      </c>
      <c r="B64">
        <v>576659</v>
      </c>
      <c r="C64" s="8">
        <f t="shared" si="0"/>
        <v>1.9895833333357587</v>
      </c>
      <c r="D64">
        <f t="shared" si="1"/>
        <v>1240</v>
      </c>
      <c r="E64" s="5">
        <f t="shared" si="2"/>
        <v>25.968586387402897</v>
      </c>
      <c r="F64" s="5">
        <f t="shared" si="3"/>
        <v>233.71727748662607</v>
      </c>
      <c r="G64" s="5" t="str">
        <f t="shared" si="4"/>
        <v>janvier</v>
      </c>
      <c r="H64" s="5" t="str">
        <f t="shared" si="5"/>
        <v>2020</v>
      </c>
    </row>
    <row r="65" spans="1:8" x14ac:dyDescent="0.25">
      <c r="A65" s="1">
        <v>43844.276388888888</v>
      </c>
      <c r="B65">
        <v>575419</v>
      </c>
      <c r="C65" s="8">
        <f t="shared" si="0"/>
        <v>0.9493055555576575</v>
      </c>
      <c r="D65">
        <f t="shared" si="1"/>
        <v>583</v>
      </c>
      <c r="E65" s="5">
        <f t="shared" si="2"/>
        <v>25.588880760733392</v>
      </c>
      <c r="F65" s="5">
        <f t="shared" si="3"/>
        <v>230.29992684660053</v>
      </c>
      <c r="G65" s="5" t="str">
        <f t="shared" si="4"/>
        <v>janvier</v>
      </c>
      <c r="H65" s="5" t="str">
        <f t="shared" si="5"/>
        <v>2020</v>
      </c>
    </row>
    <row r="66" spans="1:8" x14ac:dyDescent="0.25">
      <c r="A66" s="1">
        <v>43843.32708333333</v>
      </c>
      <c r="B66">
        <v>574836</v>
      </c>
      <c r="C66" s="8">
        <f t="shared" si="0"/>
        <v>6.0486111111094942</v>
      </c>
      <c r="D66">
        <f t="shared" si="1"/>
        <v>3407</v>
      </c>
      <c r="E66" s="5">
        <f t="shared" si="2"/>
        <v>23.469575200924758</v>
      </c>
      <c r="F66" s="5">
        <f t="shared" si="3"/>
        <v>211.22617680832283</v>
      </c>
      <c r="G66" s="5" t="str">
        <f t="shared" si="4"/>
        <v>janvier</v>
      </c>
      <c r="H66" s="5" t="str">
        <f t="shared" si="5"/>
        <v>2020</v>
      </c>
    </row>
    <row r="67" spans="1:8" x14ac:dyDescent="0.25">
      <c r="A67" s="1">
        <v>43837.27847222222</v>
      </c>
      <c r="B67">
        <v>571429</v>
      </c>
      <c r="C67" s="8">
        <f t="shared" ref="C67:C110" si="6">A67-A68</f>
        <v>0.97152777777955635</v>
      </c>
      <c r="D67">
        <f t="shared" ref="D67:D110" si="7">B67-B68</f>
        <v>529</v>
      </c>
      <c r="E67" s="5">
        <f t="shared" ref="E67:E110" si="8">D67/(C67*24)</f>
        <v>22.687634024261541</v>
      </c>
      <c r="F67" s="5">
        <f t="shared" ref="F67:F110" si="9">E67*9</f>
        <v>204.18870621835387</v>
      </c>
      <c r="G67" s="5" t="str">
        <f t="shared" ref="G67:G110" si="10">TEXT(A67,"mmmm")</f>
        <v>janvier</v>
      </c>
      <c r="H67" s="5" t="str">
        <f t="shared" ref="H67:H110" si="11">TEXT(A67,"aaaa")</f>
        <v>2020</v>
      </c>
    </row>
    <row r="68" spans="1:8" x14ac:dyDescent="0.25">
      <c r="A68" s="1">
        <v>43836.306944444441</v>
      </c>
      <c r="B68">
        <v>570900</v>
      </c>
      <c r="C68" s="8">
        <f t="shared" si="6"/>
        <v>1.0249999999941792</v>
      </c>
      <c r="D68">
        <f t="shared" si="7"/>
        <v>519</v>
      </c>
      <c r="E68" s="5">
        <f t="shared" si="8"/>
        <v>21.097560975729564</v>
      </c>
      <c r="F68" s="5">
        <f t="shared" si="9"/>
        <v>189.87804878156606</v>
      </c>
      <c r="G68" s="5" t="str">
        <f t="shared" si="10"/>
        <v>janvier</v>
      </c>
      <c r="H68" s="5" t="str">
        <f t="shared" si="11"/>
        <v>2020</v>
      </c>
    </row>
    <row r="69" spans="1:8" x14ac:dyDescent="0.25">
      <c r="A69" s="1">
        <v>43835.281944444447</v>
      </c>
      <c r="B69">
        <v>570381</v>
      </c>
      <c r="C69" s="8">
        <f t="shared" si="6"/>
        <v>1.0166666666700621</v>
      </c>
      <c r="D69">
        <f t="shared" si="7"/>
        <v>556</v>
      </c>
      <c r="E69" s="5">
        <f t="shared" si="8"/>
        <v>22.786885245825538</v>
      </c>
      <c r="F69" s="5">
        <f t="shared" si="9"/>
        <v>205.08196721242984</v>
      </c>
      <c r="G69" s="5" t="str">
        <f t="shared" si="10"/>
        <v>janvier</v>
      </c>
      <c r="H69" s="5" t="str">
        <f t="shared" si="11"/>
        <v>2020</v>
      </c>
    </row>
    <row r="70" spans="1:8" x14ac:dyDescent="0.25">
      <c r="A70" s="1">
        <v>43834.265277777777</v>
      </c>
      <c r="B70">
        <v>569825</v>
      </c>
      <c r="C70" s="8">
        <f t="shared" si="6"/>
        <v>0.95277777777664596</v>
      </c>
      <c r="D70">
        <f t="shared" si="7"/>
        <v>547</v>
      </c>
      <c r="E70" s="5">
        <f t="shared" si="8"/>
        <v>23.921282798862237</v>
      </c>
      <c r="F70" s="5">
        <f t="shared" si="9"/>
        <v>215.29154518976014</v>
      </c>
      <c r="G70" s="5" t="str">
        <f t="shared" si="10"/>
        <v>janvier</v>
      </c>
      <c r="H70" s="5" t="str">
        <f t="shared" si="11"/>
        <v>2020</v>
      </c>
    </row>
    <row r="71" spans="1:8" x14ac:dyDescent="0.25">
      <c r="A71" s="1">
        <v>43833.3125</v>
      </c>
      <c r="B71">
        <v>569278</v>
      </c>
      <c r="C71" s="8">
        <f t="shared" si="6"/>
        <v>0.99791666666715173</v>
      </c>
      <c r="D71">
        <f t="shared" si="7"/>
        <v>562</v>
      </c>
      <c r="E71" s="5">
        <f t="shared" si="8"/>
        <v>23.465553235896735</v>
      </c>
      <c r="F71" s="5">
        <f t="shared" si="9"/>
        <v>211.1899791230706</v>
      </c>
      <c r="G71" s="5" t="str">
        <f t="shared" si="10"/>
        <v>janvier</v>
      </c>
      <c r="H71" s="5" t="str">
        <f t="shared" si="11"/>
        <v>2020</v>
      </c>
    </row>
    <row r="72" spans="1:8" x14ac:dyDescent="0.25">
      <c r="A72" s="1">
        <v>43832.314583333333</v>
      </c>
      <c r="B72">
        <v>568716</v>
      </c>
      <c r="C72" s="8">
        <f t="shared" si="6"/>
        <v>2.0423611111109494</v>
      </c>
      <c r="D72">
        <f t="shared" si="7"/>
        <v>1109</v>
      </c>
      <c r="E72" s="5">
        <f t="shared" si="8"/>
        <v>22.624957497451639</v>
      </c>
      <c r="F72" s="5">
        <f t="shared" si="9"/>
        <v>203.62461747706476</v>
      </c>
      <c r="G72" s="5" t="str">
        <f t="shared" si="10"/>
        <v>janvier</v>
      </c>
      <c r="H72" s="5" t="str">
        <f t="shared" si="11"/>
        <v>2020</v>
      </c>
    </row>
    <row r="73" spans="1:8" x14ac:dyDescent="0.25">
      <c r="A73" s="1">
        <v>43830.272222222222</v>
      </c>
      <c r="B73">
        <v>567607</v>
      </c>
      <c r="C73" s="8">
        <f t="shared" si="6"/>
        <v>1.0041666666656965</v>
      </c>
      <c r="D73">
        <f t="shared" si="7"/>
        <v>523</v>
      </c>
      <c r="E73" s="5">
        <f t="shared" si="8"/>
        <v>21.701244813298974</v>
      </c>
      <c r="F73" s="5">
        <f t="shared" si="9"/>
        <v>195.31120331969078</v>
      </c>
      <c r="G73" s="5" t="str">
        <f t="shared" si="10"/>
        <v>décembre</v>
      </c>
      <c r="H73" s="5" t="str">
        <f t="shared" si="11"/>
        <v>2019</v>
      </c>
    </row>
    <row r="74" spans="1:8" x14ac:dyDescent="0.25">
      <c r="A74" s="1">
        <v>43829.268055555556</v>
      </c>
      <c r="B74">
        <v>567084</v>
      </c>
      <c r="C74" s="8">
        <f t="shared" si="6"/>
        <v>1.0173611111094942</v>
      </c>
      <c r="D74">
        <f t="shared" si="7"/>
        <v>578</v>
      </c>
      <c r="E74" s="5">
        <f t="shared" si="8"/>
        <v>23.672354948843083</v>
      </c>
      <c r="F74" s="5">
        <f t="shared" si="9"/>
        <v>213.05119453958775</v>
      </c>
      <c r="G74" s="5" t="str">
        <f t="shared" si="10"/>
        <v>décembre</v>
      </c>
      <c r="H74" s="5" t="str">
        <f t="shared" si="11"/>
        <v>2019</v>
      </c>
    </row>
    <row r="75" spans="1:8" x14ac:dyDescent="0.25">
      <c r="A75" s="1">
        <v>43828.250694444447</v>
      </c>
      <c r="B75">
        <v>566506</v>
      </c>
      <c r="C75" s="8">
        <f t="shared" si="6"/>
        <v>0.94166666666569654</v>
      </c>
      <c r="D75">
        <f t="shared" si="7"/>
        <v>535</v>
      </c>
      <c r="E75" s="5">
        <f t="shared" si="8"/>
        <v>23.672566371705805</v>
      </c>
      <c r="F75" s="5">
        <f t="shared" si="9"/>
        <v>213.05309734535226</v>
      </c>
      <c r="G75" s="5" t="str">
        <f t="shared" si="10"/>
        <v>décembre</v>
      </c>
      <c r="H75" s="5" t="str">
        <f t="shared" si="11"/>
        <v>2019</v>
      </c>
    </row>
    <row r="76" spans="1:8" x14ac:dyDescent="0.25">
      <c r="A76" s="1">
        <v>43827.309027777781</v>
      </c>
      <c r="B76">
        <v>565971</v>
      </c>
      <c r="C76" s="8">
        <f t="shared" si="6"/>
        <v>1.03125</v>
      </c>
      <c r="D76">
        <f t="shared" si="7"/>
        <v>600.59999999997672</v>
      </c>
      <c r="E76" s="5">
        <f t="shared" si="8"/>
        <v>24.266666666665724</v>
      </c>
      <c r="F76" s="5">
        <f t="shared" si="9"/>
        <v>218.39999999999151</v>
      </c>
      <c r="G76" s="5" t="str">
        <f t="shared" si="10"/>
        <v>décembre</v>
      </c>
      <c r="H76" s="5" t="str">
        <f t="shared" si="11"/>
        <v>2019</v>
      </c>
    </row>
    <row r="77" spans="1:8" x14ac:dyDescent="0.25">
      <c r="A77" s="1">
        <v>43826.277777777781</v>
      </c>
      <c r="B77">
        <v>565370.4</v>
      </c>
      <c r="C77" s="8">
        <f t="shared" si="6"/>
        <v>1.0006944444467081</v>
      </c>
      <c r="D77">
        <f t="shared" si="7"/>
        <v>577.40000000002328</v>
      </c>
      <c r="E77" s="5">
        <f t="shared" si="8"/>
        <v>24.041637751508002</v>
      </c>
      <c r="F77" s="5">
        <f t="shared" si="9"/>
        <v>216.37473976357202</v>
      </c>
      <c r="G77" s="5" t="str">
        <f t="shared" si="10"/>
        <v>décembre</v>
      </c>
      <c r="H77" s="5" t="str">
        <f t="shared" si="11"/>
        <v>2019</v>
      </c>
    </row>
    <row r="78" spans="1:8" x14ac:dyDescent="0.25">
      <c r="A78" s="1">
        <v>43825.277083333334</v>
      </c>
      <c r="B78">
        <v>564793</v>
      </c>
      <c r="C78" s="8">
        <f t="shared" si="6"/>
        <v>1.0534722222218988</v>
      </c>
      <c r="D78">
        <f t="shared" si="7"/>
        <v>640</v>
      </c>
      <c r="E78" s="5">
        <f t="shared" si="8"/>
        <v>25.313117996052597</v>
      </c>
      <c r="F78" s="5">
        <f t="shared" si="9"/>
        <v>227.81806196447337</v>
      </c>
      <c r="G78" s="5" t="str">
        <f t="shared" si="10"/>
        <v>décembre</v>
      </c>
      <c r="H78" s="5" t="str">
        <f t="shared" si="11"/>
        <v>2019</v>
      </c>
    </row>
    <row r="79" spans="1:8" x14ac:dyDescent="0.25">
      <c r="A79" s="1">
        <v>43824.223611111112</v>
      </c>
      <c r="B79">
        <v>564153</v>
      </c>
      <c r="C79" s="8">
        <f t="shared" si="6"/>
        <v>1.9576388888890506</v>
      </c>
      <c r="D79">
        <f t="shared" si="7"/>
        <v>989</v>
      </c>
      <c r="E79" s="5">
        <f t="shared" si="8"/>
        <v>21.050017736784355</v>
      </c>
      <c r="F79" s="5">
        <f t="shared" si="9"/>
        <v>189.45015963105919</v>
      </c>
      <c r="G79" s="5" t="str">
        <f t="shared" si="10"/>
        <v>décembre</v>
      </c>
      <c r="H79" s="5" t="str">
        <f t="shared" si="11"/>
        <v>2019</v>
      </c>
    </row>
    <row r="80" spans="1:8" x14ac:dyDescent="0.25">
      <c r="A80" s="1">
        <v>43822.265972222223</v>
      </c>
      <c r="B80">
        <v>563164</v>
      </c>
      <c r="C80" s="8">
        <f t="shared" si="6"/>
        <v>1.0180555555562023</v>
      </c>
      <c r="D80">
        <f t="shared" si="7"/>
        <v>571</v>
      </c>
      <c r="E80" s="5">
        <f t="shared" si="8"/>
        <v>23.36971350612431</v>
      </c>
      <c r="F80" s="5">
        <f t="shared" si="9"/>
        <v>210.32742155511878</v>
      </c>
      <c r="G80" s="5" t="str">
        <f t="shared" si="10"/>
        <v>décembre</v>
      </c>
      <c r="H80" s="5" t="str">
        <f t="shared" si="11"/>
        <v>2019</v>
      </c>
    </row>
    <row r="81" spans="1:8" x14ac:dyDescent="0.25">
      <c r="A81" s="1">
        <v>43821.247916666667</v>
      </c>
      <c r="B81">
        <v>562593</v>
      </c>
      <c r="C81" s="8">
        <f t="shared" si="6"/>
        <v>0.99722222222044365</v>
      </c>
      <c r="D81">
        <f t="shared" si="7"/>
        <v>552</v>
      </c>
      <c r="E81" s="5">
        <f t="shared" si="8"/>
        <v>23.064066852408825</v>
      </c>
      <c r="F81" s="5">
        <f t="shared" si="9"/>
        <v>207.57660167167941</v>
      </c>
      <c r="G81" s="5" t="str">
        <f t="shared" si="10"/>
        <v>décembre</v>
      </c>
      <c r="H81" s="5" t="str">
        <f t="shared" si="11"/>
        <v>2019</v>
      </c>
    </row>
    <row r="82" spans="1:8" x14ac:dyDescent="0.25">
      <c r="A82" s="1">
        <v>43820.250694444447</v>
      </c>
      <c r="B82">
        <v>562041</v>
      </c>
      <c r="C82" s="8">
        <f t="shared" si="6"/>
        <v>0.97777777777810115</v>
      </c>
      <c r="D82">
        <f t="shared" si="7"/>
        <v>549</v>
      </c>
      <c r="E82" s="5">
        <f t="shared" si="8"/>
        <v>23.394886363628626</v>
      </c>
      <c r="F82" s="5">
        <f t="shared" si="9"/>
        <v>210.55397727265762</v>
      </c>
      <c r="G82" s="5" t="str">
        <f t="shared" si="10"/>
        <v>décembre</v>
      </c>
      <c r="H82" s="5" t="str">
        <f t="shared" si="11"/>
        <v>2019</v>
      </c>
    </row>
    <row r="83" spans="1:8" x14ac:dyDescent="0.25">
      <c r="A83" s="1">
        <v>43819.272916666669</v>
      </c>
      <c r="B83">
        <v>561492</v>
      </c>
      <c r="C83" s="8">
        <f t="shared" si="6"/>
        <v>1.0208333333357587</v>
      </c>
      <c r="D83">
        <f t="shared" si="7"/>
        <v>550</v>
      </c>
      <c r="E83" s="5">
        <f t="shared" si="8"/>
        <v>22.448979591783399</v>
      </c>
      <c r="F83" s="5">
        <f t="shared" si="9"/>
        <v>202.04081632605059</v>
      </c>
      <c r="G83" s="5" t="str">
        <f t="shared" si="10"/>
        <v>décembre</v>
      </c>
      <c r="H83" s="5" t="str">
        <f t="shared" si="11"/>
        <v>2019</v>
      </c>
    </row>
    <row r="84" spans="1:8" x14ac:dyDescent="0.25">
      <c r="A84" s="1">
        <v>43818.252083333333</v>
      </c>
      <c r="B84">
        <v>560942</v>
      </c>
      <c r="C84" s="8">
        <f t="shared" si="6"/>
        <v>3.9784722222248092</v>
      </c>
      <c r="D84">
        <f t="shared" si="7"/>
        <v>2052</v>
      </c>
      <c r="E84" s="5">
        <f t="shared" si="8"/>
        <v>21.490661546503741</v>
      </c>
      <c r="F84" s="5">
        <f t="shared" si="9"/>
        <v>193.41595391853366</v>
      </c>
      <c r="G84" s="5" t="str">
        <f t="shared" si="10"/>
        <v>décembre</v>
      </c>
      <c r="H84" s="5" t="str">
        <f t="shared" si="11"/>
        <v>2019</v>
      </c>
    </row>
    <row r="85" spans="1:8" x14ac:dyDescent="0.25">
      <c r="A85" s="1">
        <v>43814.273611111108</v>
      </c>
      <c r="B85">
        <v>558890</v>
      </c>
      <c r="C85" s="8">
        <f t="shared" si="6"/>
        <v>1.9847222222160781</v>
      </c>
      <c r="D85">
        <f t="shared" si="7"/>
        <v>1074</v>
      </c>
      <c r="E85" s="5">
        <f t="shared" si="8"/>
        <v>22.547235829321025</v>
      </c>
      <c r="F85" s="5">
        <f t="shared" si="9"/>
        <v>202.92512246388924</v>
      </c>
      <c r="G85" s="5" t="str">
        <f t="shared" si="10"/>
        <v>décembre</v>
      </c>
      <c r="H85" s="5" t="str">
        <f t="shared" si="11"/>
        <v>2019</v>
      </c>
    </row>
    <row r="86" spans="1:8" x14ac:dyDescent="0.25">
      <c r="A86" s="1">
        <v>43812.288888888892</v>
      </c>
      <c r="B86">
        <v>557816</v>
      </c>
      <c r="C86" s="8">
        <f t="shared" si="6"/>
        <v>2.0270833333343035</v>
      </c>
      <c r="D86">
        <f t="shared" si="7"/>
        <v>1019</v>
      </c>
      <c r="E86" s="5">
        <f t="shared" si="8"/>
        <v>20.945529290843009</v>
      </c>
      <c r="F86" s="5">
        <f t="shared" si="9"/>
        <v>188.50976361758708</v>
      </c>
      <c r="G86" s="5" t="str">
        <f t="shared" si="10"/>
        <v>décembre</v>
      </c>
      <c r="H86" s="5" t="str">
        <f t="shared" si="11"/>
        <v>2019</v>
      </c>
    </row>
    <row r="87" spans="1:8" x14ac:dyDescent="0.25">
      <c r="A87" s="1">
        <v>43810.261805555558</v>
      </c>
      <c r="B87">
        <v>556797</v>
      </c>
      <c r="C87" s="8">
        <f t="shared" si="6"/>
        <v>3.9854166666700621</v>
      </c>
      <c r="D87">
        <f t="shared" si="7"/>
        <v>1912</v>
      </c>
      <c r="E87" s="5">
        <f t="shared" si="8"/>
        <v>19.989545216919719</v>
      </c>
      <c r="F87" s="5">
        <f t="shared" si="9"/>
        <v>179.90590695227746</v>
      </c>
      <c r="G87" s="5" t="str">
        <f t="shared" si="10"/>
        <v>décembre</v>
      </c>
      <c r="H87" s="5" t="str">
        <f t="shared" si="11"/>
        <v>2019</v>
      </c>
    </row>
    <row r="88" spans="1:8" x14ac:dyDescent="0.25">
      <c r="A88" s="1">
        <v>43806.276388888888</v>
      </c>
      <c r="B88">
        <v>554885</v>
      </c>
      <c r="C88" s="8">
        <f t="shared" si="6"/>
        <v>1.9513888888905058</v>
      </c>
      <c r="D88">
        <f t="shared" si="7"/>
        <v>869</v>
      </c>
      <c r="E88" s="5">
        <f t="shared" si="8"/>
        <v>18.555160142333381</v>
      </c>
      <c r="F88" s="5">
        <f t="shared" si="9"/>
        <v>166.99644128100044</v>
      </c>
      <c r="G88" s="5" t="str">
        <f t="shared" si="10"/>
        <v>décembre</v>
      </c>
      <c r="H88" s="5" t="str">
        <f t="shared" si="11"/>
        <v>2019</v>
      </c>
    </row>
    <row r="89" spans="1:8" x14ac:dyDescent="0.25">
      <c r="A89" s="1">
        <v>43804.324999999997</v>
      </c>
      <c r="B89">
        <v>554016</v>
      </c>
      <c r="C89" s="8">
        <f t="shared" si="6"/>
        <v>1.0680555555518367</v>
      </c>
      <c r="D89">
        <f t="shared" si="7"/>
        <v>479</v>
      </c>
      <c r="E89" s="5">
        <f t="shared" si="8"/>
        <v>18.686605981859604</v>
      </c>
      <c r="F89" s="5">
        <f t="shared" si="9"/>
        <v>168.17945383673643</v>
      </c>
      <c r="G89" s="5" t="str">
        <f t="shared" si="10"/>
        <v>décembre</v>
      </c>
      <c r="H89" s="5" t="str">
        <f t="shared" si="11"/>
        <v>2019</v>
      </c>
    </row>
    <row r="90" spans="1:8" x14ac:dyDescent="0.25">
      <c r="A90" s="1">
        <v>43803.256944444445</v>
      </c>
      <c r="B90">
        <v>553537</v>
      </c>
      <c r="C90" s="8">
        <f t="shared" si="6"/>
        <v>0.98333333333721384</v>
      </c>
      <c r="D90">
        <f t="shared" si="7"/>
        <v>436</v>
      </c>
      <c r="E90" s="5">
        <f t="shared" si="8"/>
        <v>18.474576271113534</v>
      </c>
      <c r="F90" s="5">
        <f t="shared" si="9"/>
        <v>166.27118644002181</v>
      </c>
      <c r="G90" s="5" t="str">
        <f t="shared" si="10"/>
        <v>décembre</v>
      </c>
      <c r="H90" s="5" t="str">
        <f t="shared" si="11"/>
        <v>2019</v>
      </c>
    </row>
    <row r="91" spans="1:8" x14ac:dyDescent="0.25">
      <c r="A91" s="1">
        <v>43802.273611111108</v>
      </c>
      <c r="B91">
        <v>553101</v>
      </c>
      <c r="C91" s="8">
        <f t="shared" si="6"/>
        <v>0.95972222222189885</v>
      </c>
      <c r="D91">
        <f t="shared" si="7"/>
        <v>421</v>
      </c>
      <c r="E91" s="5">
        <f t="shared" si="8"/>
        <v>18.277858176561875</v>
      </c>
      <c r="F91" s="5">
        <f t="shared" si="9"/>
        <v>164.50072358905686</v>
      </c>
      <c r="G91" s="5" t="str">
        <f t="shared" si="10"/>
        <v>décembre</v>
      </c>
      <c r="H91" s="5" t="str">
        <f t="shared" si="11"/>
        <v>2019</v>
      </c>
    </row>
    <row r="92" spans="1:8" x14ac:dyDescent="0.25">
      <c r="A92" s="1">
        <v>43801.313888888886</v>
      </c>
      <c r="B92">
        <v>552680</v>
      </c>
      <c r="C92" s="8">
        <f t="shared" si="6"/>
        <v>1.0354166666656965</v>
      </c>
      <c r="D92">
        <f t="shared" si="7"/>
        <v>509</v>
      </c>
      <c r="E92" s="5">
        <f t="shared" si="8"/>
        <v>20.482897384325025</v>
      </c>
      <c r="F92" s="5">
        <f t="shared" si="9"/>
        <v>184.34607645892521</v>
      </c>
      <c r="G92" s="5" t="str">
        <f t="shared" si="10"/>
        <v>décembre</v>
      </c>
      <c r="H92" s="5" t="str">
        <f t="shared" si="11"/>
        <v>2019</v>
      </c>
    </row>
    <row r="93" spans="1:8" x14ac:dyDescent="0.25">
      <c r="A93" s="1">
        <v>43800.27847222222</v>
      </c>
      <c r="B93">
        <v>552171</v>
      </c>
      <c r="C93" s="8">
        <f t="shared" si="6"/>
        <v>0.92222222222335404</v>
      </c>
      <c r="D93">
        <f t="shared" si="7"/>
        <v>479</v>
      </c>
      <c r="E93" s="5">
        <f t="shared" si="8"/>
        <v>21.641566265033681</v>
      </c>
      <c r="F93" s="5">
        <f t="shared" si="9"/>
        <v>194.77409638530312</v>
      </c>
      <c r="G93" s="5" t="str">
        <f t="shared" si="10"/>
        <v>décembre</v>
      </c>
      <c r="H93" s="5" t="str">
        <f t="shared" si="11"/>
        <v>2019</v>
      </c>
    </row>
    <row r="94" spans="1:8" x14ac:dyDescent="0.25">
      <c r="A94" s="1">
        <v>43799.356249999997</v>
      </c>
      <c r="B94">
        <v>551692</v>
      </c>
      <c r="C94" s="8">
        <f t="shared" si="6"/>
        <v>1.0243055555547471</v>
      </c>
      <c r="D94">
        <f t="shared" si="7"/>
        <v>519</v>
      </c>
      <c r="E94" s="5">
        <f t="shared" si="8"/>
        <v>21.111864406796325</v>
      </c>
      <c r="F94" s="5">
        <f t="shared" si="9"/>
        <v>190.00677966116692</v>
      </c>
      <c r="G94" s="5" t="str">
        <f t="shared" si="10"/>
        <v>novembre</v>
      </c>
      <c r="H94" s="5" t="str">
        <f t="shared" si="11"/>
        <v>2019</v>
      </c>
    </row>
    <row r="95" spans="1:8" x14ac:dyDescent="0.25">
      <c r="A95" s="1">
        <v>43798.331944444442</v>
      </c>
      <c r="B95">
        <v>551173</v>
      </c>
      <c r="C95" s="8">
        <f t="shared" si="6"/>
        <v>1.086111111108039</v>
      </c>
      <c r="D95">
        <f t="shared" si="7"/>
        <v>590</v>
      </c>
      <c r="E95" s="5">
        <f t="shared" si="8"/>
        <v>22.634271099808267</v>
      </c>
      <c r="F95" s="5">
        <f t="shared" si="9"/>
        <v>203.70843989827441</v>
      </c>
      <c r="G95" s="5" t="str">
        <f t="shared" si="10"/>
        <v>novembre</v>
      </c>
      <c r="H95" s="5" t="str">
        <f t="shared" si="11"/>
        <v>2019</v>
      </c>
    </row>
    <row r="96" spans="1:8" x14ac:dyDescent="0.25">
      <c r="A96" s="1">
        <v>43797.245833333334</v>
      </c>
      <c r="B96">
        <v>550583</v>
      </c>
      <c r="C96" s="8">
        <f t="shared" si="6"/>
        <v>0.9493055555576575</v>
      </c>
      <c r="D96">
        <f t="shared" si="7"/>
        <v>545</v>
      </c>
      <c r="E96" s="5">
        <f t="shared" si="8"/>
        <v>23.920994879244766</v>
      </c>
      <c r="F96" s="5">
        <f t="shared" si="9"/>
        <v>215.2889539132029</v>
      </c>
      <c r="G96" s="5" t="str">
        <f t="shared" si="10"/>
        <v>novembre</v>
      </c>
      <c r="H96" s="5" t="str">
        <f t="shared" si="11"/>
        <v>2019</v>
      </c>
    </row>
    <row r="97" spans="1:8" x14ac:dyDescent="0.25">
      <c r="A97" s="1">
        <v>43796.296527777777</v>
      </c>
      <c r="B97">
        <v>550038</v>
      </c>
      <c r="C97" s="8">
        <f t="shared" si="6"/>
        <v>2.0409722222175333</v>
      </c>
      <c r="D97">
        <f t="shared" si="7"/>
        <v>1110</v>
      </c>
      <c r="E97" s="5">
        <f t="shared" si="8"/>
        <v>22.660768969089148</v>
      </c>
      <c r="F97" s="5">
        <f t="shared" si="9"/>
        <v>203.94692072180231</v>
      </c>
      <c r="G97" s="5" t="str">
        <f t="shared" si="10"/>
        <v>novembre</v>
      </c>
      <c r="H97" s="5" t="str">
        <f t="shared" si="11"/>
        <v>2019</v>
      </c>
    </row>
    <row r="98" spans="1:8" x14ac:dyDescent="0.25">
      <c r="A98" s="1">
        <v>43794.255555555559</v>
      </c>
      <c r="B98">
        <v>548928</v>
      </c>
      <c r="C98" s="8">
        <f t="shared" si="6"/>
        <v>0.97222222222626442</v>
      </c>
      <c r="D98">
        <f t="shared" si="7"/>
        <v>502</v>
      </c>
      <c r="E98" s="5">
        <f t="shared" si="8"/>
        <v>21.514285714196266</v>
      </c>
      <c r="F98" s="5">
        <f t="shared" si="9"/>
        <v>193.62857142776639</v>
      </c>
      <c r="G98" s="5" t="str">
        <f t="shared" si="10"/>
        <v>novembre</v>
      </c>
      <c r="H98" s="5" t="str">
        <f t="shared" si="11"/>
        <v>2019</v>
      </c>
    </row>
    <row r="99" spans="1:8" x14ac:dyDescent="0.25">
      <c r="A99" s="1">
        <v>43793.283333333333</v>
      </c>
      <c r="B99">
        <v>548426</v>
      </c>
      <c r="C99" s="8">
        <f t="shared" si="6"/>
        <v>1.0097222222248092</v>
      </c>
      <c r="D99">
        <f t="shared" si="7"/>
        <v>563</v>
      </c>
      <c r="E99" s="5">
        <f t="shared" si="8"/>
        <v>23.23246217325547</v>
      </c>
      <c r="F99" s="5">
        <f t="shared" si="9"/>
        <v>209.09215955929923</v>
      </c>
      <c r="G99" s="5" t="str">
        <f t="shared" si="10"/>
        <v>novembre</v>
      </c>
      <c r="H99" s="5" t="str">
        <f t="shared" si="11"/>
        <v>2019</v>
      </c>
    </row>
    <row r="100" spans="1:8" x14ac:dyDescent="0.25">
      <c r="A100" s="1">
        <v>43792.273611111108</v>
      </c>
      <c r="B100">
        <v>547863</v>
      </c>
      <c r="C100" s="8">
        <f t="shared" si="6"/>
        <v>0.99166666666133096</v>
      </c>
      <c r="D100">
        <f t="shared" si="7"/>
        <v>536</v>
      </c>
      <c r="E100" s="5">
        <f t="shared" si="8"/>
        <v>22.521008403482519</v>
      </c>
      <c r="F100" s="5">
        <f t="shared" si="9"/>
        <v>202.68907563134266</v>
      </c>
      <c r="G100" s="5" t="str">
        <f t="shared" si="10"/>
        <v>novembre</v>
      </c>
      <c r="H100" s="5" t="str">
        <f t="shared" si="11"/>
        <v>2019</v>
      </c>
    </row>
    <row r="101" spans="1:8" x14ac:dyDescent="0.25">
      <c r="A101" s="1">
        <v>43791.281944444447</v>
      </c>
      <c r="B101">
        <v>547327</v>
      </c>
      <c r="C101" s="8">
        <f t="shared" si="6"/>
        <v>0.99097222222189885</v>
      </c>
      <c r="D101">
        <f t="shared" si="7"/>
        <v>486</v>
      </c>
      <c r="E101" s="5">
        <f t="shared" si="8"/>
        <v>20.434477925724959</v>
      </c>
      <c r="F101" s="5">
        <f t="shared" si="9"/>
        <v>183.91030133152464</v>
      </c>
      <c r="G101" s="5" t="str">
        <f t="shared" si="10"/>
        <v>novembre</v>
      </c>
      <c r="H101" s="5" t="str">
        <f t="shared" si="11"/>
        <v>2019</v>
      </c>
    </row>
    <row r="102" spans="1:8" x14ac:dyDescent="0.25">
      <c r="A102" s="1">
        <v>43790.290972222225</v>
      </c>
      <c r="B102">
        <v>546841</v>
      </c>
      <c r="C102" s="8">
        <f t="shared" si="6"/>
        <v>0.97500000000582077</v>
      </c>
      <c r="D102">
        <f t="shared" si="7"/>
        <v>504</v>
      </c>
      <c r="E102" s="5">
        <f t="shared" si="8"/>
        <v>21.538461538332953</v>
      </c>
      <c r="F102" s="5">
        <f t="shared" si="9"/>
        <v>193.84615384499659</v>
      </c>
      <c r="G102" s="5" t="str">
        <f t="shared" si="10"/>
        <v>novembre</v>
      </c>
      <c r="H102" s="5" t="str">
        <f t="shared" si="11"/>
        <v>2019</v>
      </c>
    </row>
    <row r="103" spans="1:8" x14ac:dyDescent="0.25">
      <c r="A103" s="1">
        <v>43789.315972222219</v>
      </c>
      <c r="B103">
        <v>546337</v>
      </c>
      <c r="C103" s="8">
        <f t="shared" si="6"/>
        <v>0.96041666666133096</v>
      </c>
      <c r="D103">
        <f t="shared" si="7"/>
        <v>456</v>
      </c>
      <c r="E103" s="5">
        <f t="shared" si="8"/>
        <v>19.783080260413595</v>
      </c>
      <c r="F103" s="5">
        <f t="shared" si="9"/>
        <v>178.04772234372234</v>
      </c>
      <c r="G103" s="5" t="str">
        <f t="shared" si="10"/>
        <v>novembre</v>
      </c>
      <c r="H103" s="5" t="str">
        <f t="shared" si="11"/>
        <v>2019</v>
      </c>
    </row>
    <row r="104" spans="1:8" x14ac:dyDescent="0.25">
      <c r="A104" s="1">
        <v>43788.355555555558</v>
      </c>
      <c r="B104">
        <v>545881</v>
      </c>
      <c r="C104" s="8">
        <f t="shared" si="6"/>
        <v>1.1041666666715173</v>
      </c>
      <c r="D104">
        <f t="shared" si="7"/>
        <v>516</v>
      </c>
      <c r="E104" s="5">
        <f t="shared" si="8"/>
        <v>19.471698113122006</v>
      </c>
      <c r="F104" s="5">
        <f t="shared" si="9"/>
        <v>175.24528301809806</v>
      </c>
      <c r="G104" s="5" t="str">
        <f t="shared" si="10"/>
        <v>novembre</v>
      </c>
      <c r="H104" s="5" t="str">
        <f t="shared" si="11"/>
        <v>2019</v>
      </c>
    </row>
    <row r="105" spans="1:8" x14ac:dyDescent="0.25">
      <c r="A105" s="1">
        <v>43787.251388888886</v>
      </c>
      <c r="B105">
        <v>545365</v>
      </c>
      <c r="C105" s="8">
        <f t="shared" si="6"/>
        <v>1.0041666666656965</v>
      </c>
      <c r="D105">
        <f t="shared" si="7"/>
        <v>488.5</v>
      </c>
      <c r="E105" s="5">
        <f t="shared" si="8"/>
        <v>20.269709543588046</v>
      </c>
      <c r="F105" s="5">
        <f t="shared" si="9"/>
        <v>182.42738589229242</v>
      </c>
      <c r="G105" s="5" t="str">
        <f t="shared" si="10"/>
        <v>novembre</v>
      </c>
      <c r="H105" s="5" t="str">
        <f t="shared" si="11"/>
        <v>2019</v>
      </c>
    </row>
    <row r="106" spans="1:8" x14ac:dyDescent="0.25">
      <c r="A106" s="1">
        <v>43786.24722222222</v>
      </c>
      <c r="B106">
        <v>544876.5</v>
      </c>
      <c r="C106" s="8">
        <f t="shared" si="6"/>
        <v>0.94027777777955635</v>
      </c>
      <c r="D106">
        <f t="shared" si="7"/>
        <v>469.5</v>
      </c>
      <c r="E106" s="5">
        <f t="shared" si="8"/>
        <v>20.805022156533763</v>
      </c>
      <c r="F106" s="5">
        <f t="shared" si="9"/>
        <v>187.24519940880387</v>
      </c>
      <c r="G106" s="5" t="str">
        <f t="shared" si="10"/>
        <v>novembre</v>
      </c>
      <c r="H106" s="5" t="str">
        <f t="shared" si="11"/>
        <v>2019</v>
      </c>
    </row>
    <row r="107" spans="1:8" x14ac:dyDescent="0.25">
      <c r="A107" s="1">
        <v>43785.306944444441</v>
      </c>
      <c r="B107">
        <v>544407</v>
      </c>
      <c r="C107" s="8">
        <f t="shared" si="6"/>
        <v>1.0166666666627862</v>
      </c>
      <c r="D107">
        <f t="shared" si="7"/>
        <v>513</v>
      </c>
      <c r="E107" s="5">
        <f t="shared" si="8"/>
        <v>21.024590164014676</v>
      </c>
      <c r="F107" s="5">
        <f t="shared" si="9"/>
        <v>189.22131147613209</v>
      </c>
      <c r="G107" s="5" t="str">
        <f t="shared" si="10"/>
        <v>novembre</v>
      </c>
      <c r="H107" s="5" t="str">
        <f t="shared" si="11"/>
        <v>2019</v>
      </c>
    </row>
    <row r="108" spans="1:8" x14ac:dyDescent="0.25">
      <c r="A108" s="1">
        <v>43784.290277777778</v>
      </c>
      <c r="B108">
        <v>543894</v>
      </c>
      <c r="C108" s="8">
        <f t="shared" si="6"/>
        <v>0.8243055555576575</v>
      </c>
      <c r="D108">
        <f t="shared" si="7"/>
        <v>504</v>
      </c>
      <c r="E108" s="5">
        <f t="shared" si="8"/>
        <v>25.475989890415239</v>
      </c>
      <c r="F108" s="5">
        <f t="shared" si="9"/>
        <v>229.28390901373714</v>
      </c>
      <c r="G108" s="5" t="str">
        <f t="shared" si="10"/>
        <v>novembre</v>
      </c>
      <c r="H108" s="5" t="str">
        <f t="shared" si="11"/>
        <v>2019</v>
      </c>
    </row>
    <row r="109" spans="1:8" x14ac:dyDescent="0.25">
      <c r="A109" s="1">
        <v>43783.46597222222</v>
      </c>
      <c r="B109">
        <v>543390</v>
      </c>
      <c r="C109" s="8">
        <f t="shared" si="6"/>
        <v>1.0798611111094942</v>
      </c>
      <c r="D109">
        <f t="shared" si="7"/>
        <v>568</v>
      </c>
      <c r="E109" s="5">
        <f t="shared" si="8"/>
        <v>21.916398713859181</v>
      </c>
      <c r="F109" s="5">
        <f t="shared" si="9"/>
        <v>197.24758842473261</v>
      </c>
      <c r="G109" s="5" t="str">
        <f t="shared" si="10"/>
        <v>novembre</v>
      </c>
      <c r="H109" s="5" t="str">
        <f t="shared" si="11"/>
        <v>2019</v>
      </c>
    </row>
    <row r="110" spans="1:8" x14ac:dyDescent="0.25">
      <c r="A110" s="1">
        <v>43782.386111111111</v>
      </c>
      <c r="B110">
        <v>542822</v>
      </c>
      <c r="C110" s="8">
        <f t="shared" si="6"/>
        <v>43782.386111111111</v>
      </c>
      <c r="D110">
        <f t="shared" si="7"/>
        <v>542822</v>
      </c>
      <c r="E110" s="5">
        <f t="shared" si="8"/>
        <v>0.51659092485124825</v>
      </c>
      <c r="F110" s="5">
        <f t="shared" si="9"/>
        <v>4.6493183236612339</v>
      </c>
      <c r="G110" s="5" t="str">
        <f t="shared" si="10"/>
        <v>novembre</v>
      </c>
      <c r="H110" s="5" t="str">
        <f t="shared" si="11"/>
        <v>2019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PSm">
                <anchor>
                  <from>
                    <xdr:col>9</xdr:col>
                    <xdr:colOff>38100</xdr:colOff>
                    <xdr:row>0</xdr:row>
                    <xdr:rowOff>180975</xdr:rowOff>
                  </from>
                  <to>
                    <xdr:col>10</xdr:col>
                    <xdr:colOff>342900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3bf472f7-a010-4b5a-bb99-a26ed4c99680" ContentTypeId="0x0101" PreviousValue="false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6A0DF1AC8CB940A471973296D9145C" ma:contentTypeVersion="11" ma:contentTypeDescription="Create a new document." ma:contentTypeScope="" ma:versionID="6e2f0a54d5afe2a743ad283bf4208720">
  <xsd:schema xmlns:xsd="http://www.w3.org/2001/XMLSchema" xmlns:xs="http://www.w3.org/2001/XMLSchema" xmlns:p="http://schemas.microsoft.com/office/2006/metadata/properties" xmlns:ns3="87037488-ec5d-4aba-84c2-9b1d22638e8e" xmlns:ns4="455f835a-6a47-4c3d-a82a-8623e4ec3235" targetNamespace="http://schemas.microsoft.com/office/2006/metadata/properties" ma:root="true" ma:fieldsID="96c3b78bd9c09bb1b9723fe962bbdf4a" ns3:_="" ns4:_="">
    <xsd:import namespace="87037488-ec5d-4aba-84c2-9b1d22638e8e"/>
    <xsd:import namespace="455f835a-6a47-4c3d-a82a-8623e4ec3235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bf3878b1-7c83-4404-a816-77ba4adb8275}" ma:internalName="TaxCatchAll" ma:showField="CatchAllData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bf3878b1-7c83-4404-a816-77ba4adb8275}" ma:internalName="TaxCatchAllLabel" ma:readOnly="true" ma:showField="CatchAllDataLabel" ma:web="91be6c34-d136-4dda-a2c0-cb11eed6bf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f835a-6a47-4c3d-a82a-8623e4ec32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Props1.xml><?xml version="1.0" encoding="utf-8"?>
<ds:datastoreItem xmlns:ds="http://schemas.openxmlformats.org/officeDocument/2006/customXml" ds:itemID="{1D50C6DB-4899-49CC-BF31-7E9E38473FA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7EF6AA76-C18F-476F-8D6E-76250337F88B}">
  <ds:schemaRefs>
    <ds:schemaRef ds:uri="http://schemas.microsoft.com/office/2006/metadata/properties"/>
    <ds:schemaRef ds:uri="http://schemas.microsoft.com/office/infopath/2007/PartnerControls"/>
    <ds:schemaRef ds:uri="87037488-ec5d-4aba-84c2-9b1d22638e8e"/>
  </ds:schemaRefs>
</ds:datastoreItem>
</file>

<file path=customXml/itemProps3.xml><?xml version="1.0" encoding="utf-8"?>
<ds:datastoreItem xmlns:ds="http://schemas.openxmlformats.org/officeDocument/2006/customXml" ds:itemID="{BE570F2E-AB1F-481C-B480-F1EBA334934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730DA55-B848-443D-8370-19829A6A04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455f835a-6a47-4c3d-a82a-8623e4ec32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955BA162-3409-4E1D-9443-BF21D21C36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28</vt:i4>
      </vt:variant>
    </vt:vector>
  </HeadingPairs>
  <TitlesOfParts>
    <vt:vector size="42" baseType="lpstr">
      <vt:lpstr>Rondes</vt:lpstr>
      <vt:lpstr>Graphiques</vt:lpstr>
      <vt:lpstr>Graphiques généraux</vt:lpstr>
      <vt:lpstr>Consommation</vt:lpstr>
      <vt:lpstr>Taux</vt:lpstr>
      <vt:lpstr>Données brutes</vt:lpstr>
      <vt:lpstr>SSA3</vt:lpstr>
      <vt:lpstr>SSA1</vt:lpstr>
      <vt:lpstr>PG1</vt:lpstr>
      <vt:lpstr>SSA2</vt:lpstr>
      <vt:lpstr>SSA4</vt:lpstr>
      <vt:lpstr>PG2</vt:lpstr>
      <vt:lpstr>PR</vt:lpstr>
      <vt:lpstr>PS</vt:lpstr>
      <vt:lpstr>Annees</vt:lpstr>
      <vt:lpstr>'PG1'!Criteres</vt:lpstr>
      <vt:lpstr>'PG2'!Criteres</vt:lpstr>
      <vt:lpstr>PR!Criteres</vt:lpstr>
      <vt:lpstr>PS!Criteres</vt:lpstr>
      <vt:lpstr>'SSA1'!Criteres</vt:lpstr>
      <vt:lpstr>'SSA2'!Criteres</vt:lpstr>
      <vt:lpstr>'SSA3'!Criteres</vt:lpstr>
      <vt:lpstr>'SSA4'!Criteres</vt:lpstr>
      <vt:lpstr>DatePG1</vt:lpstr>
      <vt:lpstr>DatePG2</vt:lpstr>
      <vt:lpstr>DatePR</vt:lpstr>
      <vt:lpstr>DatePS</vt:lpstr>
      <vt:lpstr>DateSSA1</vt:lpstr>
      <vt:lpstr>DateSSA2</vt:lpstr>
      <vt:lpstr>DateSSA3</vt:lpstr>
      <vt:lpstr>DateSSA4</vt:lpstr>
      <vt:lpstr>DebitPG1</vt:lpstr>
      <vt:lpstr>DebitPG2</vt:lpstr>
      <vt:lpstr>DebitPR</vt:lpstr>
      <vt:lpstr>DebitPS</vt:lpstr>
      <vt:lpstr>DebitSSA1</vt:lpstr>
      <vt:lpstr>DebitSSA2</vt:lpstr>
      <vt:lpstr>DebitSSA3</vt:lpstr>
      <vt:lpstr>DebitSSA4</vt:lpstr>
      <vt:lpstr>Matrice</vt:lpstr>
      <vt:lpstr>MatriceTaux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Sall</dc:creator>
  <cp:lastModifiedBy>SALL Joachim (Elengy)</cp:lastModifiedBy>
  <dcterms:created xsi:type="dcterms:W3CDTF">2020-03-04T07:13:03Z</dcterms:created>
  <dcterms:modified xsi:type="dcterms:W3CDTF">2020-04-26T05:01:59Z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iteId">
    <vt:lpwstr>24139d14-c62c-4c47-8bdd-ce71ea1d50cf</vt:lpwstr>
  </property>
  <property fmtid="{D5CDD505-2E9C-101B-9397-08002B2CF9AE}" pid="4" name="MSIP_Label_c135c4ba-2280-41f8-be7d-6f21d368baa3_Owner">
    <vt:lpwstr>QH5945@engie.com</vt:lpwstr>
  </property>
  <property fmtid="{D5CDD505-2E9C-101B-9397-08002B2CF9AE}" pid="5" name="MSIP_Label_c135c4ba-2280-41f8-be7d-6f21d368baa3_SetDate">
    <vt:lpwstr>2020-03-04T07:27:56.3673922Z</vt:lpwstr>
  </property>
  <property fmtid="{D5CDD505-2E9C-101B-9397-08002B2CF9AE}" pid="6" name="MSIP_Label_c135c4ba-2280-41f8-be7d-6f21d368baa3_Name">
    <vt:lpwstr>Internal</vt:lpwstr>
  </property>
  <property fmtid="{D5CDD505-2E9C-101B-9397-08002B2CF9AE}" pid="7" name="MSIP_Label_c135c4ba-2280-41f8-be7d-6f21d368baa3_Application">
    <vt:lpwstr>Microsoft Azure Information Protection</vt:lpwstr>
  </property>
  <property fmtid="{D5CDD505-2E9C-101B-9397-08002B2CF9AE}" pid="8" name="MSIP_Label_c135c4ba-2280-41f8-be7d-6f21d368baa3_ActionId">
    <vt:lpwstr>aecd13c5-a47a-466b-ab76-0b5bbac081b0</vt:lpwstr>
  </property>
  <property fmtid="{D5CDD505-2E9C-101B-9397-08002B2CF9AE}" pid="9" name="MSIP_Label_c135c4ba-2280-41f8-be7d-6f21d368baa3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0x0101000A6A0DF1AC8CB940A471973296D9145C</vt:lpwstr>
  </property>
</Properties>
</file>