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ctrlProps/ctrlProp10.xml" ContentType="application/vnd.ms-excel.controlproperties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drawings/drawing6.xml" ContentType="application/vnd.openxmlformats-officedocument.drawing+xml"/>
  <Override PartName="/xl/ctrlProps/ctrlProp13.xml" ContentType="application/vnd.ms-excel.controlproperties+xml"/>
  <Override PartName="/xl/drawings/drawing7.xml" ContentType="application/vnd.openxmlformats-officedocument.drawing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drawings/drawing9.xml" ContentType="application/vnd.openxmlformats-officedocument.drawing+xml"/>
  <Override PartName="/xl/ctrlProps/ctrlProp16.xml" ContentType="application/vnd.ms-excel.controlproperties+xml"/>
  <Override PartName="/xl/drawings/drawing10.xml" ContentType="application/vnd.openxmlformats-officedocument.drawing+xml"/>
  <Override PartName="/xl/ctrlProps/ctrlProp17.xml" ContentType="application/vnd.ms-excel.controlproperties+xml"/>
  <Override PartName="/xl/drawings/drawing11.xml" ContentType="application/vnd.openxmlformats-officedocument.drawing+xml"/>
  <Override PartName="/xl/ctrlProps/ctrlProp18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qh5945_engie_com/Documents/Documents/test/"/>
    </mc:Choice>
  </mc:AlternateContent>
  <xr:revisionPtr revIDLastSave="4" documentId="13_ncr:1_{8A55751F-16EB-4F89-AC76-BC4F55B68506}" xr6:coauthVersionLast="45" xr6:coauthVersionMax="45" xr10:uidLastSave="{2889BEE9-2928-46AE-A9EF-9FCA23322802}"/>
  <bookViews>
    <workbookView xWindow="-120" yWindow="-120" windowWidth="20730" windowHeight="11160" tabRatio="618" firstSheet="1" activeTab="2" xr2:uid="{FB44F2FC-80C5-4792-B11D-D7B44DF97D49}"/>
  </bookViews>
  <sheets>
    <sheet name="Données brutes" sheetId="2" r:id="rId1"/>
    <sheet name="Graphiques" sheetId="7" r:id="rId2"/>
    <sheet name="Consommation" sheetId="14" r:id="rId3"/>
    <sheet name="SSA3" sheetId="1" r:id="rId4"/>
    <sheet name="SSA1" sheetId="3" r:id="rId5"/>
    <sheet name="PG1" sheetId="10" r:id="rId6"/>
    <sheet name="SSA2" sheetId="4" r:id="rId7"/>
    <sheet name="SSA4" sheetId="9" r:id="rId8"/>
    <sheet name="PG2" sheetId="11" r:id="rId9"/>
    <sheet name="PR" sheetId="12" r:id="rId10"/>
    <sheet name="PS" sheetId="13" r:id="rId11"/>
  </sheets>
  <definedNames>
    <definedName name="_xlnm._FilterDatabase" localSheetId="5" hidden="1">'PG1'!$A$1:$B$90</definedName>
    <definedName name="_xlnm._FilterDatabase" localSheetId="8" hidden="1">'PG2'!$A$1:$B$92</definedName>
    <definedName name="_xlnm._FilterDatabase" localSheetId="9" hidden="1">PR!$A$1:$B$90</definedName>
    <definedName name="_xlnm._FilterDatabase" localSheetId="10" hidden="1">PS!$A$1:$B$91</definedName>
    <definedName name="_xlnm._FilterDatabase" localSheetId="4" hidden="1">'SSA1'!$A$1:$B$70</definedName>
    <definedName name="_xlnm._FilterDatabase" localSheetId="6" hidden="1">'SSA2'!$A$1:$B$90</definedName>
    <definedName name="_xlnm._FilterDatabase" localSheetId="3" hidden="1">'SSA3'!$A$1:$B$79</definedName>
    <definedName name="_xlnm._FilterDatabase" localSheetId="7" hidden="1">'SSA4'!$A$1:$B$33</definedName>
    <definedName name="_xlchart.v1.1" hidden="1">Consommation!$O$1</definedName>
    <definedName name="_xlchart.v1.2" hidden="1">Consommation!$Q$3:$Q$14</definedName>
    <definedName name="Annees">Consommation!$A$3:$A$16</definedName>
    <definedName name="_xlnm.Criteria" localSheetId="5">'PG1'!$D$1:$D$2</definedName>
    <definedName name="_xlnm.Criteria" localSheetId="8">'PG2'!$D$1:$D$2</definedName>
    <definedName name="_xlnm.Criteria" localSheetId="9">PR!$D$1:$D$2</definedName>
    <definedName name="_xlnm.Criteria" localSheetId="10">PS!$D$1:$D$2</definedName>
    <definedName name="_xlnm.Criteria" localSheetId="4">'SSA1'!$D$1:$D$2</definedName>
    <definedName name="_xlnm.Criteria" localSheetId="6">'SSA2'!$D$1:$D$2</definedName>
    <definedName name="_xlnm.Criteria" localSheetId="3">'SSA3'!$D$1:$D$2</definedName>
    <definedName name="_xlnm.Criteria" localSheetId="7">'SSA4'!$D$1:$D$2</definedName>
    <definedName name="DatePG1">'PG1'!$A$2:$A$11</definedName>
    <definedName name="DatePG2">'PG2'!$A$2:$A$11</definedName>
    <definedName name="DatePR">PR!$A$2:$A$11</definedName>
    <definedName name="DatePS">PS!$A$2:$A$11</definedName>
    <definedName name="DateSSA1">'SSA1'!$A$2:$A$11</definedName>
    <definedName name="DateSSA2">'SSA2'!$A$2:$A$11</definedName>
    <definedName name="DateSSA3">'SSA3'!$A$2:$A$11</definedName>
    <definedName name="DateSSA4">'SSA4'!$A$2:$A$11</definedName>
    <definedName name="DebitPG1">'PG1'!$E$2:$E$11</definedName>
    <definedName name="DebitPG2">'PG2'!$E$2:$E$11</definedName>
    <definedName name="DebitPR">PR!$E$2:$E$11</definedName>
    <definedName name="DebitPS">PS!$E$2:$E$11</definedName>
    <definedName name="DebitSSA1">'SSA1'!$E$2:$E$11</definedName>
    <definedName name="DebitSSA2">'SSA2'!$E$2:$E$11</definedName>
    <definedName name="DebitSSA3">'SSA3'!$E$2:$E$11</definedName>
    <definedName name="DebitSSA4">'SSA4'!$E$2:$E$11</definedName>
    <definedName name="DonnéesExternes_1" localSheetId="0" hidden="1">'Données brutes'!$A$1:$J$286</definedName>
    <definedName name="Mois">Consommation!$B$3:$B$14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7" i="14" l="1" a="1"/>
  <c r="B27" i="14" s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D3" i="1"/>
  <c r="D4" i="1"/>
  <c r="E4" i="1" s="1"/>
  <c r="F4" i="1" s="1"/>
  <c r="D5" i="1"/>
  <c r="D6" i="1"/>
  <c r="D7" i="1"/>
  <c r="D8" i="1"/>
  <c r="E8" i="1" s="1"/>
  <c r="F8" i="1" s="1"/>
  <c r="D9" i="1"/>
  <c r="D10" i="1"/>
  <c r="D11" i="1"/>
  <c r="D12" i="1"/>
  <c r="E12" i="1" s="1"/>
  <c r="F12" i="1" s="1"/>
  <c r="D13" i="1"/>
  <c r="D14" i="1"/>
  <c r="D15" i="1"/>
  <c r="D16" i="1"/>
  <c r="E16" i="1" s="1"/>
  <c r="F16" i="1" s="1"/>
  <c r="D17" i="1"/>
  <c r="D18" i="1"/>
  <c r="D19" i="1"/>
  <c r="D20" i="1"/>
  <c r="E20" i="1" s="1"/>
  <c r="F20" i="1" s="1"/>
  <c r="D21" i="1"/>
  <c r="D22" i="1"/>
  <c r="D23" i="1"/>
  <c r="D24" i="1"/>
  <c r="E24" i="1" s="1"/>
  <c r="F24" i="1" s="1"/>
  <c r="D25" i="1"/>
  <c r="D26" i="1"/>
  <c r="D27" i="1"/>
  <c r="D28" i="1"/>
  <c r="E28" i="1" s="1"/>
  <c r="F28" i="1" s="1"/>
  <c r="D29" i="1"/>
  <c r="D30" i="1"/>
  <c r="D31" i="1"/>
  <c r="D32" i="1"/>
  <c r="E32" i="1" s="1"/>
  <c r="F32" i="1" s="1"/>
  <c r="D33" i="1"/>
  <c r="D34" i="1"/>
  <c r="D35" i="1"/>
  <c r="D36" i="1"/>
  <c r="E36" i="1" s="1"/>
  <c r="F36" i="1" s="1"/>
  <c r="D37" i="1"/>
  <c r="D38" i="1"/>
  <c r="D39" i="1"/>
  <c r="D40" i="1"/>
  <c r="E40" i="1" s="1"/>
  <c r="F40" i="1" s="1"/>
  <c r="D41" i="1"/>
  <c r="D42" i="1"/>
  <c r="D43" i="1"/>
  <c r="D44" i="1"/>
  <c r="E44" i="1" s="1"/>
  <c r="F44" i="1" s="1"/>
  <c r="D45" i="1"/>
  <c r="D46" i="1"/>
  <c r="D47" i="1"/>
  <c r="D48" i="1"/>
  <c r="E48" i="1" s="1"/>
  <c r="F48" i="1" s="1"/>
  <c r="D49" i="1"/>
  <c r="D50" i="1"/>
  <c r="D51" i="1"/>
  <c r="D52" i="1"/>
  <c r="E52" i="1" s="1"/>
  <c r="F52" i="1" s="1"/>
  <c r="D53" i="1"/>
  <c r="D54" i="1"/>
  <c r="D55" i="1"/>
  <c r="D56" i="1"/>
  <c r="E56" i="1" s="1"/>
  <c r="F56" i="1" s="1"/>
  <c r="D57" i="1"/>
  <c r="D58" i="1"/>
  <c r="D59" i="1"/>
  <c r="D60" i="1"/>
  <c r="E60" i="1" s="1"/>
  <c r="F60" i="1" s="1"/>
  <c r="D61" i="1"/>
  <c r="D62" i="1"/>
  <c r="D63" i="1"/>
  <c r="D64" i="1"/>
  <c r="E64" i="1" s="1"/>
  <c r="F64" i="1" s="1"/>
  <c r="D65" i="1"/>
  <c r="D66" i="1"/>
  <c r="D67" i="1"/>
  <c r="D68" i="1"/>
  <c r="E68" i="1" s="1"/>
  <c r="F68" i="1" s="1"/>
  <c r="D69" i="1"/>
  <c r="D70" i="1"/>
  <c r="D71" i="1"/>
  <c r="D72" i="1"/>
  <c r="E72" i="1" s="1"/>
  <c r="F72" i="1" s="1"/>
  <c r="D73" i="1"/>
  <c r="D74" i="1"/>
  <c r="D75" i="1"/>
  <c r="D76" i="1"/>
  <c r="E76" i="1" s="1"/>
  <c r="F76" i="1" s="1"/>
  <c r="D77" i="1"/>
  <c r="D78" i="1"/>
  <c r="D79" i="1"/>
  <c r="C3" i="1"/>
  <c r="E3" i="1" s="1"/>
  <c r="F3" i="1" s="1"/>
  <c r="C4" i="1"/>
  <c r="C5" i="1"/>
  <c r="E5" i="1" s="1"/>
  <c r="F5" i="1" s="1"/>
  <c r="C6" i="1"/>
  <c r="C7" i="1"/>
  <c r="E7" i="1" s="1"/>
  <c r="F7" i="1" s="1"/>
  <c r="C8" i="1"/>
  <c r="C9" i="1"/>
  <c r="C10" i="1"/>
  <c r="C11" i="1"/>
  <c r="E11" i="1" s="1"/>
  <c r="F11" i="1" s="1"/>
  <c r="C12" i="1"/>
  <c r="C13" i="1"/>
  <c r="C14" i="1"/>
  <c r="C15" i="1"/>
  <c r="E15" i="1" s="1"/>
  <c r="F15" i="1" s="1"/>
  <c r="C16" i="1"/>
  <c r="C17" i="1"/>
  <c r="C18" i="1"/>
  <c r="C19" i="1"/>
  <c r="E19" i="1" s="1"/>
  <c r="F19" i="1" s="1"/>
  <c r="C20" i="1"/>
  <c r="C21" i="1"/>
  <c r="E21" i="1" s="1"/>
  <c r="F21" i="1" s="1"/>
  <c r="C22" i="1"/>
  <c r="C23" i="1"/>
  <c r="E23" i="1" s="1"/>
  <c r="F23" i="1" s="1"/>
  <c r="C24" i="1"/>
  <c r="C25" i="1"/>
  <c r="C26" i="1"/>
  <c r="C27" i="1"/>
  <c r="E27" i="1" s="1"/>
  <c r="F27" i="1" s="1"/>
  <c r="C28" i="1"/>
  <c r="C29" i="1"/>
  <c r="C30" i="1"/>
  <c r="C31" i="1"/>
  <c r="E31" i="1" s="1"/>
  <c r="F31" i="1" s="1"/>
  <c r="C32" i="1"/>
  <c r="C33" i="1"/>
  <c r="C34" i="1"/>
  <c r="C35" i="1"/>
  <c r="E35" i="1" s="1"/>
  <c r="F35" i="1" s="1"/>
  <c r="C36" i="1"/>
  <c r="C37" i="1"/>
  <c r="E37" i="1" s="1"/>
  <c r="F37" i="1" s="1"/>
  <c r="C38" i="1"/>
  <c r="C39" i="1"/>
  <c r="E39" i="1" s="1"/>
  <c r="F39" i="1" s="1"/>
  <c r="C40" i="1"/>
  <c r="C41" i="1"/>
  <c r="C42" i="1"/>
  <c r="C43" i="1"/>
  <c r="E43" i="1" s="1"/>
  <c r="F43" i="1" s="1"/>
  <c r="C44" i="1"/>
  <c r="C45" i="1"/>
  <c r="C46" i="1"/>
  <c r="C47" i="1"/>
  <c r="E47" i="1" s="1"/>
  <c r="F47" i="1" s="1"/>
  <c r="C48" i="1"/>
  <c r="C49" i="1"/>
  <c r="C50" i="1"/>
  <c r="C51" i="1"/>
  <c r="E51" i="1" s="1"/>
  <c r="F51" i="1" s="1"/>
  <c r="C52" i="1"/>
  <c r="C53" i="1"/>
  <c r="C54" i="1"/>
  <c r="C55" i="1"/>
  <c r="E55" i="1" s="1"/>
  <c r="F55" i="1" s="1"/>
  <c r="C56" i="1"/>
  <c r="C57" i="1"/>
  <c r="C58" i="1"/>
  <c r="C59" i="1"/>
  <c r="E59" i="1" s="1"/>
  <c r="F59" i="1" s="1"/>
  <c r="C60" i="1"/>
  <c r="C61" i="1"/>
  <c r="C62" i="1"/>
  <c r="C63" i="1"/>
  <c r="E63" i="1" s="1"/>
  <c r="F63" i="1" s="1"/>
  <c r="C64" i="1"/>
  <c r="C65" i="1"/>
  <c r="C66" i="1"/>
  <c r="C67" i="1"/>
  <c r="E67" i="1" s="1"/>
  <c r="F67" i="1" s="1"/>
  <c r="C68" i="1"/>
  <c r="C69" i="1"/>
  <c r="E69" i="1" s="1"/>
  <c r="F69" i="1" s="1"/>
  <c r="C70" i="1"/>
  <c r="C71" i="1"/>
  <c r="E71" i="1" s="1"/>
  <c r="F71" i="1" s="1"/>
  <c r="C72" i="1"/>
  <c r="C73" i="1"/>
  <c r="C74" i="1"/>
  <c r="C75" i="1"/>
  <c r="E75" i="1" s="1"/>
  <c r="F75" i="1" s="1"/>
  <c r="C76" i="1"/>
  <c r="C77" i="1"/>
  <c r="C78" i="1"/>
  <c r="C79" i="1"/>
  <c r="E79" i="1" s="1"/>
  <c r="F79" i="1" s="1"/>
  <c r="H2" i="1"/>
  <c r="G2" i="1"/>
  <c r="D2" i="1"/>
  <c r="C2" i="1"/>
  <c r="H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D3" i="9"/>
  <c r="D4" i="9"/>
  <c r="E4" i="9" s="1"/>
  <c r="F4" i="9" s="1"/>
  <c r="D5" i="9"/>
  <c r="D6" i="9"/>
  <c r="D7" i="9"/>
  <c r="E7" i="9" s="1"/>
  <c r="F7" i="9" s="1"/>
  <c r="D8" i="9"/>
  <c r="E8" i="9" s="1"/>
  <c r="F8" i="9" s="1"/>
  <c r="D9" i="9"/>
  <c r="D10" i="9"/>
  <c r="D11" i="9"/>
  <c r="D12" i="9"/>
  <c r="E12" i="9" s="1"/>
  <c r="F12" i="9" s="1"/>
  <c r="D13" i="9"/>
  <c r="D14" i="9"/>
  <c r="D15" i="9"/>
  <c r="D16" i="9"/>
  <c r="E16" i="9" s="1"/>
  <c r="F16" i="9" s="1"/>
  <c r="D17" i="9"/>
  <c r="D18" i="9"/>
  <c r="D19" i="9"/>
  <c r="D20" i="9"/>
  <c r="E20" i="9" s="1"/>
  <c r="F20" i="9" s="1"/>
  <c r="D21" i="9"/>
  <c r="D22" i="9"/>
  <c r="D23" i="9"/>
  <c r="E23" i="9" s="1"/>
  <c r="F23" i="9" s="1"/>
  <c r="D24" i="9"/>
  <c r="E24" i="9" s="1"/>
  <c r="F24" i="9" s="1"/>
  <c r="D25" i="9"/>
  <c r="D26" i="9"/>
  <c r="D27" i="9"/>
  <c r="D28" i="9"/>
  <c r="E28" i="9" s="1"/>
  <c r="F28" i="9" s="1"/>
  <c r="D29" i="9"/>
  <c r="D30" i="9"/>
  <c r="D31" i="9"/>
  <c r="D32" i="9"/>
  <c r="E32" i="9" s="1"/>
  <c r="F32" i="9" s="1"/>
  <c r="D33" i="9"/>
  <c r="C3" i="9"/>
  <c r="C4" i="9"/>
  <c r="C5" i="9"/>
  <c r="E5" i="9" s="1"/>
  <c r="F5" i="9" s="1"/>
  <c r="C6" i="9"/>
  <c r="C7" i="9"/>
  <c r="C8" i="9"/>
  <c r="C9" i="9"/>
  <c r="E9" i="9" s="1"/>
  <c r="F9" i="9" s="1"/>
  <c r="C10" i="9"/>
  <c r="C11" i="9"/>
  <c r="C12" i="9"/>
  <c r="C13" i="9"/>
  <c r="E13" i="9" s="1"/>
  <c r="F13" i="9" s="1"/>
  <c r="C14" i="9"/>
  <c r="C15" i="9"/>
  <c r="C16" i="9"/>
  <c r="C17" i="9"/>
  <c r="E17" i="9" s="1"/>
  <c r="F17" i="9" s="1"/>
  <c r="C18" i="9"/>
  <c r="C19" i="9"/>
  <c r="C20" i="9"/>
  <c r="C21" i="9"/>
  <c r="E21" i="9" s="1"/>
  <c r="F21" i="9" s="1"/>
  <c r="C22" i="9"/>
  <c r="C23" i="9"/>
  <c r="C24" i="9"/>
  <c r="C25" i="9"/>
  <c r="E25" i="9" s="1"/>
  <c r="F25" i="9" s="1"/>
  <c r="C26" i="9"/>
  <c r="C27" i="9"/>
  <c r="C28" i="9"/>
  <c r="C29" i="9"/>
  <c r="E29" i="9" s="1"/>
  <c r="F29" i="9" s="1"/>
  <c r="C30" i="9"/>
  <c r="C31" i="9"/>
  <c r="C32" i="9"/>
  <c r="C33" i="9"/>
  <c r="E33" i="9" s="1"/>
  <c r="F33" i="9" s="1"/>
  <c r="H2" i="9"/>
  <c r="G2" i="9"/>
  <c r="D2" i="9"/>
  <c r="C2" i="9"/>
  <c r="E2" i="9" s="1"/>
  <c r="F2" i="9" s="1"/>
  <c r="H3" i="13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G3" i="13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D3" i="13"/>
  <c r="D4" i="13"/>
  <c r="D5" i="13"/>
  <c r="D6" i="13"/>
  <c r="D7" i="13"/>
  <c r="D8" i="13"/>
  <c r="D9" i="13"/>
  <c r="D10" i="13"/>
  <c r="D11" i="13"/>
  <c r="D12" i="13"/>
  <c r="E12" i="13" s="1"/>
  <c r="F12" i="13" s="1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E28" i="13" s="1"/>
  <c r="F28" i="13" s="1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E44" i="13" s="1"/>
  <c r="F44" i="13" s="1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E60" i="13" s="1"/>
  <c r="F60" i="13" s="1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E76" i="13" s="1"/>
  <c r="F76" i="13" s="1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H2" i="13"/>
  <c r="G2" i="13"/>
  <c r="D2" i="13"/>
  <c r="C2" i="13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E80" i="12"/>
  <c r="F80" i="12" s="1"/>
  <c r="D3" i="12"/>
  <c r="D4" i="12"/>
  <c r="D5" i="12"/>
  <c r="D6" i="12"/>
  <c r="D7" i="12"/>
  <c r="D8" i="12"/>
  <c r="D9" i="12"/>
  <c r="D10" i="12"/>
  <c r="D11" i="12"/>
  <c r="E11" i="12" s="1"/>
  <c r="F11" i="12" s="1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E48" i="12" s="1"/>
  <c r="F48" i="12" s="1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C3" i="12"/>
  <c r="C4" i="12"/>
  <c r="C5" i="12"/>
  <c r="C6" i="12"/>
  <c r="C7" i="12"/>
  <c r="C8" i="12"/>
  <c r="C9" i="12"/>
  <c r="C10" i="12"/>
  <c r="E10" i="12" s="1"/>
  <c r="F10" i="12" s="1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E42" i="12" s="1"/>
  <c r="F42" i="12" s="1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E62" i="12" s="1"/>
  <c r="F62" i="12" s="1"/>
  <c r="C63" i="12"/>
  <c r="C64" i="12"/>
  <c r="C65" i="12"/>
  <c r="C66" i="12"/>
  <c r="C67" i="12"/>
  <c r="C68" i="12"/>
  <c r="C69" i="12"/>
  <c r="C70" i="12"/>
  <c r="C71" i="12"/>
  <c r="C72" i="12"/>
  <c r="C73" i="12"/>
  <c r="C74" i="12"/>
  <c r="E74" i="12" s="1"/>
  <c r="F74" i="12" s="1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H2" i="12"/>
  <c r="G2" i="12"/>
  <c r="D2" i="12"/>
  <c r="C2" i="12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C3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H2" i="11"/>
  <c r="G2" i="11"/>
  <c r="D2" i="11"/>
  <c r="C2" i="11"/>
  <c r="H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G3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E5" i="10"/>
  <c r="F5" i="10" s="1"/>
  <c r="E55" i="10"/>
  <c r="F55" i="10" s="1"/>
  <c r="E81" i="10"/>
  <c r="F81" i="10" s="1"/>
  <c r="D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E33" i="10" s="1"/>
  <c r="F33" i="10" s="1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E49" i="10" s="1"/>
  <c r="F49" i="10" s="1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C3" i="10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H2" i="10"/>
  <c r="G2" i="10"/>
  <c r="D2" i="10"/>
  <c r="C2" i="10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E43" i="4"/>
  <c r="F43" i="4" s="1"/>
  <c r="D3" i="4"/>
  <c r="D4" i="4"/>
  <c r="D5" i="4"/>
  <c r="D6" i="4"/>
  <c r="E6" i="4" s="1"/>
  <c r="F6" i="4" s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E30" i="4" s="1"/>
  <c r="F30" i="4" s="1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E58" i="4" s="1"/>
  <c r="F58" i="4" s="1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H2" i="4"/>
  <c r="G2" i="4"/>
  <c r="D2" i="4"/>
  <c r="C2" i="4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E51" i="3"/>
  <c r="F51" i="3" s="1"/>
  <c r="E67" i="3"/>
  <c r="F67" i="3" s="1"/>
  <c r="D3" i="3"/>
  <c r="D4" i="3"/>
  <c r="D5" i="3"/>
  <c r="D6" i="3"/>
  <c r="D7" i="3"/>
  <c r="D8" i="3"/>
  <c r="D9" i="3"/>
  <c r="D10" i="3"/>
  <c r="D11" i="3"/>
  <c r="E11" i="3" s="1"/>
  <c r="F11" i="3" s="1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E31" i="3" s="1"/>
  <c r="F31" i="3" s="1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H2" i="3"/>
  <c r="G2" i="3"/>
  <c r="D2" i="3"/>
  <c r="C2" i="3"/>
  <c r="E63" i="12" l="1"/>
  <c r="F63" i="12" s="1"/>
  <c r="E69" i="10"/>
  <c r="F69" i="10" s="1"/>
  <c r="E53" i="10"/>
  <c r="F53" i="10" s="1"/>
  <c r="E37" i="10"/>
  <c r="F37" i="10" s="1"/>
  <c r="E17" i="10"/>
  <c r="F17" i="10" s="1"/>
  <c r="E30" i="12"/>
  <c r="F30" i="12" s="1"/>
  <c r="E2" i="13"/>
  <c r="F2" i="13" s="1"/>
  <c r="E91" i="13"/>
  <c r="F91" i="13" s="1"/>
  <c r="E87" i="13"/>
  <c r="F87" i="13" s="1"/>
  <c r="E83" i="13"/>
  <c r="F83" i="13" s="1"/>
  <c r="E79" i="13"/>
  <c r="F79" i="13" s="1"/>
  <c r="E75" i="13"/>
  <c r="F75" i="13" s="1"/>
  <c r="E71" i="13"/>
  <c r="F71" i="13" s="1"/>
  <c r="E67" i="13"/>
  <c r="F67" i="13" s="1"/>
  <c r="E63" i="13"/>
  <c r="F63" i="13" s="1"/>
  <c r="E59" i="13"/>
  <c r="F59" i="13" s="1"/>
  <c r="E55" i="13"/>
  <c r="F55" i="13" s="1"/>
  <c r="E51" i="13"/>
  <c r="F51" i="13" s="1"/>
  <c r="E47" i="13"/>
  <c r="F47" i="13" s="1"/>
  <c r="E43" i="13"/>
  <c r="F43" i="13" s="1"/>
  <c r="E39" i="13"/>
  <c r="F39" i="13" s="1"/>
  <c r="E35" i="13"/>
  <c r="F35" i="13" s="1"/>
  <c r="E31" i="13"/>
  <c r="F31" i="13" s="1"/>
  <c r="E27" i="13"/>
  <c r="F27" i="13" s="1"/>
  <c r="E23" i="13"/>
  <c r="F23" i="13" s="1"/>
  <c r="E19" i="13"/>
  <c r="F19" i="13" s="1"/>
  <c r="E15" i="13"/>
  <c r="F15" i="13" s="1"/>
  <c r="E11" i="13"/>
  <c r="F11" i="13" s="1"/>
  <c r="E7" i="13"/>
  <c r="F7" i="13" s="1"/>
  <c r="E3" i="13"/>
  <c r="F3" i="13" s="1"/>
  <c r="E62" i="4"/>
  <c r="F62" i="4" s="1"/>
  <c r="E46" i="4"/>
  <c r="F46" i="4" s="1"/>
  <c r="E38" i="4"/>
  <c r="F38" i="4" s="1"/>
  <c r="E22" i="4"/>
  <c r="F22" i="4" s="1"/>
  <c r="E10" i="4"/>
  <c r="F10" i="4" s="1"/>
  <c r="E75" i="12"/>
  <c r="F75" i="12" s="1"/>
  <c r="E43" i="12"/>
  <c r="F43" i="12" s="1"/>
  <c r="E2" i="11"/>
  <c r="F2" i="11" s="1"/>
  <c r="E31" i="9"/>
  <c r="F31" i="9" s="1"/>
  <c r="E27" i="9"/>
  <c r="F27" i="9" s="1"/>
  <c r="E15" i="9"/>
  <c r="F15" i="9" s="1"/>
  <c r="E11" i="9"/>
  <c r="F11" i="9" s="1"/>
  <c r="E78" i="1"/>
  <c r="F78" i="1" s="1"/>
  <c r="E74" i="1"/>
  <c r="F74" i="1" s="1"/>
  <c r="E70" i="1"/>
  <c r="F70" i="1" s="1"/>
  <c r="E66" i="1"/>
  <c r="F66" i="1" s="1"/>
  <c r="E62" i="1"/>
  <c r="F62" i="1" s="1"/>
  <c r="E58" i="1"/>
  <c r="F58" i="1" s="1"/>
  <c r="E54" i="1"/>
  <c r="F54" i="1" s="1"/>
  <c r="E50" i="1"/>
  <c r="F50" i="1" s="1"/>
  <c r="E46" i="1"/>
  <c r="F46" i="1" s="1"/>
  <c r="E42" i="1"/>
  <c r="F42" i="1" s="1"/>
  <c r="E38" i="1"/>
  <c r="F38" i="1" s="1"/>
  <c r="E34" i="1"/>
  <c r="F34" i="1" s="1"/>
  <c r="E30" i="1"/>
  <c r="F30" i="1" s="1"/>
  <c r="E26" i="1"/>
  <c r="F26" i="1" s="1"/>
  <c r="E22" i="1"/>
  <c r="F22" i="1" s="1"/>
  <c r="E18" i="1"/>
  <c r="F18" i="1" s="1"/>
  <c r="E14" i="1"/>
  <c r="F14" i="1" s="1"/>
  <c r="E10" i="1"/>
  <c r="F10" i="1" s="1"/>
  <c r="E6" i="1"/>
  <c r="F6" i="1" s="1"/>
  <c r="E26" i="4"/>
  <c r="F26" i="4" s="1"/>
  <c r="E31" i="12"/>
  <c r="F31" i="12" s="1"/>
  <c r="E63" i="3"/>
  <c r="F63" i="3" s="1"/>
  <c r="E43" i="3"/>
  <c r="F43" i="3" s="1"/>
  <c r="E27" i="3"/>
  <c r="F27" i="3" s="1"/>
  <c r="E3" i="3"/>
  <c r="F3" i="3" s="1"/>
  <c r="E59" i="4"/>
  <c r="F59" i="4" s="1"/>
  <c r="E88" i="11"/>
  <c r="F88" i="11" s="1"/>
  <c r="E80" i="11"/>
  <c r="F80" i="11" s="1"/>
  <c r="E72" i="11"/>
  <c r="F72" i="11" s="1"/>
  <c r="E64" i="11"/>
  <c r="F64" i="11" s="1"/>
  <c r="E56" i="11"/>
  <c r="F56" i="11" s="1"/>
  <c r="E48" i="11"/>
  <c r="F48" i="11" s="1"/>
  <c r="E40" i="11"/>
  <c r="F40" i="11" s="1"/>
  <c r="E32" i="11"/>
  <c r="F32" i="11" s="1"/>
  <c r="E24" i="11"/>
  <c r="F24" i="11" s="1"/>
  <c r="E16" i="11"/>
  <c r="F16" i="11" s="1"/>
  <c r="E8" i="11"/>
  <c r="F8" i="11" s="1"/>
  <c r="E64" i="12"/>
  <c r="F64" i="12" s="1"/>
  <c r="E32" i="12"/>
  <c r="F32" i="12" s="1"/>
  <c r="E16" i="12"/>
  <c r="F16" i="12" s="1"/>
  <c r="E84" i="13"/>
  <c r="F84" i="13" s="1"/>
  <c r="E68" i="13"/>
  <c r="F68" i="13" s="1"/>
  <c r="E52" i="13"/>
  <c r="F52" i="13" s="1"/>
  <c r="E36" i="13"/>
  <c r="F36" i="13" s="1"/>
  <c r="E16" i="13"/>
  <c r="F16" i="13" s="1"/>
  <c r="E53" i="1"/>
  <c r="F53" i="1" s="1"/>
  <c r="D5" i="14"/>
  <c r="E6" i="14"/>
  <c r="C6" i="14"/>
  <c r="D7" i="14"/>
  <c r="E8" i="14"/>
  <c r="C8" i="14"/>
  <c r="D9" i="14"/>
  <c r="E10" i="14"/>
  <c r="C10" i="14"/>
  <c r="D11" i="14"/>
  <c r="E12" i="14"/>
  <c r="C12" i="14"/>
  <c r="D13" i="14"/>
  <c r="E14" i="14"/>
  <c r="C14" i="14"/>
  <c r="D15" i="14"/>
  <c r="E16" i="14"/>
  <c r="C16" i="14"/>
  <c r="C7" i="14"/>
  <c r="D8" i="14"/>
  <c r="C9" i="14"/>
  <c r="C11" i="14"/>
  <c r="C5" i="14"/>
  <c r="D6" i="14"/>
  <c r="E7" i="14"/>
  <c r="E9" i="14"/>
  <c r="D10" i="14"/>
  <c r="E11" i="14"/>
  <c r="E3" i="14"/>
  <c r="D4" i="14"/>
  <c r="E13" i="14"/>
  <c r="D14" i="14"/>
  <c r="D3" i="14"/>
  <c r="C4" i="14"/>
  <c r="D12" i="14"/>
  <c r="C13" i="14"/>
  <c r="E15" i="14"/>
  <c r="D16" i="14"/>
  <c r="E5" i="14"/>
  <c r="E4" i="14"/>
  <c r="C15" i="14"/>
  <c r="C3" i="14"/>
  <c r="E47" i="3"/>
  <c r="F47" i="3" s="1"/>
  <c r="E19" i="3"/>
  <c r="F19" i="3" s="1"/>
  <c r="F5" i="14"/>
  <c r="G6" i="14"/>
  <c r="H7" i="14"/>
  <c r="F7" i="14"/>
  <c r="G8" i="14"/>
  <c r="H9" i="14"/>
  <c r="F9" i="14"/>
  <c r="G10" i="14"/>
  <c r="H11" i="14"/>
  <c r="F11" i="14"/>
  <c r="G12" i="14"/>
  <c r="H13" i="14"/>
  <c r="F13" i="14"/>
  <c r="G14" i="14"/>
  <c r="H15" i="14"/>
  <c r="F15" i="14"/>
  <c r="G16" i="14"/>
  <c r="H3" i="14"/>
  <c r="G3" i="14"/>
  <c r="F3" i="14"/>
  <c r="H4" i="14"/>
  <c r="G4" i="14"/>
  <c r="F4" i="14"/>
  <c r="H5" i="14"/>
  <c r="G7" i="14"/>
  <c r="H10" i="14"/>
  <c r="F12" i="14"/>
  <c r="H14" i="14"/>
  <c r="G15" i="14"/>
  <c r="F16" i="14"/>
  <c r="F6" i="14"/>
  <c r="G9" i="14"/>
  <c r="H6" i="14"/>
  <c r="G11" i="14"/>
  <c r="G13" i="14"/>
  <c r="F14" i="14"/>
  <c r="H16" i="14"/>
  <c r="H8" i="14"/>
  <c r="F10" i="14"/>
  <c r="F8" i="14"/>
  <c r="H12" i="14"/>
  <c r="G5" i="14"/>
  <c r="E47" i="4"/>
  <c r="F47" i="4" s="1"/>
  <c r="E31" i="4"/>
  <c r="F31" i="4" s="1"/>
  <c r="E15" i="4"/>
  <c r="F15" i="4" s="1"/>
  <c r="E11" i="4"/>
  <c r="F11" i="4" s="1"/>
  <c r="E85" i="10"/>
  <c r="F85" i="10" s="1"/>
  <c r="E65" i="10"/>
  <c r="F65" i="10" s="1"/>
  <c r="E21" i="10"/>
  <c r="F21" i="10" s="1"/>
  <c r="T3" i="14"/>
  <c r="S3" i="14"/>
  <c r="R3" i="14"/>
  <c r="T4" i="14"/>
  <c r="S4" i="14"/>
  <c r="R4" i="14"/>
  <c r="T5" i="14"/>
  <c r="S5" i="14"/>
  <c r="T6" i="14"/>
  <c r="R6" i="14"/>
  <c r="S7" i="14"/>
  <c r="T8" i="14"/>
  <c r="R8" i="14"/>
  <c r="S9" i="14"/>
  <c r="T10" i="14"/>
  <c r="R10" i="14"/>
  <c r="S11" i="14"/>
  <c r="T12" i="14"/>
  <c r="R12" i="14"/>
  <c r="S13" i="14"/>
  <c r="T14" i="14"/>
  <c r="R14" i="14"/>
  <c r="S15" i="14"/>
  <c r="T16" i="14"/>
  <c r="R16" i="14"/>
  <c r="T9" i="14"/>
  <c r="S10" i="14"/>
  <c r="T11" i="14"/>
  <c r="R5" i="14"/>
  <c r="S6" i="14"/>
  <c r="T7" i="14"/>
  <c r="R7" i="14"/>
  <c r="S8" i="14"/>
  <c r="R9" i="14"/>
  <c r="R11" i="14"/>
  <c r="T13" i="14"/>
  <c r="S14" i="14"/>
  <c r="R15" i="14"/>
  <c r="S12" i="14"/>
  <c r="R13" i="14"/>
  <c r="T15" i="14"/>
  <c r="S16" i="14"/>
  <c r="E90" i="13"/>
  <c r="F90" i="13" s="1"/>
  <c r="E86" i="13"/>
  <c r="F86" i="13" s="1"/>
  <c r="E82" i="13"/>
  <c r="F82" i="13" s="1"/>
  <c r="E78" i="13"/>
  <c r="F78" i="13" s="1"/>
  <c r="E74" i="13"/>
  <c r="F74" i="13" s="1"/>
  <c r="E70" i="13"/>
  <c r="F70" i="13" s="1"/>
  <c r="E66" i="13"/>
  <c r="F66" i="13" s="1"/>
  <c r="E62" i="13"/>
  <c r="F62" i="13" s="1"/>
  <c r="E58" i="13"/>
  <c r="F58" i="13" s="1"/>
  <c r="E54" i="13"/>
  <c r="F54" i="13" s="1"/>
  <c r="E50" i="13"/>
  <c r="F50" i="13" s="1"/>
  <c r="E46" i="13"/>
  <c r="F46" i="13" s="1"/>
  <c r="E42" i="13"/>
  <c r="F42" i="13" s="1"/>
  <c r="E38" i="13"/>
  <c r="F38" i="13" s="1"/>
  <c r="E34" i="13"/>
  <c r="F34" i="13" s="1"/>
  <c r="E30" i="13"/>
  <c r="F30" i="13" s="1"/>
  <c r="E26" i="13"/>
  <c r="F26" i="13" s="1"/>
  <c r="E22" i="13"/>
  <c r="F22" i="13" s="1"/>
  <c r="E18" i="13"/>
  <c r="F18" i="13" s="1"/>
  <c r="E14" i="13"/>
  <c r="F14" i="13" s="1"/>
  <c r="E10" i="13"/>
  <c r="F10" i="13" s="1"/>
  <c r="E6" i="13"/>
  <c r="F6" i="13" s="1"/>
  <c r="M3" i="14"/>
  <c r="L3" i="14"/>
  <c r="M4" i="14"/>
  <c r="L4" i="14"/>
  <c r="M5" i="14"/>
  <c r="L5" i="14"/>
  <c r="M6" i="14"/>
  <c r="L6" i="14"/>
  <c r="M7" i="14"/>
  <c r="L7" i="14"/>
  <c r="M8" i="14"/>
  <c r="L8" i="14"/>
  <c r="M9" i="14"/>
  <c r="L9" i="14"/>
  <c r="M10" i="14"/>
  <c r="L10" i="14"/>
  <c r="M11" i="14"/>
  <c r="L11" i="14"/>
  <c r="M12" i="14"/>
  <c r="L12" i="14"/>
  <c r="M13" i="14"/>
  <c r="L13" i="14"/>
  <c r="M14" i="14"/>
  <c r="L14" i="14"/>
  <c r="M15" i="14"/>
  <c r="L15" i="14"/>
  <c r="N16" i="14"/>
  <c r="M16" i="14"/>
  <c r="L16" i="14"/>
  <c r="K5" i="14"/>
  <c r="K3" i="14"/>
  <c r="J3" i="14"/>
  <c r="I3" i="14"/>
  <c r="K4" i="14"/>
  <c r="J4" i="14"/>
  <c r="I4" i="14"/>
  <c r="I5" i="14"/>
  <c r="J6" i="14"/>
  <c r="K7" i="14"/>
  <c r="I7" i="14"/>
  <c r="J8" i="14"/>
  <c r="K9" i="14"/>
  <c r="I9" i="14"/>
  <c r="J10" i="14"/>
  <c r="K11" i="14"/>
  <c r="I11" i="14"/>
  <c r="J12" i="14"/>
  <c r="K13" i="14"/>
  <c r="I13" i="14"/>
  <c r="J14" i="14"/>
  <c r="K15" i="14"/>
  <c r="I15" i="14"/>
  <c r="J16" i="14"/>
  <c r="I6" i="14"/>
  <c r="J7" i="14"/>
  <c r="J9" i="14"/>
  <c r="J11" i="14"/>
  <c r="J5" i="14"/>
  <c r="K6" i="14"/>
  <c r="K8" i="14"/>
  <c r="I8" i="14"/>
  <c r="K10" i="14"/>
  <c r="I10" i="14"/>
  <c r="J15" i="14"/>
  <c r="I16" i="14"/>
  <c r="K12" i="14"/>
  <c r="J13" i="14"/>
  <c r="I14" i="14"/>
  <c r="K16" i="14"/>
  <c r="I12" i="14"/>
  <c r="K14" i="14"/>
  <c r="E77" i="1"/>
  <c r="F77" i="1" s="1"/>
  <c r="E73" i="1"/>
  <c r="F73" i="1" s="1"/>
  <c r="E65" i="1"/>
  <c r="F65" i="1" s="1"/>
  <c r="E61" i="1"/>
  <c r="F61" i="1" s="1"/>
  <c r="E57" i="1"/>
  <c r="F57" i="1" s="1"/>
  <c r="E49" i="1"/>
  <c r="F49" i="1" s="1"/>
  <c r="E45" i="1"/>
  <c r="F45" i="1" s="1"/>
  <c r="E41" i="1"/>
  <c r="F41" i="1" s="1"/>
  <c r="E33" i="1"/>
  <c r="F33" i="1" s="1"/>
  <c r="E29" i="1"/>
  <c r="F29" i="1" s="1"/>
  <c r="E25" i="1"/>
  <c r="F25" i="1" s="1"/>
  <c r="E17" i="1"/>
  <c r="F17" i="1" s="1"/>
  <c r="E13" i="1"/>
  <c r="F13" i="1" s="1"/>
  <c r="E9" i="1"/>
  <c r="F9" i="1" s="1"/>
  <c r="E54" i="4"/>
  <c r="F54" i="4" s="1"/>
  <c r="E14" i="4"/>
  <c r="F14" i="4" s="1"/>
  <c r="Z3" i="14"/>
  <c r="Y3" i="14"/>
  <c r="X3" i="14"/>
  <c r="Z4" i="14"/>
  <c r="Y4" i="14"/>
  <c r="X4" i="14"/>
  <c r="Z5" i="14"/>
  <c r="Y5" i="14"/>
  <c r="X5" i="14"/>
  <c r="Z6" i="14"/>
  <c r="Y6" i="14"/>
  <c r="X6" i="14"/>
  <c r="Z7" i="14"/>
  <c r="Y7" i="14"/>
  <c r="X7" i="14"/>
  <c r="Z8" i="14"/>
  <c r="Y8" i="14"/>
  <c r="X8" i="14"/>
  <c r="Z9" i="14"/>
  <c r="Y9" i="14"/>
  <c r="X9" i="14"/>
  <c r="Z10" i="14"/>
  <c r="Y10" i="14"/>
  <c r="X10" i="14"/>
  <c r="Z11" i="14"/>
  <c r="Y11" i="14"/>
  <c r="X11" i="14"/>
  <c r="Z12" i="14"/>
  <c r="Y12" i="14"/>
  <c r="X12" i="14"/>
  <c r="Z13" i="14"/>
  <c r="Y13" i="14"/>
  <c r="X13" i="14"/>
  <c r="Z14" i="14"/>
  <c r="Y14" i="14"/>
  <c r="X14" i="14"/>
  <c r="Z15" i="14"/>
  <c r="Y15" i="14"/>
  <c r="X15" i="14"/>
  <c r="Z16" i="14"/>
  <c r="Y16" i="14"/>
  <c r="X16" i="14"/>
  <c r="E42" i="4"/>
  <c r="F42" i="4" s="1"/>
  <c r="N3" i="14"/>
  <c r="N4" i="14"/>
  <c r="N5" i="14"/>
  <c r="N6" i="14"/>
  <c r="N7" i="14"/>
  <c r="N8" i="14"/>
  <c r="N9" i="14"/>
  <c r="N10" i="14"/>
  <c r="N11" i="14"/>
  <c r="N12" i="14"/>
  <c r="N13" i="14"/>
  <c r="N14" i="14"/>
  <c r="N15" i="14"/>
  <c r="Q3" i="14"/>
  <c r="P3" i="14"/>
  <c r="O3" i="14"/>
  <c r="Q4" i="14"/>
  <c r="P4" i="14"/>
  <c r="O4" i="14"/>
  <c r="Q5" i="14"/>
  <c r="P5" i="14"/>
  <c r="Q6" i="14"/>
  <c r="O6" i="14"/>
  <c r="P7" i="14"/>
  <c r="Q8" i="14"/>
  <c r="O8" i="14"/>
  <c r="P9" i="14"/>
  <c r="Q10" i="14"/>
  <c r="O10" i="14"/>
  <c r="P11" i="14"/>
  <c r="Q12" i="14"/>
  <c r="O12" i="14"/>
  <c r="P13" i="14"/>
  <c r="Q14" i="14"/>
  <c r="O14" i="14"/>
  <c r="P15" i="14"/>
  <c r="Q16" i="14"/>
  <c r="O16" i="14"/>
  <c r="O5" i="14"/>
  <c r="P8" i="14"/>
  <c r="Q11" i="14"/>
  <c r="P12" i="14"/>
  <c r="O13" i="14"/>
  <c r="Q15" i="14"/>
  <c r="P16" i="14"/>
  <c r="O11" i="14"/>
  <c r="O7" i="14"/>
  <c r="P10" i="14"/>
  <c r="O9" i="14"/>
  <c r="Q13" i="14"/>
  <c r="P6" i="14"/>
  <c r="Q9" i="14"/>
  <c r="Q7" i="14"/>
  <c r="P14" i="14"/>
  <c r="O15" i="14"/>
  <c r="E87" i="10"/>
  <c r="F87" i="10" s="1"/>
  <c r="E71" i="10"/>
  <c r="F71" i="10" s="1"/>
  <c r="E39" i="10"/>
  <c r="F39" i="10" s="1"/>
  <c r="E23" i="10"/>
  <c r="F23" i="10" s="1"/>
  <c r="E7" i="10"/>
  <c r="F7" i="10" s="1"/>
  <c r="E89" i="11"/>
  <c r="F89" i="11" s="1"/>
  <c r="E81" i="11"/>
  <c r="F81" i="11" s="1"/>
  <c r="E73" i="11"/>
  <c r="F73" i="11" s="1"/>
  <c r="E65" i="11"/>
  <c r="F65" i="11" s="1"/>
  <c r="E57" i="11"/>
  <c r="F57" i="11" s="1"/>
  <c r="E49" i="11"/>
  <c r="F49" i="11" s="1"/>
  <c r="E41" i="11"/>
  <c r="F41" i="11" s="1"/>
  <c r="E33" i="11"/>
  <c r="F33" i="11" s="1"/>
  <c r="E25" i="11"/>
  <c r="F25" i="11" s="1"/>
  <c r="E17" i="11"/>
  <c r="F17" i="11" s="1"/>
  <c r="E9" i="11"/>
  <c r="F9" i="11" s="1"/>
  <c r="W3" i="14"/>
  <c r="V3" i="14"/>
  <c r="U3" i="14"/>
  <c r="W4" i="14"/>
  <c r="V4" i="14"/>
  <c r="U4" i="14"/>
  <c r="W5" i="14"/>
  <c r="V5" i="14"/>
  <c r="U5" i="14"/>
  <c r="V6" i="14"/>
  <c r="W7" i="14"/>
  <c r="U7" i="14"/>
  <c r="V8" i="14"/>
  <c r="W9" i="14"/>
  <c r="U9" i="14"/>
  <c r="V10" i="14"/>
  <c r="W11" i="14"/>
  <c r="U11" i="14"/>
  <c r="V12" i="14"/>
  <c r="W13" i="14"/>
  <c r="U13" i="14"/>
  <c r="V14" i="14"/>
  <c r="W15" i="14"/>
  <c r="U15" i="14"/>
  <c r="V16" i="14"/>
  <c r="U6" i="14"/>
  <c r="V9" i="14"/>
  <c r="W12" i="14"/>
  <c r="V13" i="14"/>
  <c r="U14" i="14"/>
  <c r="W16" i="14"/>
  <c r="W6" i="14"/>
  <c r="U8" i="14"/>
  <c r="V11" i="14"/>
  <c r="W8" i="14"/>
  <c r="U12" i="14"/>
  <c r="W14" i="14"/>
  <c r="V15" i="14"/>
  <c r="U10" i="14"/>
  <c r="U16" i="14"/>
  <c r="V7" i="14"/>
  <c r="W10" i="14"/>
  <c r="E79" i="12"/>
  <c r="F79" i="12" s="1"/>
  <c r="E59" i="12"/>
  <c r="F59" i="12" s="1"/>
  <c r="E47" i="12"/>
  <c r="F47" i="12" s="1"/>
  <c r="E27" i="12"/>
  <c r="F27" i="12" s="1"/>
  <c r="E15" i="12"/>
  <c r="F15" i="12" s="1"/>
  <c r="E88" i="13"/>
  <c r="F88" i="13" s="1"/>
  <c r="E80" i="13"/>
  <c r="F80" i="13" s="1"/>
  <c r="E72" i="13"/>
  <c r="F72" i="13" s="1"/>
  <c r="E64" i="13"/>
  <c r="F64" i="13" s="1"/>
  <c r="E56" i="13"/>
  <c r="F56" i="13" s="1"/>
  <c r="E48" i="13"/>
  <c r="F48" i="13" s="1"/>
  <c r="E40" i="13"/>
  <c r="F40" i="13" s="1"/>
  <c r="E32" i="13"/>
  <c r="F32" i="13" s="1"/>
  <c r="E24" i="13"/>
  <c r="F24" i="13" s="1"/>
  <c r="E20" i="13"/>
  <c r="F20" i="13" s="1"/>
  <c r="E8" i="13"/>
  <c r="F8" i="13" s="1"/>
  <c r="E4" i="13"/>
  <c r="F4" i="13" s="1"/>
  <c r="E19" i="9"/>
  <c r="F19" i="9" s="1"/>
  <c r="E3" i="9"/>
  <c r="F3" i="9" s="1"/>
  <c r="E2" i="1"/>
  <c r="F2" i="1" s="1"/>
  <c r="E66" i="3"/>
  <c r="F66" i="3" s="1"/>
  <c r="E58" i="3"/>
  <c r="F58" i="3" s="1"/>
  <c r="E42" i="3"/>
  <c r="F42" i="3" s="1"/>
  <c r="E34" i="3"/>
  <c r="F34" i="3" s="1"/>
  <c r="E26" i="3"/>
  <c r="F26" i="3" s="1"/>
  <c r="E18" i="3"/>
  <c r="F18" i="3" s="1"/>
  <c r="E10" i="3"/>
  <c r="F10" i="3" s="1"/>
  <c r="E89" i="4"/>
  <c r="F89" i="4" s="1"/>
  <c r="E81" i="4"/>
  <c r="F81" i="4" s="1"/>
  <c r="E69" i="4"/>
  <c r="F69" i="4" s="1"/>
  <c r="E33" i="4"/>
  <c r="F33" i="4" s="1"/>
  <c r="E2" i="3"/>
  <c r="F2" i="3" s="1"/>
  <c r="E65" i="3"/>
  <c r="F65" i="3" s="1"/>
  <c r="E53" i="3"/>
  <c r="F53" i="3" s="1"/>
  <c r="E41" i="3"/>
  <c r="F41" i="3" s="1"/>
  <c r="E29" i="3"/>
  <c r="F29" i="3" s="1"/>
  <c r="E17" i="3"/>
  <c r="F17" i="3" s="1"/>
  <c r="E68" i="3"/>
  <c r="F68" i="3" s="1"/>
  <c r="E60" i="3"/>
  <c r="F60" i="3" s="1"/>
  <c r="E52" i="3"/>
  <c r="F52" i="3" s="1"/>
  <c r="E44" i="3"/>
  <c r="F44" i="3" s="1"/>
  <c r="E40" i="3"/>
  <c r="F40" i="3" s="1"/>
  <c r="E32" i="3"/>
  <c r="F32" i="3" s="1"/>
  <c r="E28" i="3"/>
  <c r="F28" i="3" s="1"/>
  <c r="E24" i="3"/>
  <c r="F24" i="3" s="1"/>
  <c r="E16" i="3"/>
  <c r="F16" i="3" s="1"/>
  <c r="E12" i="3"/>
  <c r="F12" i="3" s="1"/>
  <c r="E83" i="4"/>
  <c r="F83" i="4" s="1"/>
  <c r="E79" i="4"/>
  <c r="F79" i="4" s="1"/>
  <c r="E71" i="4"/>
  <c r="F71" i="4" s="1"/>
  <c r="E63" i="4"/>
  <c r="F63" i="4" s="1"/>
  <c r="E55" i="4"/>
  <c r="F55" i="4" s="1"/>
  <c r="E39" i="4"/>
  <c r="F39" i="4" s="1"/>
  <c r="E35" i="4"/>
  <c r="F35" i="4" s="1"/>
  <c r="E23" i="4"/>
  <c r="F23" i="4" s="1"/>
  <c r="E19" i="4"/>
  <c r="F19" i="4" s="1"/>
  <c r="E7" i="4"/>
  <c r="F7" i="4" s="1"/>
  <c r="E3" i="4"/>
  <c r="F3" i="4" s="1"/>
  <c r="E54" i="3"/>
  <c r="F54" i="3" s="1"/>
  <c r="E61" i="3"/>
  <c r="F61" i="3" s="1"/>
  <c r="E49" i="3"/>
  <c r="F49" i="3" s="1"/>
  <c r="E37" i="3"/>
  <c r="F37" i="3" s="1"/>
  <c r="E25" i="3"/>
  <c r="F25" i="3" s="1"/>
  <c r="E9" i="3"/>
  <c r="F9" i="3" s="1"/>
  <c r="E64" i="3"/>
  <c r="F64" i="3" s="1"/>
  <c r="E56" i="3"/>
  <c r="F56" i="3" s="1"/>
  <c r="E48" i="3"/>
  <c r="F48" i="3" s="1"/>
  <c r="E36" i="3"/>
  <c r="F36" i="3" s="1"/>
  <c r="E20" i="3"/>
  <c r="F20" i="3" s="1"/>
  <c r="E87" i="4"/>
  <c r="F87" i="4" s="1"/>
  <c r="E75" i="4"/>
  <c r="F75" i="4" s="1"/>
  <c r="E67" i="4"/>
  <c r="F67" i="4" s="1"/>
  <c r="E51" i="4"/>
  <c r="F51" i="4" s="1"/>
  <c r="E27" i="4"/>
  <c r="F27" i="4" s="1"/>
  <c r="E59" i="3"/>
  <c r="F59" i="3" s="1"/>
  <c r="E55" i="3"/>
  <c r="F55" i="3" s="1"/>
  <c r="E39" i="3"/>
  <c r="F39" i="3" s="1"/>
  <c r="E35" i="3"/>
  <c r="F35" i="3" s="1"/>
  <c r="E23" i="3"/>
  <c r="F23" i="3" s="1"/>
  <c r="E15" i="3"/>
  <c r="F15" i="3" s="1"/>
  <c r="E7" i="3"/>
  <c r="F7" i="3" s="1"/>
  <c r="E50" i="3"/>
  <c r="F50" i="3" s="1"/>
  <c r="E85" i="4"/>
  <c r="F85" i="4" s="1"/>
  <c r="E73" i="4"/>
  <c r="F73" i="4" s="1"/>
  <c r="E49" i="4"/>
  <c r="F49" i="4" s="1"/>
  <c r="E70" i="3"/>
  <c r="F70" i="3" s="1"/>
  <c r="E62" i="3"/>
  <c r="F62" i="3" s="1"/>
  <c r="E46" i="3"/>
  <c r="F46" i="3" s="1"/>
  <c r="E38" i="3"/>
  <c r="F38" i="3" s="1"/>
  <c r="E30" i="3"/>
  <c r="F30" i="3" s="1"/>
  <c r="E22" i="3"/>
  <c r="F22" i="3" s="1"/>
  <c r="E14" i="3"/>
  <c r="F14" i="3" s="1"/>
  <c r="E6" i="3"/>
  <c r="F6" i="3" s="1"/>
  <c r="E77" i="4"/>
  <c r="F77" i="4" s="1"/>
  <c r="E65" i="4"/>
  <c r="F65" i="4" s="1"/>
  <c r="E17" i="4"/>
  <c r="F17" i="4" s="1"/>
  <c r="E69" i="3"/>
  <c r="F69" i="3" s="1"/>
  <c r="E57" i="3"/>
  <c r="F57" i="3" s="1"/>
  <c r="E45" i="3"/>
  <c r="F45" i="3" s="1"/>
  <c r="E33" i="3"/>
  <c r="F33" i="3" s="1"/>
  <c r="E21" i="3"/>
  <c r="F21" i="3" s="1"/>
  <c r="E13" i="3"/>
  <c r="F13" i="3" s="1"/>
  <c r="E5" i="3"/>
  <c r="F5" i="3" s="1"/>
  <c r="E88" i="4"/>
  <c r="F88" i="4" s="1"/>
  <c r="E84" i="4"/>
  <c r="F84" i="4" s="1"/>
  <c r="E80" i="4"/>
  <c r="F80" i="4" s="1"/>
  <c r="E76" i="4"/>
  <c r="F76" i="4" s="1"/>
  <c r="E72" i="4"/>
  <c r="F72" i="4" s="1"/>
  <c r="E68" i="4"/>
  <c r="F68" i="4" s="1"/>
  <c r="E76" i="10"/>
  <c r="F76" i="10" s="1"/>
  <c r="E60" i="10"/>
  <c r="F60" i="10" s="1"/>
  <c r="E44" i="10"/>
  <c r="F44" i="10" s="1"/>
  <c r="E28" i="10"/>
  <c r="F28" i="10" s="1"/>
  <c r="E12" i="10"/>
  <c r="F12" i="10" s="1"/>
  <c r="E83" i="10"/>
  <c r="F83" i="10" s="1"/>
  <c r="E79" i="10"/>
  <c r="F79" i="10" s="1"/>
  <c r="E75" i="10"/>
  <c r="F75" i="10" s="1"/>
  <c r="E67" i="10"/>
  <c r="F67" i="10" s="1"/>
  <c r="E63" i="10"/>
  <c r="F63" i="10" s="1"/>
  <c r="E59" i="10"/>
  <c r="F59" i="10" s="1"/>
  <c r="E51" i="10"/>
  <c r="F51" i="10" s="1"/>
  <c r="E47" i="10"/>
  <c r="F47" i="10" s="1"/>
  <c r="E43" i="10"/>
  <c r="F43" i="10" s="1"/>
  <c r="E35" i="10"/>
  <c r="F35" i="10" s="1"/>
  <c r="E31" i="10"/>
  <c r="F31" i="10" s="1"/>
  <c r="E27" i="10"/>
  <c r="F27" i="10" s="1"/>
  <c r="E19" i="10"/>
  <c r="F19" i="10" s="1"/>
  <c r="E15" i="10"/>
  <c r="F15" i="10" s="1"/>
  <c r="E11" i="10"/>
  <c r="F11" i="10" s="1"/>
  <c r="E3" i="10"/>
  <c r="F3" i="10" s="1"/>
  <c r="E78" i="12"/>
  <c r="F78" i="12" s="1"/>
  <c r="E70" i="12"/>
  <c r="F70" i="12" s="1"/>
  <c r="E58" i="12"/>
  <c r="F58" i="12" s="1"/>
  <c r="E54" i="12"/>
  <c r="F54" i="12" s="1"/>
  <c r="E46" i="12"/>
  <c r="F46" i="12" s="1"/>
  <c r="E38" i="12"/>
  <c r="F38" i="12" s="1"/>
  <c r="E26" i="12"/>
  <c r="F26" i="12" s="1"/>
  <c r="E22" i="12"/>
  <c r="F22" i="12" s="1"/>
  <c r="E14" i="12"/>
  <c r="F14" i="12" s="1"/>
  <c r="E6" i="12"/>
  <c r="F6" i="12" s="1"/>
  <c r="E90" i="10"/>
  <c r="F90" i="10" s="1"/>
  <c r="E86" i="10"/>
  <c r="F86" i="10" s="1"/>
  <c r="E82" i="10"/>
  <c r="F82" i="10" s="1"/>
  <c r="E78" i="10"/>
  <c r="F78" i="10" s="1"/>
  <c r="E74" i="10"/>
  <c r="F74" i="10" s="1"/>
  <c r="E70" i="10"/>
  <c r="F70" i="10" s="1"/>
  <c r="E66" i="10"/>
  <c r="F66" i="10" s="1"/>
  <c r="E62" i="10"/>
  <c r="F62" i="10" s="1"/>
  <c r="E58" i="10"/>
  <c r="F58" i="10" s="1"/>
  <c r="E54" i="10"/>
  <c r="F54" i="10" s="1"/>
  <c r="E50" i="10"/>
  <c r="F50" i="10" s="1"/>
  <c r="E46" i="10"/>
  <c r="F46" i="10" s="1"/>
  <c r="E42" i="10"/>
  <c r="F42" i="10" s="1"/>
  <c r="E38" i="10"/>
  <c r="F38" i="10" s="1"/>
  <c r="E34" i="10"/>
  <c r="F34" i="10" s="1"/>
  <c r="E30" i="10"/>
  <c r="F30" i="10" s="1"/>
  <c r="E26" i="10"/>
  <c r="F26" i="10" s="1"/>
  <c r="E22" i="10"/>
  <c r="F22" i="10" s="1"/>
  <c r="E18" i="10"/>
  <c r="F18" i="10" s="1"/>
  <c r="E14" i="10"/>
  <c r="F14" i="10" s="1"/>
  <c r="E10" i="10"/>
  <c r="F10" i="10" s="1"/>
  <c r="E6" i="10"/>
  <c r="F6" i="10" s="1"/>
  <c r="E85" i="11"/>
  <c r="F85" i="11" s="1"/>
  <c r="E77" i="11"/>
  <c r="F77" i="11" s="1"/>
  <c r="E69" i="11"/>
  <c r="F69" i="11" s="1"/>
  <c r="E61" i="11"/>
  <c r="F61" i="11" s="1"/>
  <c r="E53" i="11"/>
  <c r="F53" i="11" s="1"/>
  <c r="E45" i="11"/>
  <c r="F45" i="11" s="1"/>
  <c r="E37" i="11"/>
  <c r="F37" i="11" s="1"/>
  <c r="E29" i="11"/>
  <c r="F29" i="11" s="1"/>
  <c r="E21" i="11"/>
  <c r="F21" i="11" s="1"/>
  <c r="E13" i="11"/>
  <c r="F13" i="11" s="1"/>
  <c r="E2" i="12"/>
  <c r="F2" i="12" s="1"/>
  <c r="E89" i="12"/>
  <c r="F89" i="12" s="1"/>
  <c r="E85" i="12"/>
  <c r="F85" i="12" s="1"/>
  <c r="E8" i="3"/>
  <c r="F8" i="3" s="1"/>
  <c r="E4" i="3"/>
  <c r="F4" i="3" s="1"/>
  <c r="E2" i="4"/>
  <c r="F2" i="4" s="1"/>
  <c r="E90" i="4"/>
  <c r="F90" i="4" s="1"/>
  <c r="E86" i="4"/>
  <c r="F86" i="4" s="1"/>
  <c r="E82" i="4"/>
  <c r="F82" i="4" s="1"/>
  <c r="E78" i="4"/>
  <c r="F78" i="4" s="1"/>
  <c r="E74" i="4"/>
  <c r="F74" i="4" s="1"/>
  <c r="E70" i="4"/>
  <c r="F70" i="4" s="1"/>
  <c r="E66" i="4"/>
  <c r="F66" i="4" s="1"/>
  <c r="E50" i="4"/>
  <c r="F50" i="4" s="1"/>
  <c r="E34" i="4"/>
  <c r="F34" i="4" s="1"/>
  <c r="E18" i="4"/>
  <c r="F18" i="4" s="1"/>
  <c r="E89" i="10"/>
  <c r="F89" i="10" s="1"/>
  <c r="E77" i="10"/>
  <c r="F77" i="10" s="1"/>
  <c r="E73" i="10"/>
  <c r="F73" i="10" s="1"/>
  <c r="E61" i="10"/>
  <c r="F61" i="10" s="1"/>
  <c r="E57" i="10"/>
  <c r="F57" i="10" s="1"/>
  <c r="E45" i="10"/>
  <c r="F45" i="10" s="1"/>
  <c r="E41" i="10"/>
  <c r="F41" i="10" s="1"/>
  <c r="E29" i="10"/>
  <c r="F29" i="10" s="1"/>
  <c r="E25" i="10"/>
  <c r="F25" i="10" s="1"/>
  <c r="E13" i="10"/>
  <c r="F13" i="10" s="1"/>
  <c r="E9" i="10"/>
  <c r="F9" i="10" s="1"/>
  <c r="E92" i="11"/>
  <c r="F92" i="11" s="1"/>
  <c r="E84" i="11"/>
  <c r="F84" i="11" s="1"/>
  <c r="E76" i="11"/>
  <c r="F76" i="11" s="1"/>
  <c r="E68" i="11"/>
  <c r="F68" i="11" s="1"/>
  <c r="E60" i="11"/>
  <c r="F60" i="11" s="1"/>
  <c r="E52" i="11"/>
  <c r="F52" i="11" s="1"/>
  <c r="E44" i="11"/>
  <c r="F44" i="11" s="1"/>
  <c r="E36" i="11"/>
  <c r="F36" i="11" s="1"/>
  <c r="E28" i="11"/>
  <c r="F28" i="11" s="1"/>
  <c r="E20" i="11"/>
  <c r="F20" i="11" s="1"/>
  <c r="E12" i="11"/>
  <c r="F12" i="11" s="1"/>
  <c r="E4" i="11"/>
  <c r="F4" i="11" s="1"/>
  <c r="E90" i="11"/>
  <c r="F90" i="11" s="1"/>
  <c r="E86" i="11"/>
  <c r="F86" i="11" s="1"/>
  <c r="E82" i="11"/>
  <c r="F82" i="11" s="1"/>
  <c r="E78" i="11"/>
  <c r="F78" i="11" s="1"/>
  <c r="E74" i="11"/>
  <c r="F74" i="11" s="1"/>
  <c r="E70" i="11"/>
  <c r="F70" i="11" s="1"/>
  <c r="E66" i="11"/>
  <c r="F66" i="11" s="1"/>
  <c r="E62" i="11"/>
  <c r="F62" i="11" s="1"/>
  <c r="E58" i="11"/>
  <c r="F58" i="11" s="1"/>
  <c r="E54" i="11"/>
  <c r="F54" i="11" s="1"/>
  <c r="E50" i="11"/>
  <c r="F50" i="11" s="1"/>
  <c r="E46" i="11"/>
  <c r="F46" i="11" s="1"/>
  <c r="E42" i="11"/>
  <c r="F42" i="11" s="1"/>
  <c r="E38" i="11"/>
  <c r="F38" i="11" s="1"/>
  <c r="E34" i="11"/>
  <c r="F34" i="11" s="1"/>
  <c r="E30" i="11"/>
  <c r="F30" i="11" s="1"/>
  <c r="E26" i="11"/>
  <c r="F26" i="11" s="1"/>
  <c r="E22" i="11"/>
  <c r="F22" i="11" s="1"/>
  <c r="E18" i="11"/>
  <c r="F18" i="11" s="1"/>
  <c r="E14" i="11"/>
  <c r="F14" i="11" s="1"/>
  <c r="E10" i="11"/>
  <c r="F10" i="11" s="1"/>
  <c r="E6" i="11"/>
  <c r="F6" i="11" s="1"/>
  <c r="E5" i="11"/>
  <c r="F5" i="11" s="1"/>
  <c r="E91" i="11"/>
  <c r="F91" i="11" s="1"/>
  <c r="E87" i="11"/>
  <c r="F87" i="11" s="1"/>
  <c r="E83" i="11"/>
  <c r="F83" i="11" s="1"/>
  <c r="E79" i="11"/>
  <c r="F79" i="11" s="1"/>
  <c r="E75" i="11"/>
  <c r="F75" i="11" s="1"/>
  <c r="E71" i="11"/>
  <c r="F71" i="11" s="1"/>
  <c r="E67" i="11"/>
  <c r="F67" i="11" s="1"/>
  <c r="E63" i="11"/>
  <c r="F63" i="11" s="1"/>
  <c r="E59" i="11"/>
  <c r="F59" i="11" s="1"/>
  <c r="E55" i="11"/>
  <c r="F55" i="11" s="1"/>
  <c r="E51" i="11"/>
  <c r="F51" i="11" s="1"/>
  <c r="E47" i="11"/>
  <c r="F47" i="11" s="1"/>
  <c r="E43" i="11"/>
  <c r="F43" i="11" s="1"/>
  <c r="E39" i="11"/>
  <c r="F39" i="11" s="1"/>
  <c r="E35" i="11"/>
  <c r="F35" i="11" s="1"/>
  <c r="E31" i="11"/>
  <c r="F31" i="11" s="1"/>
  <c r="E27" i="11"/>
  <c r="F27" i="11" s="1"/>
  <c r="E23" i="11"/>
  <c r="F23" i="11" s="1"/>
  <c r="E19" i="11"/>
  <c r="F19" i="11" s="1"/>
  <c r="E15" i="11"/>
  <c r="F15" i="11" s="1"/>
  <c r="E11" i="11"/>
  <c r="F11" i="11" s="1"/>
  <c r="E7" i="11"/>
  <c r="F7" i="11" s="1"/>
  <c r="E3" i="11"/>
  <c r="F3" i="11" s="1"/>
  <c r="E88" i="12"/>
  <c r="F88" i="12" s="1"/>
  <c r="E84" i="12"/>
  <c r="F84" i="12" s="1"/>
  <c r="E76" i="12"/>
  <c r="F76" i="12" s="1"/>
  <c r="E72" i="12"/>
  <c r="F72" i="12" s="1"/>
  <c r="E68" i="12"/>
  <c r="F68" i="12" s="1"/>
  <c r="E60" i="12"/>
  <c r="F60" i="12" s="1"/>
  <c r="E56" i="12"/>
  <c r="F56" i="12" s="1"/>
  <c r="E52" i="12"/>
  <c r="F52" i="12" s="1"/>
  <c r="E44" i="12"/>
  <c r="F44" i="12" s="1"/>
  <c r="E40" i="12"/>
  <c r="F40" i="12" s="1"/>
  <c r="E36" i="12"/>
  <c r="F36" i="12" s="1"/>
  <c r="E28" i="12"/>
  <c r="F28" i="12" s="1"/>
  <c r="E24" i="12"/>
  <c r="F24" i="12" s="1"/>
  <c r="E20" i="12"/>
  <c r="F20" i="12" s="1"/>
  <c r="E12" i="12"/>
  <c r="F12" i="12" s="1"/>
  <c r="E8" i="12"/>
  <c r="F8" i="12" s="1"/>
  <c r="E4" i="12"/>
  <c r="F4" i="12" s="1"/>
  <c r="E87" i="12"/>
  <c r="F87" i="12" s="1"/>
  <c r="E83" i="12"/>
  <c r="F83" i="12" s="1"/>
  <c r="E71" i="12"/>
  <c r="F71" i="12" s="1"/>
  <c r="E67" i="12"/>
  <c r="F67" i="12" s="1"/>
  <c r="E55" i="12"/>
  <c r="F55" i="12" s="1"/>
  <c r="E51" i="12"/>
  <c r="F51" i="12" s="1"/>
  <c r="E39" i="12"/>
  <c r="F39" i="12" s="1"/>
  <c r="E35" i="12"/>
  <c r="F35" i="12" s="1"/>
  <c r="E23" i="12"/>
  <c r="F23" i="12" s="1"/>
  <c r="E19" i="12"/>
  <c r="F19" i="12" s="1"/>
  <c r="E7" i="12"/>
  <c r="F7" i="12" s="1"/>
  <c r="E3" i="12"/>
  <c r="F3" i="12" s="1"/>
  <c r="E30" i="9"/>
  <c r="F30" i="9" s="1"/>
  <c r="E26" i="9"/>
  <c r="F26" i="9" s="1"/>
  <c r="E22" i="9"/>
  <c r="F22" i="9" s="1"/>
  <c r="E18" i="9"/>
  <c r="F18" i="9" s="1"/>
  <c r="E14" i="9"/>
  <c r="F14" i="9" s="1"/>
  <c r="E10" i="9"/>
  <c r="F10" i="9" s="1"/>
  <c r="E6" i="9"/>
  <c r="F6" i="9" s="1"/>
  <c r="E90" i="12"/>
  <c r="F90" i="12" s="1"/>
  <c r="E86" i="12"/>
  <c r="F86" i="12" s="1"/>
  <c r="E82" i="12"/>
  <c r="F82" i="12" s="1"/>
  <c r="E66" i="12"/>
  <c r="F66" i="12" s="1"/>
  <c r="E50" i="12"/>
  <c r="F50" i="12" s="1"/>
  <c r="E34" i="12"/>
  <c r="F34" i="12" s="1"/>
  <c r="E18" i="12"/>
  <c r="F18" i="12" s="1"/>
  <c r="E61" i="4"/>
  <c r="F61" i="4" s="1"/>
  <c r="E57" i="4"/>
  <c r="F57" i="4" s="1"/>
  <c r="E53" i="4"/>
  <c r="F53" i="4" s="1"/>
  <c r="E45" i="4"/>
  <c r="F45" i="4" s="1"/>
  <c r="E41" i="4"/>
  <c r="F41" i="4" s="1"/>
  <c r="E37" i="4"/>
  <c r="F37" i="4" s="1"/>
  <c r="E29" i="4"/>
  <c r="F29" i="4" s="1"/>
  <c r="E25" i="4"/>
  <c r="F25" i="4" s="1"/>
  <c r="E21" i="4"/>
  <c r="F21" i="4" s="1"/>
  <c r="E13" i="4"/>
  <c r="F13" i="4" s="1"/>
  <c r="E9" i="4"/>
  <c r="F9" i="4" s="1"/>
  <c r="E5" i="4"/>
  <c r="F5" i="4" s="1"/>
  <c r="E88" i="10"/>
  <c r="F88" i="10" s="1"/>
  <c r="E84" i="10"/>
  <c r="F84" i="10" s="1"/>
  <c r="E80" i="10"/>
  <c r="F80" i="10" s="1"/>
  <c r="E72" i="10"/>
  <c r="F72" i="10" s="1"/>
  <c r="E68" i="10"/>
  <c r="F68" i="10" s="1"/>
  <c r="E64" i="10"/>
  <c r="F64" i="10" s="1"/>
  <c r="E56" i="10"/>
  <c r="F56" i="10" s="1"/>
  <c r="E52" i="10"/>
  <c r="F52" i="10" s="1"/>
  <c r="E48" i="10"/>
  <c r="F48" i="10" s="1"/>
  <c r="E40" i="10"/>
  <c r="F40" i="10" s="1"/>
  <c r="E36" i="10"/>
  <c r="F36" i="10" s="1"/>
  <c r="E32" i="10"/>
  <c r="F32" i="10" s="1"/>
  <c r="E24" i="10"/>
  <c r="F24" i="10" s="1"/>
  <c r="E20" i="10"/>
  <c r="F20" i="10" s="1"/>
  <c r="E16" i="10"/>
  <c r="F16" i="10" s="1"/>
  <c r="E8" i="10"/>
  <c r="F8" i="10" s="1"/>
  <c r="E4" i="10"/>
  <c r="F4" i="10" s="1"/>
  <c r="E64" i="4"/>
  <c r="F64" i="4" s="1"/>
  <c r="E56" i="4"/>
  <c r="F56" i="4" s="1"/>
  <c r="E48" i="4"/>
  <c r="F48" i="4" s="1"/>
  <c r="E40" i="4"/>
  <c r="F40" i="4" s="1"/>
  <c r="E32" i="4"/>
  <c r="F32" i="4" s="1"/>
  <c r="E24" i="4"/>
  <c r="F24" i="4" s="1"/>
  <c r="E16" i="4"/>
  <c r="F16" i="4" s="1"/>
  <c r="E8" i="4"/>
  <c r="F8" i="4" s="1"/>
  <c r="E60" i="4"/>
  <c r="F60" i="4" s="1"/>
  <c r="E52" i="4"/>
  <c r="F52" i="4" s="1"/>
  <c r="E44" i="4"/>
  <c r="F44" i="4" s="1"/>
  <c r="E36" i="4"/>
  <c r="F36" i="4" s="1"/>
  <c r="E28" i="4"/>
  <c r="F28" i="4" s="1"/>
  <c r="E20" i="4"/>
  <c r="F20" i="4" s="1"/>
  <c r="E12" i="4"/>
  <c r="F12" i="4" s="1"/>
  <c r="E4" i="4"/>
  <c r="F4" i="4" s="1"/>
  <c r="E2" i="10"/>
  <c r="F2" i="10" s="1"/>
  <c r="E81" i="12"/>
  <c r="F81" i="12" s="1"/>
  <c r="E77" i="12"/>
  <c r="F77" i="12" s="1"/>
  <c r="E73" i="12"/>
  <c r="F73" i="12" s="1"/>
  <c r="E69" i="12"/>
  <c r="F69" i="12" s="1"/>
  <c r="E65" i="12"/>
  <c r="F65" i="12" s="1"/>
  <c r="E61" i="12"/>
  <c r="F61" i="12" s="1"/>
  <c r="E57" i="12"/>
  <c r="F57" i="12" s="1"/>
  <c r="E53" i="12"/>
  <c r="F53" i="12" s="1"/>
  <c r="E49" i="12"/>
  <c r="F49" i="12" s="1"/>
  <c r="E45" i="12"/>
  <c r="F45" i="12" s="1"/>
  <c r="E41" i="12"/>
  <c r="F41" i="12" s="1"/>
  <c r="E37" i="12"/>
  <c r="F37" i="12" s="1"/>
  <c r="E33" i="12"/>
  <c r="F33" i="12" s="1"/>
  <c r="E29" i="12"/>
  <c r="F29" i="12" s="1"/>
  <c r="E25" i="12"/>
  <c r="F25" i="12" s="1"/>
  <c r="E21" i="12"/>
  <c r="F21" i="12" s="1"/>
  <c r="E17" i="12"/>
  <c r="F17" i="12" s="1"/>
  <c r="E13" i="12"/>
  <c r="F13" i="12" s="1"/>
  <c r="E9" i="12"/>
  <c r="F9" i="12" s="1"/>
  <c r="E5" i="12"/>
  <c r="F5" i="12" s="1"/>
  <c r="E89" i="13"/>
  <c r="F89" i="13" s="1"/>
  <c r="E85" i="13"/>
  <c r="F85" i="13" s="1"/>
  <c r="E81" i="13"/>
  <c r="F81" i="13" s="1"/>
  <c r="E77" i="13"/>
  <c r="F77" i="13" s="1"/>
  <c r="E73" i="13"/>
  <c r="F73" i="13" s="1"/>
  <c r="E69" i="13"/>
  <c r="F69" i="13" s="1"/>
  <c r="E65" i="13"/>
  <c r="F65" i="13" s="1"/>
  <c r="E61" i="13"/>
  <c r="F61" i="13" s="1"/>
  <c r="E57" i="13"/>
  <c r="F57" i="13" s="1"/>
  <c r="E53" i="13"/>
  <c r="F53" i="13" s="1"/>
  <c r="E49" i="13"/>
  <c r="F49" i="13" s="1"/>
  <c r="E45" i="13"/>
  <c r="F45" i="13" s="1"/>
  <c r="E41" i="13"/>
  <c r="F41" i="13" s="1"/>
  <c r="E37" i="13"/>
  <c r="F37" i="13" s="1"/>
  <c r="E33" i="13"/>
  <c r="F33" i="13" s="1"/>
  <c r="E29" i="13"/>
  <c r="F29" i="13" s="1"/>
  <c r="E25" i="13"/>
  <c r="F25" i="13" s="1"/>
  <c r="E21" i="13"/>
  <c r="F21" i="13" s="1"/>
  <c r="E17" i="13"/>
  <c r="F17" i="13" s="1"/>
  <c r="E13" i="13"/>
  <c r="F13" i="13" s="1"/>
  <c r="E9" i="13"/>
  <c r="F9" i="13" s="1"/>
  <c r="E5" i="13"/>
  <c r="F5" i="1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E10A7E-9E3E-444D-8E29-CFA024BF98A2}" keepAlive="1" interval="60" name="Requête - Rondes" description="Connexion à la requête « Rondes » dans le classeur." type="5" refreshedVersion="6" refreshOnLoad="1">
    <dbPr connection="Provider=Microsoft.Mashup.OleDb.1;Data Source=$Workbook$;Location=Rondes;Extended Properties=&quot;&quot;" command="SELECT * FROM [Rond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<sst xmlns="http://schemas.openxmlformats.org/spreadsheetml/2006/main" count="110" uniqueCount="38">
  <si>
    <t>date_heure</t>
  </si>
  <si>
    <t>index_SSA3</t>
  </si>
  <si>
    <t>index_SSA1</t>
  </si>
  <si>
    <t>index_SSA2</t>
  </si>
  <si>
    <t>index_PG1</t>
  </si>
  <si>
    <t>index_PG2</t>
  </si>
  <si>
    <t>index_PR</t>
  </si>
  <si>
    <t>index_PS</t>
  </si>
  <si>
    <t>index_SSA4</t>
  </si>
  <si>
    <t>mois</t>
  </si>
  <si>
    <t>janvier</t>
  </si>
  <si>
    <t>février</t>
  </si>
  <si>
    <t>mars</t>
  </si>
  <si>
    <t>avril</t>
  </si>
  <si>
    <t>mai</t>
  </si>
  <si>
    <t>juin</t>
  </si>
  <si>
    <t>consommation depuis le dernier relevé</t>
  </si>
  <si>
    <t>débit/h</t>
  </si>
  <si>
    <t>débit/h x9</t>
  </si>
  <si>
    <t>nb d'heures depuis le dernier relevé</t>
  </si>
  <si>
    <t>annee</t>
  </si>
  <si>
    <t>juillet</t>
  </si>
  <si>
    <t>août</t>
  </si>
  <si>
    <t>septembre</t>
  </si>
  <si>
    <t>octobre</t>
  </si>
  <si>
    <t>novembre</t>
  </si>
  <si>
    <t>décembre</t>
  </si>
  <si>
    <t>SSA1</t>
  </si>
  <si>
    <t>Dernier relevé du mois</t>
  </si>
  <si>
    <t>Volume total</t>
  </si>
  <si>
    <t>Débit moyen /h</t>
  </si>
  <si>
    <t>SSA2</t>
  </si>
  <si>
    <t>SSA3</t>
  </si>
  <si>
    <t>SSA4</t>
  </si>
  <si>
    <t>PG1</t>
  </si>
  <si>
    <t>PG2</t>
  </si>
  <si>
    <t>PR</t>
  </si>
  <si>
    <t>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</si>
</sst>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[h]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5D"/>
        <bgColor indexed="64"/>
      </patternFill>
    </fill>
    <fill>
      <patternFill patternType="solid">
        <fgColor theme="8" tint="0.3999145481734672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0" xfId="0" applyNumberFormat="1"/>
    <xf numFmtId="0" fontId="3" fillId="0" borderId="0" xfId="0" applyFont="1"/>
    <xf numFmtId="164" fontId="3" fillId="0" borderId="0" xfId="0" applyNumberFormat="1" applyFont="1"/>
    <xf numFmtId="0" fontId="0" fillId="0" borderId="0" xfId="0" applyFont="1" applyAlignment="1"/>
    <xf numFmtId="0" fontId="3" fillId="0" borderId="0" xfId="0" applyFont="1" applyAlignment="1"/>
    <xf numFmtId="165" fontId="3" fillId="0" borderId="0" xfId="0" applyNumberFormat="1" applyFont="1" applyAlignment="1"/>
    <xf numFmtId="165" fontId="0" fillId="0" borderId="0" xfId="0" applyNumberFormat="1" applyFont="1" applyAlignment="1"/>
    <xf numFmtId="0" fontId="3" fillId="0" borderId="0" xfId="0" applyNumberFormat="1" applyFont="1" applyAlignment="1"/>
    <xf numFmtId="0" fontId="0" fillId="0" borderId="0" xfId="0" applyNumberFormat="1" applyFont="1" applyAlignment="1"/>
    <xf numFmtId="0" fontId="3" fillId="0" borderId="0" xfId="0" applyNumberFormat="1" applyFont="1" applyBorder="1" applyAlignment="1"/>
    <xf numFmtId="0" fontId="0" fillId="0" borderId="1" xfId="0" applyFont="1" applyBorder="1" applyAlignment="1"/>
    <xf numFmtId="0" fontId="0" fillId="0" borderId="1" xfId="0" applyNumberFormat="1" applyFont="1" applyBorder="1" applyAlignment="1"/>
    <xf numFmtId="0" fontId="0" fillId="4" borderId="1" xfId="0" applyFont="1" applyFill="1" applyBorder="1" applyAlignment="1"/>
    <xf numFmtId="0" fontId="0" fillId="5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numFmt numFmtId="164" formatCode="d/m/yy\ h:mm;@"/>
    </dxf>
    <dxf>
      <numFmt numFmtId="164" formatCode="d/m/yy\ h:mm;@"/>
    </dxf>
  </dxfs>
  <tableStyles count="0" defaultTableStyle="TableStyleMedium2" defaultPivotStyle="PivotStyleLight16"/>
  <colors>
    <mruColors>
      <color rgb="FFFFFF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openxmlformats.org/officeDocument/2006/relationships/customXml" Target="../customXml/item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SSA1</c:v>
          </c:tx>
          <c:spPr>
            <a:ln w="19050" cap="rnd" cmpd="sng" algn="ctr">
              <a:solidFill>
                <a:schemeClr val="accent2"/>
              </a:solidFill>
              <a:prstDash val="solid"/>
              <a:round/>
            </a:ln>
            <a:effectLst/>
          </c:spPr>
          <c:marker>
            <c:spPr>
              <a:solidFill>
                <a:schemeClr val="accent2"/>
              </a:solidFill>
              <a:ln w="6350" cap="flat" cmpd="sng" algn="ctr">
                <a:solidFill>
                  <a:schemeClr val="accent2"/>
                </a:solidFill>
                <a:prstDash val="solid"/>
                <a:round/>
              </a:ln>
              <a:effectLst/>
            </c:spPr>
          </c:marker>
          <c:cat>
            <c:numRef>
              <c:f>[0]!DateSSA1</c:f>
              <c:numCache>
                <c:formatCode>d/m/yy\ h:mm;@</c:formatCode>
                <c:ptCount val="10"/>
                <c:pt idx="0">
                  <c:v>43913.202777777777</c:v>
                </c:pt>
                <c:pt idx="1">
                  <c:v>43912.224999999999</c:v>
                </c:pt>
                <c:pt idx="2">
                  <c:v>43906.31527777778</c:v>
                </c:pt>
                <c:pt idx="3">
                  <c:v>43904.206250000003</c:v>
                </c:pt>
                <c:pt idx="4">
                  <c:v>43903.201388888891</c:v>
                </c:pt>
                <c:pt idx="5">
                  <c:v>43901.245833333334</c:v>
                </c:pt>
                <c:pt idx="6">
                  <c:v>43896.325694444444</c:v>
                </c:pt>
                <c:pt idx="7">
                  <c:v>43894.283333333333</c:v>
                </c:pt>
                <c:pt idx="8">
                  <c:v>43893.305555555555</c:v>
                </c:pt>
                <c:pt idx="9">
                  <c:v>43890.270833333336</c:v>
                </c:pt>
              </c:numCache>
            </c:numRef>
          </c:cat>
          <c:val>
            <c:numRef>
              <c:f>[0]!DebitSSA1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AC-4F5E-9560-1C0B632BD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SSA2</c:v>
          </c:tx>
          <c:cat>
            <c:numRef>
              <c:f>[0]!DateSSA2</c:f>
              <c:numCache>
                <c:formatCode>d/m/yy\ h:mm;@</c:formatCode>
                <c:ptCount val="10"/>
                <c:pt idx="0">
                  <c:v>43913.202777777777</c:v>
                </c:pt>
                <c:pt idx="1">
                  <c:v>43912.224999999999</c:v>
                </c:pt>
                <c:pt idx="2">
                  <c:v>43908.226388888892</c:v>
                </c:pt>
                <c:pt idx="3">
                  <c:v>43906.31527777778</c:v>
                </c:pt>
                <c:pt idx="4">
                  <c:v>43904.206250000003</c:v>
                </c:pt>
                <c:pt idx="5">
                  <c:v>43903.201388888891</c:v>
                </c:pt>
                <c:pt idx="6">
                  <c:v>43901.245833333334</c:v>
                </c:pt>
                <c:pt idx="7">
                  <c:v>43896.325694444444</c:v>
                </c:pt>
                <c:pt idx="8">
                  <c:v>43894.283333333333</c:v>
                </c:pt>
                <c:pt idx="9">
                  <c:v>43893.305555555555</c:v>
                </c:pt>
              </c:numCache>
            </c:numRef>
          </c:cat>
          <c:val>
            <c:numRef>
              <c:f>[0]!DebitSSA2</c:f>
              <c:numCache>
                <c:formatCode>General</c:formatCode>
                <c:ptCount val="10"/>
                <c:pt idx="0">
                  <c:v>4.2613636363622271</c:v>
                </c:pt>
                <c:pt idx="1">
                  <c:v>4.0639110802407945</c:v>
                </c:pt>
                <c:pt idx="2">
                  <c:v>3.9898255813926484</c:v>
                </c:pt>
                <c:pt idx="3">
                  <c:v>3.8722423444209126</c:v>
                </c:pt>
                <c:pt idx="4">
                  <c:v>4.0635798203126683</c:v>
                </c:pt>
                <c:pt idx="5">
                  <c:v>3.8565340909078154</c:v>
                </c:pt>
                <c:pt idx="6">
                  <c:v>3.9971771347905003</c:v>
                </c:pt>
                <c:pt idx="7">
                  <c:v>3.9986399183954204</c:v>
                </c:pt>
                <c:pt idx="8">
                  <c:v>4.0909090909077381</c:v>
                </c:pt>
                <c:pt idx="9">
                  <c:v>4.0467997247062044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45-4AC7-BFE3-961C2AFE7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SSA3</c:v>
          </c:tx>
          <c:cat>
            <c:numRef>
              <c:f>[0]!DateSSA3</c:f>
              <c:numCache>
                <c:formatCode>d/m/yy\ h:mm;@</c:formatCode>
                <c:ptCount val="10"/>
                <c:pt idx="0">
                  <c:v>43894.297222222223</c:v>
                </c:pt>
                <c:pt idx="1">
                  <c:v>43893.241666666669</c:v>
                </c:pt>
                <c:pt idx="2">
                  <c:v>43892.260416666664</c:v>
                </c:pt>
                <c:pt idx="3">
                  <c:v>43890.388194444444</c:v>
                </c:pt>
                <c:pt idx="4">
                  <c:v>43890.307638888888</c:v>
                </c:pt>
                <c:pt idx="5">
                  <c:v>43889.317361111112</c:v>
                </c:pt>
                <c:pt idx="6">
                  <c:v>43888.281944444447</c:v>
                </c:pt>
                <c:pt idx="7">
                  <c:v>43887.254861111112</c:v>
                </c:pt>
                <c:pt idx="8">
                  <c:v>43886.338888888888</c:v>
                </c:pt>
                <c:pt idx="9">
                  <c:v>43885.265277777777</c:v>
                </c:pt>
              </c:numCache>
              <c:extLst xmlns:c15="http://schemas.microsoft.com/office/drawing/2012/chart"/>
            </c:numRef>
          </c:cat>
          <c:val>
            <c:numRef>
              <c:f>[0]!DebitSSA3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4.0567951318420101E-2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D3-4C78-A3EB-A44E2BB6F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SSA4</c:v>
          </c:tx>
          <c:cat>
            <c:numRef>
              <c:f>[0]!DateSSA4</c:f>
              <c:numCache>
                <c:formatCode>d/m/yy\ h:mm;@</c:formatCode>
                <c:ptCount val="10"/>
                <c:pt idx="0">
                  <c:v>43835.281944444447</c:v>
                </c:pt>
                <c:pt idx="1">
                  <c:v>43832.314583333333</c:v>
                </c:pt>
                <c:pt idx="2">
                  <c:v>43830.272222222222</c:v>
                </c:pt>
                <c:pt idx="3">
                  <c:v>43829.268055555556</c:v>
                </c:pt>
                <c:pt idx="4">
                  <c:v>43828.250694444447</c:v>
                </c:pt>
                <c:pt idx="5">
                  <c:v>43827.309027777781</c:v>
                </c:pt>
                <c:pt idx="6">
                  <c:v>43825.277083333334</c:v>
                </c:pt>
                <c:pt idx="7">
                  <c:v>43824.223611111112</c:v>
                </c:pt>
                <c:pt idx="8">
                  <c:v>43822.265972222223</c:v>
                </c:pt>
                <c:pt idx="9">
                  <c:v>43821.247916666667</c:v>
                </c:pt>
              </c:numCache>
              <c:extLst xmlns:c15="http://schemas.microsoft.com/office/drawing/2012/chart"/>
            </c:numRef>
          </c:cat>
          <c:val>
            <c:numRef>
              <c:f>[0]!DebitSSA4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E4-4522-8255-BF5FCADC79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PG1</c:v>
          </c:tx>
          <c:cat>
            <c:numRef>
              <c:f>[0]!DatePG1</c:f>
              <c:numCache>
                <c:formatCode>d/m/yy\ h:mm;@</c:formatCode>
                <c:ptCount val="10"/>
                <c:pt idx="0">
                  <c:v>43913.202777777777</c:v>
                </c:pt>
                <c:pt idx="1">
                  <c:v>43912.224999999999</c:v>
                </c:pt>
                <c:pt idx="2">
                  <c:v>43908.226388888892</c:v>
                </c:pt>
                <c:pt idx="3">
                  <c:v>43906.31527777778</c:v>
                </c:pt>
                <c:pt idx="4">
                  <c:v>43904.206250000003</c:v>
                </c:pt>
                <c:pt idx="5">
                  <c:v>43903.201388888891</c:v>
                </c:pt>
                <c:pt idx="6">
                  <c:v>43901.245833333334</c:v>
                </c:pt>
                <c:pt idx="7">
                  <c:v>43896.325694444444</c:v>
                </c:pt>
                <c:pt idx="8">
                  <c:v>43894.283333333333</c:v>
                </c:pt>
                <c:pt idx="9">
                  <c:v>43893.305555555555</c:v>
                </c:pt>
              </c:numCache>
            </c:numRef>
          </c:cat>
          <c:val>
            <c:numRef>
              <c:f>[0]!DebitPG1</c:f>
              <c:numCache>
                <c:formatCode>General</c:formatCode>
                <c:ptCount val="10"/>
                <c:pt idx="0">
                  <c:v>73.934659090884637</c:v>
                </c:pt>
                <c:pt idx="1">
                  <c:v>72.587704063993272</c:v>
                </c:pt>
                <c:pt idx="2">
                  <c:v>73.84447674413606</c:v>
                </c:pt>
                <c:pt idx="3">
                  <c:v>79.637800461023971</c:v>
                </c:pt>
                <c:pt idx="4">
                  <c:v>76.1713890807589</c:v>
                </c:pt>
                <c:pt idx="5">
                  <c:v>76.619318181792835</c:v>
                </c:pt>
                <c:pt idx="6">
                  <c:v>79.426958362712071</c:v>
                </c:pt>
                <c:pt idx="7">
                  <c:v>77.483849030947994</c:v>
                </c:pt>
                <c:pt idx="8">
                  <c:v>77.34374999997442</c:v>
                </c:pt>
                <c:pt idx="9">
                  <c:v>71.727460426680381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05E-4FBD-9B49-C4CFE83D8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PG2</c:v>
          </c:tx>
          <c:cat>
            <c:numRef>
              <c:f>[0]!DatePG2</c:f>
              <c:numCache>
                <c:formatCode>d/m/yy\ h:mm;@</c:formatCode>
                <c:ptCount val="10"/>
                <c:pt idx="0">
                  <c:v>43913.202777777777</c:v>
                </c:pt>
                <c:pt idx="1">
                  <c:v>43912.224999999999</c:v>
                </c:pt>
                <c:pt idx="2">
                  <c:v>43908.226388888892</c:v>
                </c:pt>
                <c:pt idx="3">
                  <c:v>43906.31527777778</c:v>
                </c:pt>
                <c:pt idx="4">
                  <c:v>43904.206250000003</c:v>
                </c:pt>
                <c:pt idx="5">
                  <c:v>43903.201388888891</c:v>
                </c:pt>
                <c:pt idx="6">
                  <c:v>43901.245833333334</c:v>
                </c:pt>
                <c:pt idx="7">
                  <c:v>43896.325694444444</c:v>
                </c:pt>
                <c:pt idx="8">
                  <c:v>43894.283333333333</c:v>
                </c:pt>
                <c:pt idx="9">
                  <c:v>43893.305555555555</c:v>
                </c:pt>
              </c:numCache>
            </c:numRef>
          </c:cat>
          <c:val>
            <c:numRef>
              <c:f>[0]!DebitPG2</c:f>
              <c:numCache>
                <c:formatCode>General</c:formatCode>
                <c:ptCount val="10"/>
                <c:pt idx="0">
                  <c:v>88.082386363607228</c:v>
                </c:pt>
                <c:pt idx="1">
                  <c:v>88.03056616890828</c:v>
                </c:pt>
                <c:pt idx="2">
                  <c:v>88.822674418544537</c:v>
                </c:pt>
                <c:pt idx="3">
                  <c:v>82.364175172912169</c:v>
                </c:pt>
                <c:pt idx="4">
                  <c:v>87.98894263983145</c:v>
                </c:pt>
                <c:pt idx="5">
                  <c:v>84.183238636335801</c:v>
                </c:pt>
                <c:pt idx="6">
                  <c:v>85.685250529259065</c:v>
                </c:pt>
                <c:pt idx="7">
                  <c:v>82.645358721529831</c:v>
                </c:pt>
                <c:pt idx="8">
                  <c:v>90.724431818151814</c:v>
                </c:pt>
                <c:pt idx="9">
                  <c:v>82.463867859574393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1E-4B0E-A7E8-8BB94BD14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PR</c:v>
          </c:tx>
          <c:cat>
            <c:numRef>
              <c:f>[0]!DatePR</c:f>
              <c:numCache>
                <c:formatCode>d/m/yy\ h:mm;@</c:formatCode>
                <c:ptCount val="10"/>
                <c:pt idx="0">
                  <c:v>43896.359722222223</c:v>
                </c:pt>
                <c:pt idx="1">
                  <c:v>43895.307638888888</c:v>
                </c:pt>
                <c:pt idx="2">
                  <c:v>43894.286805555559</c:v>
                </c:pt>
                <c:pt idx="3">
                  <c:v>43893.306944444441</c:v>
                </c:pt>
                <c:pt idx="4">
                  <c:v>43892.32916666667</c:v>
                </c:pt>
                <c:pt idx="5">
                  <c:v>43891.267361111109</c:v>
                </c:pt>
                <c:pt idx="6">
                  <c:v>43890.289583333331</c:v>
                </c:pt>
                <c:pt idx="7">
                  <c:v>43889.30972222222</c:v>
                </c:pt>
                <c:pt idx="8">
                  <c:v>43888.291666666664</c:v>
                </c:pt>
                <c:pt idx="9">
                  <c:v>43886.281944444447</c:v>
                </c:pt>
              </c:numCache>
            </c:numRef>
          </c:cat>
          <c:val>
            <c:numRef>
              <c:f>[0]!DebitPR</c:f>
              <c:numCache>
                <c:formatCode>General</c:formatCode>
                <c:ptCount val="10"/>
                <c:pt idx="0">
                  <c:v>30.89108910883968</c:v>
                </c:pt>
                <c:pt idx="1">
                  <c:v>26.938775510332086</c:v>
                </c:pt>
                <c:pt idx="2">
                  <c:v>26.661941884994231</c:v>
                </c:pt>
                <c:pt idx="3">
                  <c:v>29.232954545662409</c:v>
                </c:pt>
                <c:pt idx="4">
                  <c:v>28.253760627727974</c:v>
                </c:pt>
                <c:pt idx="5">
                  <c:v>29.744318181808346</c:v>
                </c:pt>
                <c:pt idx="6">
                  <c:v>28.490432317510017</c:v>
                </c:pt>
                <c:pt idx="7">
                  <c:v>28.076398362874386</c:v>
                </c:pt>
                <c:pt idx="8">
                  <c:v>28.320663441669392</c:v>
                </c:pt>
                <c:pt idx="9">
                  <c:v>27.486263736268132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A7-441B-A794-BADCC3FDD4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PS</c:v>
          </c:tx>
          <c:cat>
            <c:numRef>
              <c:f>[0]!DatePS</c:f>
              <c:numCache>
                <c:formatCode>d/m/yy\ h:mm;@</c:formatCode>
                <c:ptCount val="10"/>
                <c:pt idx="0">
                  <c:v>43896.359722222223</c:v>
                </c:pt>
                <c:pt idx="1">
                  <c:v>43895.307638888888</c:v>
                </c:pt>
                <c:pt idx="2">
                  <c:v>43894.286805555559</c:v>
                </c:pt>
                <c:pt idx="3">
                  <c:v>43893.306944444441</c:v>
                </c:pt>
                <c:pt idx="4">
                  <c:v>43892.32916666667</c:v>
                </c:pt>
                <c:pt idx="5">
                  <c:v>43891.267361111109</c:v>
                </c:pt>
                <c:pt idx="6">
                  <c:v>43890.289583333331</c:v>
                </c:pt>
                <c:pt idx="7">
                  <c:v>43889.30972222222</c:v>
                </c:pt>
                <c:pt idx="8">
                  <c:v>43888.291666666664</c:v>
                </c:pt>
                <c:pt idx="9">
                  <c:v>43887.254861111112</c:v>
                </c:pt>
              </c:numCache>
            </c:numRef>
          </c:cat>
          <c:val>
            <c:numRef>
              <c:f>[0]!DebitPS</c:f>
              <c:numCache>
                <c:formatCode>General</c:formatCode>
                <c:ptCount val="10"/>
                <c:pt idx="0">
                  <c:v>26.811881188057004</c:v>
                </c:pt>
                <c:pt idx="1">
                  <c:v>24.65306122460694</c:v>
                </c:pt>
                <c:pt idx="2">
                  <c:v>25.726435152187417</c:v>
                </c:pt>
                <c:pt idx="3">
                  <c:v>26.803977272917866</c:v>
                </c:pt>
                <c:pt idx="4">
                  <c:v>26.134728580648375</c:v>
                </c:pt>
                <c:pt idx="5">
                  <c:v>25.397727272718875</c:v>
                </c:pt>
                <c:pt idx="6">
                  <c:v>25.131112686042417</c:v>
                </c:pt>
                <c:pt idx="7">
                  <c:v>26.725784447459148</c:v>
                </c:pt>
                <c:pt idx="8">
                  <c:v>22.866711319572975</c:v>
                </c:pt>
                <c:pt idx="9">
                  <c:v>24.882226980752861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8E-4E5F-A3AB-DA767F2206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3319816"/>
        <c:axId val="903320800"/>
      </c:lineChart>
      <c:dateAx>
        <c:axId val="903319816"/>
        <c:scaling>
          <c:orientation val="minMax"/>
        </c:scaling>
        <c:delete val="0"/>
        <c:axPos val="b"/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20800"/>
        <c:crosses val="autoZero"/>
        <c:auto val="1"/>
        <c:lblOffset val="100"/>
        <c:baseTimeUnit val="days"/>
      </c:dateAx>
      <c:valAx>
        <c:axId val="90332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3198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[0]!Mois</cx:f>
      </cx:strDim>
      <cx:numDim type="val">
        <cx:f>_xlchart.v1.2</cx:f>
      </cx:numDim>
    </cx:data>
  </cx:chartData>
  <cx:chart>
    <cx:title pos="t" align="ctr" overlay="0"/>
    <cx:plotArea>
      <cx:plotAreaRegion>
        <cx:series layoutId="clusteredColumn" uniqueId="{00000000-EDD6-430F-BEC4-059255572657}">
          <cx:tx>
            <cx:txData>
              <cx:f>_xlchart.v1.1</cx:f>
              <cx:v>PG1</cx:v>
            </cx:txData>
          </cx:tx>
          <cx:dataId val="0"/>
          <cx:layoutPr>
            <cx:binning intervalClosed="r"/>
          </cx:layoutPr>
        </cx:series>
      </cx:plotAreaRegion>
      <cx:axis id="0">
        <cx:catScaling/>
        <cx:tickLabels/>
      </cx:axis>
      <cx:axis id="1">
        <cx:valScaling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2" fmlaLink="$C$27" fmlaRange="Annees" noThreeD="1" sel="1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5</xdr:row>
          <xdr:rowOff>28575</xdr:rowOff>
        </xdr:from>
        <xdr:to>
          <xdr:col>12</xdr:col>
          <xdr:colOff>676275</xdr:colOff>
          <xdr:row>8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581025</xdr:colOff>
      <xdr:row>5</xdr:row>
      <xdr:rowOff>109537</xdr:rowOff>
    </xdr:from>
    <xdr:to>
      <xdr:col>7</xdr:col>
      <xdr:colOff>581025</xdr:colOff>
      <xdr:row>19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9</xdr:col>
      <xdr:colOff>495300</xdr:colOff>
      <xdr:row>5</xdr:row>
      <xdr:rowOff>114300</xdr:rowOff>
    </xdr:from>
    <xdr:to>
      <xdr:col>15</xdr:col>
      <xdr:colOff>495300</xdr:colOff>
      <xdr:row>20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571500</xdr:colOff>
      <xdr:row>25</xdr:row>
      <xdr:rowOff>47625</xdr:rowOff>
    </xdr:from>
    <xdr:to>
      <xdr:col>7</xdr:col>
      <xdr:colOff>571500</xdr:colOff>
      <xdr:row>39</xdr:row>
      <xdr:rowOff>123825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9</xdr:col>
      <xdr:colOff>552450</xdr:colOff>
      <xdr:row>25</xdr:row>
      <xdr:rowOff>28575</xdr:rowOff>
    </xdr:from>
    <xdr:to>
      <xdr:col>15</xdr:col>
      <xdr:colOff>552450</xdr:colOff>
      <xdr:row>39</xdr:row>
      <xdr:rowOff>104775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451686</xdr:colOff>
      <xdr:row>43</xdr:row>
      <xdr:rowOff>36095</xdr:rowOff>
    </xdr:from>
    <xdr:to>
      <xdr:col>7</xdr:col>
      <xdr:colOff>608598</xdr:colOff>
      <xdr:row>57</xdr:row>
      <xdr:rowOff>81714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9</xdr:col>
      <xdr:colOff>514350</xdr:colOff>
      <xdr:row>43</xdr:row>
      <xdr:rowOff>66675</xdr:rowOff>
    </xdr:from>
    <xdr:to>
      <xdr:col>15</xdr:col>
      <xdr:colOff>514350</xdr:colOff>
      <xdr:row>57</xdr:row>
      <xdr:rowOff>142875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590550</xdr:colOff>
      <xdr:row>61</xdr:row>
      <xdr:rowOff>104775</xdr:rowOff>
    </xdr:from>
    <xdr:to>
      <xdr:col>7</xdr:col>
      <xdr:colOff>590550</xdr:colOff>
      <xdr:row>75</xdr:row>
      <xdr:rowOff>180975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476250</xdr:colOff>
      <xdr:row>61</xdr:row>
      <xdr:rowOff>123825</xdr:rowOff>
    </xdr:from>
    <xdr:to>
      <xdr:col>15</xdr:col>
      <xdr:colOff>476250</xdr:colOff>
      <xdr:row>76</xdr:row>
      <xdr:rowOff>9525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666750</xdr:colOff>
          <xdr:row>2</xdr:row>
          <xdr:rowOff>0</xdr:rowOff>
        </xdr:from>
        <xdr:to>
          <xdr:col>5</xdr:col>
          <xdr:colOff>514350</xdr:colOff>
          <xdr:row>4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57150</xdr:colOff>
          <xdr:row>2</xdr:row>
          <xdr:rowOff>76200</xdr:rowOff>
        </xdr:from>
        <xdr:to>
          <xdr:col>13</xdr:col>
          <xdr:colOff>666750</xdr:colOff>
          <xdr:row>4</xdr:row>
          <xdr:rowOff>95250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21</xdr:row>
          <xdr:rowOff>152400</xdr:rowOff>
        </xdr:from>
        <xdr:to>
          <xdr:col>5</xdr:col>
          <xdr:colOff>619125</xdr:colOff>
          <xdr:row>24</xdr:row>
          <xdr:rowOff>76200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</xdr:colOff>
          <xdr:row>22</xdr:row>
          <xdr:rowOff>57150</xdr:rowOff>
        </xdr:from>
        <xdr:to>
          <xdr:col>13</xdr:col>
          <xdr:colOff>619125</xdr:colOff>
          <xdr:row>24</xdr:row>
          <xdr:rowOff>38100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</xdr:colOff>
          <xdr:row>40</xdr:row>
          <xdr:rowOff>28575</xdr:rowOff>
        </xdr:from>
        <xdr:to>
          <xdr:col>5</xdr:col>
          <xdr:colOff>628650</xdr:colOff>
          <xdr:row>42</xdr:row>
          <xdr:rowOff>133350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123825</xdr:colOff>
          <xdr:row>40</xdr:row>
          <xdr:rowOff>57150</xdr:rowOff>
        </xdr:from>
        <xdr:to>
          <xdr:col>13</xdr:col>
          <xdr:colOff>733425</xdr:colOff>
          <xdr:row>42</xdr:row>
          <xdr:rowOff>123825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</xdr:colOff>
          <xdr:row>58</xdr:row>
          <xdr:rowOff>171450</xdr:rowOff>
        </xdr:from>
        <xdr:to>
          <xdr:col>5</xdr:col>
          <xdr:colOff>628650</xdr:colOff>
          <xdr:row>60</xdr:row>
          <xdr:rowOff>180975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695325</xdr:colOff>
          <xdr:row>59</xdr:row>
          <xdr:rowOff>9525</xdr:rowOff>
        </xdr:from>
        <xdr:to>
          <xdr:col>13</xdr:col>
          <xdr:colOff>542925</xdr:colOff>
          <xdr:row>61</xdr:row>
          <xdr:rowOff>9525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19</xdr:row>
          <xdr:rowOff>85725</xdr:rowOff>
        </xdr:from>
        <xdr:to>
          <xdr:col>2</xdr:col>
          <xdr:colOff>628650</xdr:colOff>
          <xdr:row>21</xdr:row>
          <xdr:rowOff>123825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730250</xdr:colOff>
      <xdr:row>18</xdr:row>
      <xdr:rowOff>110066</xdr:rowOff>
    </xdr:from>
    <xdr:to>
      <xdr:col>12</xdr:col>
      <xdr:colOff>645583</xdr:colOff>
      <xdr:row>32</xdr:row>
      <xdr:rowOff>186266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aphique 3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02250" y="4834466"/>
              <a:ext cx="4573058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285750</xdr:colOff>
          <xdr:row>0</xdr:row>
          <xdr:rowOff>76200</xdr:rowOff>
        </xdr:from>
        <xdr:to>
          <xdr:col>10</xdr:col>
          <xdr:colOff>923925</xdr:colOff>
          <xdr:row>2</xdr:row>
          <xdr:rowOff>95250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3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SSA3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1143000</xdr:colOff>
          <xdr:row>1</xdr:row>
          <xdr:rowOff>19050</xdr:rowOff>
        </xdr:from>
        <xdr:to>
          <xdr:col>10</xdr:col>
          <xdr:colOff>323850</xdr:colOff>
          <xdr:row>2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SSA1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0</xdr:row>
          <xdr:rowOff>152400</xdr:rowOff>
        </xdr:from>
        <xdr:to>
          <xdr:col>10</xdr:col>
          <xdr:colOff>47625</xdr:colOff>
          <xdr:row>2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5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PG1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1552575</xdr:colOff>
          <xdr:row>0</xdr:row>
          <xdr:rowOff>142875</xdr:rowOff>
        </xdr:from>
        <xdr:to>
          <xdr:col>10</xdr:col>
          <xdr:colOff>552450</xdr:colOff>
          <xdr:row>2</xdr:row>
          <xdr:rowOff>142875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SSA2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1057275</xdr:colOff>
          <xdr:row>0</xdr:row>
          <xdr:rowOff>180975</xdr:rowOff>
        </xdr:from>
        <xdr:to>
          <xdr:col>10</xdr:col>
          <xdr:colOff>85725</xdr:colOff>
          <xdr:row>3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SSA4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276225</xdr:colOff>
          <xdr:row>0</xdr:row>
          <xdr:rowOff>123825</xdr:rowOff>
        </xdr:from>
        <xdr:to>
          <xdr:col>12</xdr:col>
          <xdr:colOff>180975</xdr:colOff>
          <xdr:row>2</xdr:row>
          <xdr:rowOff>95250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PG2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1533525</xdr:colOff>
          <xdr:row>0</xdr:row>
          <xdr:rowOff>123825</xdr:rowOff>
        </xdr:from>
        <xdr:to>
          <xdr:col>10</xdr:col>
          <xdr:colOff>581025</xdr:colOff>
          <xdr:row>3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38100</xdr:colOff>
          <xdr:row>0</xdr:row>
          <xdr:rowOff>180975</xdr:rowOff>
        </xdr:from>
        <xdr:to>
          <xdr:col>10</xdr:col>
          <xdr:colOff>342900</xdr:colOff>
          <xdr:row>2</xdr:row>
          <xdr:rowOff>85725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removeDataOnSave="1" connectionId="1" xr16:uid="{B96106DD-3DE7-4594-BEF4-19860467A80F}" autoFormatId="16" applyNumberFormats="0" applyBorderFormats="0" applyFontFormats="0" applyPatternFormats="0" applyAlignmentFormats="0" applyWidthHeightFormats="0">
  <queryTableRefresh nextId="25">
    <queryTableFields count="10">
      <queryTableField id="8" name="date_heure" tableColumnId="8"/>
      <queryTableField id="9" name="index_SSA3" tableColumnId="9"/>
      <queryTableField id="10" name="index_SSA1" tableColumnId="10"/>
      <queryTableField id="11" name="index_SSA2" tableColumnId="11"/>
      <queryTableField id="12" name="index_PG1" tableColumnId="12"/>
      <queryTableField id="13" name="index_PG2" tableColumnId="13"/>
      <queryTableField id="14" name="index_PR" tableColumnId="14"/>
      <queryTableField id="15" name="index_PS" tableColumnId="15"/>
      <queryTableField id="16" name="index_SSA4" tableColumnId="16"/>
      <queryTableField id="19" name="Created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44B85B-C1E7-4F7F-BA8C-E52B24F08D48}" name="Rondes" displayName="Rondes" ref="A1:J286" tableType="queryTable" totalsRowShown="0">
  <autoFilter ref="A1:J286" xr:uid="{6EB6A89D-2984-4D56-943E-6E0129E9BD9F}"/>
  <tableColumns count="10">
    <tableColumn id="8" xr3:uid="{1B00ED6B-BAFE-4D17-932B-EE1138048903}" uniqueName="8" name="date_heure" queryTableFieldId="8" dataDxfId="1"/>
    <tableColumn id="9" xr3:uid="{0AB3D09E-9E94-492E-AFEF-4F96D9CB4FC8}" uniqueName="9" name="index_SSA3" queryTableFieldId="9"/>
    <tableColumn id="10" xr3:uid="{1B13416E-BC65-4476-8DED-7A12A43AD89E}" uniqueName="10" name="index_SSA1" queryTableFieldId="10"/>
    <tableColumn id="11" xr3:uid="{4CC87F8D-CDE5-45D1-8C39-9E13BDD5F98C}" uniqueName="11" name="index_SSA2" queryTableFieldId="11"/>
    <tableColumn id="12" xr3:uid="{EC25FDDD-60E6-4044-BDC6-9891CB532F04}" uniqueName="12" name="index_PG1" queryTableFieldId="12"/>
    <tableColumn id="13" xr3:uid="{791B01FD-6492-4D7F-99AD-A22EB3FE94B6}" uniqueName="13" name="index_PG2" queryTableFieldId="13"/>
    <tableColumn id="14" xr3:uid="{F4977447-0FD8-4255-B25A-43B73964ED64}" uniqueName="14" name="index_PR" queryTableFieldId="14"/>
    <tableColumn id="15" xr3:uid="{CEE71D26-7C1E-4626-9AFE-1CD233D79C5C}" uniqueName="15" name="index_PS" queryTableFieldId="15"/>
    <tableColumn id="16" xr3:uid="{8DDDCC3F-B59F-4EF9-9361-0D919C00A80A}" uniqueName="16" name="index_SSA4" queryTableFieldId="16"/>
    <tableColumn id="19" xr3:uid="{1356B44F-2ADD-4ACF-9518-003BBAFC7A7A}" uniqueName="19" name="Created" queryTableFieldId="1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F8564-A51D-4449-BB04-C61F287A7597}">
  <sheetPr codeName="Feuil1"/>
  <dimension ref="A1:M286"/>
  <sheetViews>
    <sheetView topLeftCell="A2" workbookViewId="0">
      <selection activeCell="A2" sqref="A2"/>
    </sheetView>
  </sheetViews>
  <sheetFormatPr baseColWidth="10" defaultRowHeight="15" x14ac:dyDescent="0.25"/>
  <cols>
    <col min="1" max="1" width="13.7109375" style="1" bestFit="1" customWidth="1"/>
    <col min="2" max="4" width="13.5703125" bestFit="1" customWidth="1"/>
    <col min="5" max="6" width="12.85546875" bestFit="1" customWidth="1"/>
    <col min="7" max="7" width="11.5703125" bestFit="1" customWidth="1"/>
    <col min="8" max="8" width="11.42578125" bestFit="1" customWidth="1"/>
    <col min="9" max="9" width="13.5703125" bestFit="1" customWidth="1"/>
    <col min="10" max="10" width="12.7109375" style="1" bestFit="1" customWidth="1"/>
    <col min="11" max="11" width="12" bestFit="1" customWidth="1"/>
    <col min="12" max="13" width="12.85546875" bestFit="1" customWidth="1"/>
    <col min="14" max="14" width="11.5703125" bestFit="1" customWidth="1"/>
    <col min="16" max="16" width="13.5703125" bestFit="1" customWidth="1"/>
    <col min="17" max="17" width="6.7109375" bestFit="1" customWidth="1"/>
    <col min="18" max="19" width="12" bestFit="1" customWidth="1"/>
    <col min="20" max="20" width="11.140625" bestFit="1" customWidth="1"/>
    <col min="21" max="21" width="11" bestFit="1" customWidth="1"/>
    <col min="22" max="22" width="25" bestFit="1" customWidth="1"/>
    <col min="23" max="23" width="14.5703125" bestFit="1" customWidth="1"/>
    <col min="24" max="24" width="37.7109375" bestFit="1" customWidth="1"/>
  </cols>
  <sheetData>
    <row r="1" spans="1:13" x14ac:dyDescent="0.25">
      <c r="A1" s="1"/>
      <c r="B1"/>
      <c r="C1"/>
      <c r="D1"/>
      <c r="E1"/>
      <c r="F1"/>
      <c r="G1"/>
      <c r="H1"/>
      <c r="I1"/>
      <c r="J1" s="1"/>
    </row>
    <row r="2" spans="1:13" x14ac:dyDescent="0.25">
      <c r="A2" s="1"/>
      <c r="C2"/>
      <c r="D2"/>
      <c r="E2"/>
      <c r="F2"/>
      <c r="J2" s="1"/>
    </row>
    <row r="3" spans="1:13" x14ac:dyDescent="0.25">
      <c r="A3" s="1"/>
      <c r="C3"/>
      <c r="D3"/>
      <c r="E3"/>
      <c r="F3"/>
      <c r="J3" s="1"/>
    </row>
    <row r="4" spans="1:13" x14ac:dyDescent="0.25">
      <c r="A4" s="1"/>
      <c r="C4"/>
      <c r="D4"/>
      <c r="E4"/>
      <c r="F4"/>
      <c r="J4" s="1"/>
    </row>
    <row r="5" spans="1:13" x14ac:dyDescent="0.25">
      <c r="A5" s="1"/>
      <c r="C5"/>
      <c r="D5"/>
      <c r="E5"/>
      <c r="F5"/>
      <c r="J5" s="1"/>
    </row>
    <row r="6" spans="1:13" x14ac:dyDescent="0.25">
      <c r="A6" s="1"/>
      <c r="C6"/>
      <c r="D6"/>
      <c r="E6"/>
      <c r="F6"/>
      <c r="J6" s="1"/>
    </row>
    <row r="7" spans="1:13" x14ac:dyDescent="0.25">
      <c r="A7" s="1"/>
      <c r="C7"/>
      <c r="D7"/>
      <c r="E7"/>
      <c r="F7"/>
      <c r="J7" s="1"/>
    </row>
    <row r="8" spans="1:13" x14ac:dyDescent="0.25">
      <c r="A8" s="1"/>
      <c r="C8"/>
      <c r="D8"/>
      <c r="E8"/>
      <c r="F8"/>
      <c r="J8" s="1"/>
    </row>
    <row r="9" spans="1:13" x14ac:dyDescent="0.25">
      <c r="A9" s="1"/>
      <c r="G9"/>
      <c r="H9"/>
      <c r="J9" s="1"/>
    </row>
    <row r="10" spans="1:13" x14ac:dyDescent="0.25">
      <c r="A10" s="1"/>
      <c r="C10"/>
      <c r="D10"/>
      <c r="E10"/>
      <c r="F10"/>
      <c r="J10" s="1"/>
    </row>
    <row r="11" spans="1:13" x14ac:dyDescent="0.25">
      <c r="A11" s="1"/>
      <c r="G11"/>
      <c r="H11"/>
      <c r="J11" s="1"/>
    </row>
    <row r="12" spans="1:13" x14ac:dyDescent="0.25">
      <c r="A12" s="1"/>
      <c r="B12"/>
      <c r="J12" s="1"/>
    </row>
    <row r="13" spans="1:13" x14ac:dyDescent="0.25">
      <c r="A13" s="1"/>
      <c r="G13"/>
      <c r="H13"/>
      <c r="J13" s="1"/>
      <c r="M13" s="1"/>
    </row>
    <row r="14" spans="1:13" x14ac:dyDescent="0.25">
      <c r="A14" s="1"/>
      <c r="C14"/>
      <c r="D14"/>
      <c r="E14"/>
      <c r="F14"/>
      <c r="J14" s="1"/>
    </row>
    <row r="15" spans="1:13" x14ac:dyDescent="0.25">
      <c r="A15" s="1"/>
      <c r="G15"/>
      <c r="H15"/>
      <c r="J15" s="1"/>
    </row>
    <row r="16" spans="1:13" x14ac:dyDescent="0.25">
      <c r="A16" s="1"/>
      <c r="C16"/>
      <c r="D16"/>
      <c r="E16"/>
      <c r="F16"/>
      <c r="J16" s="1"/>
    </row>
    <row r="17" spans="1:10" x14ac:dyDescent="0.25">
      <c r="A17" s="1"/>
      <c r="B17"/>
      <c r="J17" s="1"/>
    </row>
    <row r="18" spans="1:10" x14ac:dyDescent="0.25">
      <c r="A18" s="1"/>
      <c r="C18"/>
      <c r="D18"/>
      <c r="E18"/>
      <c r="F18"/>
      <c r="J18" s="1"/>
    </row>
    <row r="19" spans="1:10" x14ac:dyDescent="0.25">
      <c r="A19" s="1"/>
      <c r="G19"/>
      <c r="H19"/>
      <c r="J19" s="1"/>
    </row>
    <row r="20" spans="1:10" x14ac:dyDescent="0.25">
      <c r="A20" s="1"/>
      <c r="C20"/>
      <c r="D20"/>
      <c r="E20"/>
      <c r="F20"/>
      <c r="J20" s="1"/>
    </row>
    <row r="21" spans="1:10" x14ac:dyDescent="0.25">
      <c r="A21" s="1"/>
      <c r="B21"/>
      <c r="J21" s="1"/>
    </row>
    <row r="22" spans="1:10" x14ac:dyDescent="0.25">
      <c r="A22" s="1"/>
      <c r="G22"/>
      <c r="H22"/>
      <c r="J22" s="1"/>
    </row>
    <row r="23" spans="1:10" x14ac:dyDescent="0.25">
      <c r="A23" s="1"/>
      <c r="D23"/>
      <c r="E23"/>
      <c r="F23"/>
      <c r="J23" s="1"/>
    </row>
    <row r="24" spans="1:10" x14ac:dyDescent="0.25">
      <c r="A24" s="1"/>
      <c r="B24"/>
      <c r="J24" s="1"/>
    </row>
    <row r="25" spans="1:10" x14ac:dyDescent="0.25">
      <c r="A25" s="1"/>
      <c r="B25"/>
      <c r="J25" s="1"/>
    </row>
    <row r="26" spans="1:10" x14ac:dyDescent="0.25">
      <c r="A26" s="1"/>
      <c r="G26"/>
      <c r="H26"/>
      <c r="J26" s="1"/>
    </row>
    <row r="27" spans="1:10" x14ac:dyDescent="0.25">
      <c r="A27" s="1"/>
      <c r="C27"/>
      <c r="D27"/>
      <c r="E27"/>
      <c r="F27"/>
      <c r="J27" s="1"/>
    </row>
    <row r="28" spans="1:10" x14ac:dyDescent="0.25">
      <c r="A28" s="1"/>
      <c r="B28"/>
      <c r="J28" s="1"/>
    </row>
    <row r="29" spans="1:10" x14ac:dyDescent="0.25">
      <c r="A29" s="1"/>
      <c r="G29"/>
      <c r="H29"/>
      <c r="J29" s="1"/>
    </row>
    <row r="30" spans="1:10" x14ac:dyDescent="0.25">
      <c r="A30" s="1"/>
      <c r="D30"/>
      <c r="E30"/>
      <c r="F30"/>
      <c r="J30" s="1"/>
    </row>
    <row r="31" spans="1:10" x14ac:dyDescent="0.25">
      <c r="A31" s="1"/>
      <c r="G31"/>
      <c r="H31"/>
      <c r="J31" s="1"/>
    </row>
    <row r="32" spans="1:10" x14ac:dyDescent="0.25">
      <c r="A32" s="1"/>
      <c r="D32"/>
      <c r="E32"/>
      <c r="F32"/>
      <c r="J32" s="1"/>
    </row>
    <row r="33" spans="1:10" x14ac:dyDescent="0.25">
      <c r="A33" s="1"/>
      <c r="B33"/>
      <c r="J33" s="1"/>
    </row>
    <row r="34" spans="1:10" x14ac:dyDescent="0.25">
      <c r="A34" s="1"/>
      <c r="C34"/>
      <c r="D34"/>
      <c r="E34"/>
      <c r="F34"/>
      <c r="J34" s="1"/>
    </row>
    <row r="35" spans="1:10" x14ac:dyDescent="0.25">
      <c r="A35" s="1"/>
      <c r="G35"/>
      <c r="H35"/>
      <c r="J35" s="1"/>
    </row>
    <row r="36" spans="1:10" x14ac:dyDescent="0.25">
      <c r="A36" s="1"/>
      <c r="B36"/>
      <c r="J36" s="1"/>
    </row>
    <row r="37" spans="1:10" x14ac:dyDescent="0.25">
      <c r="A37" s="1"/>
      <c r="B37"/>
      <c r="J37" s="1"/>
    </row>
    <row r="38" spans="1:10" x14ac:dyDescent="0.25">
      <c r="A38" s="1"/>
      <c r="G38"/>
      <c r="H38"/>
      <c r="J38" s="1"/>
    </row>
    <row r="39" spans="1:10" x14ac:dyDescent="0.25">
      <c r="A39" s="1"/>
      <c r="C39"/>
      <c r="D39"/>
      <c r="E39"/>
      <c r="F39"/>
      <c r="J39" s="1"/>
    </row>
    <row r="40" spans="1:10" x14ac:dyDescent="0.25">
      <c r="A40" s="1"/>
      <c r="G40"/>
      <c r="H40"/>
      <c r="J40" s="1"/>
    </row>
    <row r="41" spans="1:10" x14ac:dyDescent="0.25">
      <c r="A41" s="1"/>
      <c r="C41"/>
      <c r="D41"/>
      <c r="E41"/>
      <c r="F41"/>
      <c r="J41" s="1"/>
    </row>
    <row r="42" spans="1:10" x14ac:dyDescent="0.25">
      <c r="A42" s="1"/>
      <c r="B42"/>
      <c r="J42" s="1"/>
    </row>
    <row r="43" spans="1:10" x14ac:dyDescent="0.25">
      <c r="A43" s="1"/>
      <c r="B43"/>
      <c r="J43" s="1"/>
    </row>
    <row r="44" spans="1:10" x14ac:dyDescent="0.25">
      <c r="A44" s="1"/>
      <c r="C44"/>
      <c r="D44"/>
      <c r="E44"/>
      <c r="F44"/>
      <c r="J44" s="1"/>
    </row>
    <row r="45" spans="1:10" x14ac:dyDescent="0.25">
      <c r="A45" s="1"/>
      <c r="G45"/>
      <c r="H45"/>
      <c r="J45" s="1"/>
    </row>
    <row r="46" spans="1:10" x14ac:dyDescent="0.25">
      <c r="A46" s="1"/>
      <c r="G46"/>
      <c r="H46"/>
      <c r="J46" s="1"/>
    </row>
    <row r="47" spans="1:10" x14ac:dyDescent="0.25">
      <c r="A47" s="1"/>
      <c r="C47"/>
      <c r="D47"/>
      <c r="E47"/>
      <c r="F47"/>
      <c r="J47" s="1"/>
    </row>
    <row r="48" spans="1:10" x14ac:dyDescent="0.25">
      <c r="A48" s="1"/>
      <c r="B48"/>
      <c r="J48" s="1"/>
    </row>
    <row r="49" spans="1:10" x14ac:dyDescent="0.25">
      <c r="A49" s="1"/>
      <c r="C49"/>
      <c r="D49"/>
      <c r="E49"/>
      <c r="F49"/>
      <c r="J49" s="1"/>
    </row>
    <row r="50" spans="1:10" x14ac:dyDescent="0.25">
      <c r="A50" s="1"/>
      <c r="G50"/>
      <c r="H50"/>
      <c r="J50" s="1"/>
    </row>
    <row r="51" spans="1:10" x14ac:dyDescent="0.25">
      <c r="A51" s="1"/>
      <c r="B51"/>
      <c r="J51" s="1"/>
    </row>
    <row r="52" spans="1:10" x14ac:dyDescent="0.25">
      <c r="A52" s="1"/>
      <c r="C52"/>
      <c r="D52"/>
      <c r="E52"/>
      <c r="F52"/>
      <c r="J52" s="1"/>
    </row>
    <row r="53" spans="1:10" x14ac:dyDescent="0.25">
      <c r="A53" s="1"/>
      <c r="G53"/>
      <c r="H53"/>
      <c r="J53" s="1"/>
    </row>
    <row r="54" spans="1:10" x14ac:dyDescent="0.25">
      <c r="A54" s="1"/>
      <c r="G54"/>
      <c r="H54"/>
      <c r="J54" s="1"/>
    </row>
    <row r="55" spans="1:10" x14ac:dyDescent="0.25">
      <c r="A55" s="1"/>
      <c r="B55"/>
      <c r="J55" s="1"/>
    </row>
    <row r="56" spans="1:10" x14ac:dyDescent="0.25">
      <c r="A56" s="1"/>
      <c r="C56"/>
      <c r="D56"/>
      <c r="E56"/>
      <c r="F56"/>
      <c r="J56" s="1"/>
    </row>
    <row r="57" spans="1:10" x14ac:dyDescent="0.25">
      <c r="A57" s="1"/>
      <c r="C57"/>
      <c r="D57"/>
      <c r="E57"/>
      <c r="F57"/>
      <c r="J57" s="1"/>
    </row>
    <row r="58" spans="1:10" x14ac:dyDescent="0.25">
      <c r="A58" s="1"/>
      <c r="G58"/>
      <c r="H58"/>
      <c r="J58" s="1"/>
    </row>
    <row r="59" spans="1:10" x14ac:dyDescent="0.25">
      <c r="A59" s="1"/>
      <c r="B59"/>
      <c r="J59" s="1"/>
    </row>
    <row r="60" spans="1:10" x14ac:dyDescent="0.25">
      <c r="A60" s="1"/>
      <c r="G60"/>
      <c r="H60"/>
      <c r="J60" s="1"/>
    </row>
    <row r="61" spans="1:10" x14ac:dyDescent="0.25">
      <c r="A61" s="1"/>
      <c r="B61"/>
      <c r="J61" s="1"/>
    </row>
    <row r="62" spans="1:10" x14ac:dyDescent="0.25">
      <c r="A62" s="1"/>
      <c r="C62"/>
      <c r="D62"/>
      <c r="E62"/>
      <c r="F62"/>
      <c r="J62" s="1"/>
    </row>
    <row r="63" spans="1:10" x14ac:dyDescent="0.25">
      <c r="A63" s="1"/>
      <c r="B63"/>
      <c r="J63" s="1"/>
    </row>
    <row r="64" spans="1:10" x14ac:dyDescent="0.25">
      <c r="A64" s="1"/>
      <c r="C64"/>
      <c r="D64"/>
      <c r="E64"/>
      <c r="F64"/>
      <c r="J64" s="1"/>
    </row>
    <row r="65" spans="1:10" x14ac:dyDescent="0.25">
      <c r="A65" s="1"/>
      <c r="G65"/>
      <c r="H65"/>
      <c r="J65" s="1"/>
    </row>
    <row r="66" spans="1:10" x14ac:dyDescent="0.25">
      <c r="A66" s="1"/>
      <c r="B66"/>
      <c r="J66" s="1"/>
    </row>
    <row r="67" spans="1:10" x14ac:dyDescent="0.25">
      <c r="A67" s="1"/>
      <c r="C67"/>
      <c r="D67"/>
      <c r="E67"/>
      <c r="F67"/>
      <c r="J67" s="1"/>
    </row>
    <row r="68" spans="1:10" x14ac:dyDescent="0.25">
      <c r="A68" s="1"/>
      <c r="G68"/>
      <c r="H68"/>
      <c r="J68" s="1"/>
    </row>
    <row r="69" spans="1:10" x14ac:dyDescent="0.25">
      <c r="A69" s="1"/>
      <c r="B69"/>
      <c r="J69" s="1"/>
    </row>
    <row r="70" spans="1:10" x14ac:dyDescent="0.25">
      <c r="A70" s="1"/>
      <c r="G70"/>
      <c r="H70"/>
      <c r="J70" s="1"/>
    </row>
    <row r="71" spans="1:10" x14ac:dyDescent="0.25">
      <c r="A71" s="1"/>
      <c r="D71"/>
      <c r="E71"/>
      <c r="F71"/>
      <c r="J71" s="1"/>
    </row>
    <row r="72" spans="1:10" x14ac:dyDescent="0.25">
      <c r="A72" s="1"/>
      <c r="G72"/>
      <c r="H72"/>
      <c r="J72" s="1"/>
    </row>
    <row r="73" spans="1:10" x14ac:dyDescent="0.25">
      <c r="A73" s="1"/>
      <c r="B73"/>
      <c r="J73" s="1"/>
    </row>
    <row r="74" spans="1:10" x14ac:dyDescent="0.25">
      <c r="A74" s="1"/>
      <c r="C74"/>
      <c r="D74"/>
      <c r="E74"/>
      <c r="F74"/>
      <c r="J74" s="1"/>
    </row>
    <row r="75" spans="1:10" x14ac:dyDescent="0.25">
      <c r="A75" s="1"/>
      <c r="B75"/>
      <c r="J75" s="1"/>
    </row>
    <row r="76" spans="1:10" x14ac:dyDescent="0.25">
      <c r="A76" s="1"/>
      <c r="C76"/>
      <c r="D76"/>
      <c r="E76"/>
      <c r="F76"/>
      <c r="J76" s="1"/>
    </row>
    <row r="77" spans="1:10" x14ac:dyDescent="0.25">
      <c r="A77" s="1"/>
      <c r="G77"/>
      <c r="H77"/>
      <c r="J77" s="1"/>
    </row>
    <row r="78" spans="1:10" x14ac:dyDescent="0.25">
      <c r="A78" s="1"/>
      <c r="G78"/>
      <c r="H78"/>
      <c r="J78" s="1"/>
    </row>
    <row r="79" spans="1:10" x14ac:dyDescent="0.25">
      <c r="A79" s="1"/>
      <c r="B79"/>
      <c r="J79" s="1"/>
    </row>
    <row r="80" spans="1:10" x14ac:dyDescent="0.25">
      <c r="A80" s="1"/>
      <c r="C80"/>
      <c r="D80"/>
      <c r="E80"/>
      <c r="F80"/>
      <c r="J80" s="1"/>
    </row>
    <row r="81" spans="1:10" x14ac:dyDescent="0.25">
      <c r="A81" s="1"/>
      <c r="B81"/>
      <c r="J81" s="1"/>
    </row>
    <row r="82" spans="1:10" x14ac:dyDescent="0.25">
      <c r="A82" s="1"/>
      <c r="G82"/>
      <c r="H82"/>
      <c r="J82" s="1"/>
    </row>
    <row r="83" spans="1:10" x14ac:dyDescent="0.25">
      <c r="A83" s="1"/>
      <c r="C83"/>
      <c r="D83"/>
      <c r="E83"/>
      <c r="F83"/>
      <c r="J83" s="1"/>
    </row>
    <row r="84" spans="1:10" x14ac:dyDescent="0.25">
      <c r="A84" s="1"/>
      <c r="B84"/>
      <c r="J84" s="1"/>
    </row>
    <row r="85" spans="1:10" x14ac:dyDescent="0.25">
      <c r="A85" s="1"/>
      <c r="G85"/>
      <c r="H85"/>
      <c r="J85" s="1"/>
    </row>
    <row r="86" spans="1:10" x14ac:dyDescent="0.25">
      <c r="A86" s="1"/>
      <c r="C86"/>
      <c r="D86"/>
      <c r="E86"/>
      <c r="F86"/>
      <c r="J86" s="1"/>
    </row>
    <row r="87" spans="1:10" x14ac:dyDescent="0.25">
      <c r="A87" s="1"/>
      <c r="G87"/>
      <c r="H87"/>
      <c r="J87" s="1"/>
    </row>
    <row r="88" spans="1:10" x14ac:dyDescent="0.25">
      <c r="A88" s="1"/>
      <c r="C88"/>
      <c r="D88"/>
      <c r="E88"/>
      <c r="F88"/>
      <c r="J88" s="1"/>
    </row>
    <row r="89" spans="1:10" x14ac:dyDescent="0.25">
      <c r="A89" s="1"/>
      <c r="B89"/>
      <c r="J89" s="1"/>
    </row>
    <row r="90" spans="1:10" x14ac:dyDescent="0.25">
      <c r="A90" s="1"/>
      <c r="B90"/>
      <c r="J90" s="1"/>
    </row>
    <row r="91" spans="1:10" x14ac:dyDescent="0.25">
      <c r="A91" s="1"/>
      <c r="C91"/>
      <c r="D91"/>
      <c r="E91"/>
      <c r="F91"/>
      <c r="J91" s="1"/>
    </row>
    <row r="92" spans="1:10" x14ac:dyDescent="0.25">
      <c r="A92" s="1"/>
      <c r="G92"/>
      <c r="H92"/>
      <c r="J92" s="1"/>
    </row>
    <row r="93" spans="1:10" x14ac:dyDescent="0.25">
      <c r="A93" s="1"/>
      <c r="C93"/>
      <c r="D93"/>
      <c r="E93"/>
      <c r="F93"/>
      <c r="J93" s="1"/>
    </row>
    <row r="94" spans="1:10" x14ac:dyDescent="0.25">
      <c r="A94" s="1"/>
      <c r="B94"/>
      <c r="J94" s="1"/>
    </row>
    <row r="95" spans="1:10" x14ac:dyDescent="0.25">
      <c r="A95" s="1"/>
      <c r="G95"/>
      <c r="H95"/>
      <c r="J95" s="1"/>
    </row>
    <row r="96" spans="1:10" x14ac:dyDescent="0.25">
      <c r="A96" s="1"/>
      <c r="C96"/>
      <c r="D96"/>
      <c r="E96"/>
      <c r="F96"/>
      <c r="J96" s="1"/>
    </row>
    <row r="97" spans="1:10" x14ac:dyDescent="0.25">
      <c r="A97" s="1"/>
      <c r="C97"/>
      <c r="D97"/>
      <c r="E97"/>
      <c r="F97"/>
      <c r="J97" s="1"/>
    </row>
    <row r="98" spans="1:10" x14ac:dyDescent="0.25">
      <c r="A98" s="1"/>
      <c r="G98"/>
      <c r="H98"/>
      <c r="J98" s="1"/>
    </row>
    <row r="99" spans="1:10" x14ac:dyDescent="0.25">
      <c r="A99" s="1"/>
      <c r="B99"/>
      <c r="J99" s="1"/>
    </row>
    <row r="100" spans="1:10" x14ac:dyDescent="0.25">
      <c r="A100" s="1"/>
      <c r="B100"/>
      <c r="J100" s="1"/>
    </row>
    <row r="101" spans="1:10" x14ac:dyDescent="0.25">
      <c r="A101" s="1"/>
      <c r="C101"/>
      <c r="D101"/>
      <c r="E101"/>
      <c r="F101"/>
      <c r="J101" s="1"/>
    </row>
    <row r="102" spans="1:10" x14ac:dyDescent="0.25">
      <c r="A102" s="1"/>
      <c r="G102"/>
      <c r="H102"/>
      <c r="J102" s="1"/>
    </row>
    <row r="103" spans="1:10" x14ac:dyDescent="0.25">
      <c r="A103" s="1"/>
      <c r="C103"/>
      <c r="D103"/>
      <c r="E103"/>
      <c r="F103"/>
      <c r="J103" s="1"/>
    </row>
    <row r="104" spans="1:10" x14ac:dyDescent="0.25">
      <c r="A104" s="1"/>
      <c r="B104"/>
      <c r="J104" s="1"/>
    </row>
    <row r="105" spans="1:10" x14ac:dyDescent="0.25">
      <c r="A105" s="1"/>
      <c r="G105"/>
      <c r="H105"/>
      <c r="J105" s="1"/>
    </row>
    <row r="106" spans="1:10" x14ac:dyDescent="0.25">
      <c r="A106" s="1"/>
      <c r="C106"/>
      <c r="D106"/>
      <c r="E106"/>
      <c r="F106"/>
      <c r="J106" s="1"/>
    </row>
    <row r="107" spans="1:10" x14ac:dyDescent="0.25">
      <c r="A107" s="1"/>
      <c r="B107"/>
      <c r="J107" s="1"/>
    </row>
    <row r="108" spans="1:10" x14ac:dyDescent="0.25">
      <c r="A108" s="1"/>
      <c r="G108"/>
      <c r="H108"/>
      <c r="J108" s="1"/>
    </row>
    <row r="109" spans="1:10" x14ac:dyDescent="0.25">
      <c r="A109" s="1"/>
      <c r="G109"/>
      <c r="H109"/>
      <c r="J109" s="1"/>
    </row>
    <row r="110" spans="1:10" x14ac:dyDescent="0.25">
      <c r="A110" s="1"/>
      <c r="B110"/>
      <c r="J110" s="1"/>
    </row>
    <row r="111" spans="1:10" x14ac:dyDescent="0.25">
      <c r="A111" s="1"/>
      <c r="D111"/>
      <c r="E111"/>
      <c r="F111"/>
      <c r="J111" s="1"/>
    </row>
    <row r="112" spans="1:10" x14ac:dyDescent="0.25">
      <c r="A112" s="1"/>
      <c r="C112"/>
      <c r="D112"/>
      <c r="E112"/>
      <c r="F112"/>
      <c r="J112" s="1"/>
    </row>
    <row r="113" spans="1:10" x14ac:dyDescent="0.25">
      <c r="A113" s="1"/>
      <c r="B113"/>
      <c r="J113" s="1"/>
    </row>
    <row r="114" spans="1:10" x14ac:dyDescent="0.25">
      <c r="A114" s="1"/>
      <c r="G114"/>
      <c r="H114"/>
      <c r="J114" s="1"/>
    </row>
    <row r="115" spans="1:10" x14ac:dyDescent="0.25">
      <c r="A115" s="1"/>
      <c r="C115"/>
      <c r="D115"/>
      <c r="E115"/>
      <c r="F115"/>
      <c r="J115" s="1"/>
    </row>
    <row r="116" spans="1:10" x14ac:dyDescent="0.25">
      <c r="A116" s="1"/>
      <c r="B116"/>
      <c r="J116" s="1"/>
    </row>
    <row r="117" spans="1:10" x14ac:dyDescent="0.25">
      <c r="A117" s="1"/>
      <c r="G117"/>
      <c r="H117"/>
      <c r="J117" s="1"/>
    </row>
    <row r="118" spans="1:10" x14ac:dyDescent="0.25">
      <c r="A118" s="1"/>
      <c r="G118"/>
      <c r="H118"/>
      <c r="J118" s="1"/>
    </row>
    <row r="119" spans="1:10" x14ac:dyDescent="0.25">
      <c r="A119" s="1"/>
      <c r="B119"/>
      <c r="J119" s="1"/>
    </row>
    <row r="120" spans="1:10" x14ac:dyDescent="0.25">
      <c r="A120" s="1"/>
      <c r="G120"/>
      <c r="H120"/>
      <c r="J120" s="1"/>
    </row>
    <row r="121" spans="1:10" x14ac:dyDescent="0.25">
      <c r="A121" s="1"/>
      <c r="B121"/>
      <c r="J121" s="1"/>
    </row>
    <row r="122" spans="1:10" x14ac:dyDescent="0.25">
      <c r="A122" s="1"/>
      <c r="C122"/>
      <c r="D122"/>
      <c r="E122"/>
      <c r="F122"/>
      <c r="J122" s="1"/>
    </row>
    <row r="123" spans="1:10" x14ac:dyDescent="0.25">
      <c r="A123" s="1"/>
      <c r="B123"/>
      <c r="J123" s="1"/>
    </row>
    <row r="124" spans="1:10" x14ac:dyDescent="0.25">
      <c r="A124" s="1"/>
      <c r="C124"/>
      <c r="D124"/>
      <c r="E124"/>
      <c r="F124"/>
      <c r="J124" s="1"/>
    </row>
    <row r="125" spans="1:10" x14ac:dyDescent="0.25">
      <c r="A125" s="1"/>
      <c r="C125"/>
      <c r="D125"/>
      <c r="E125"/>
      <c r="F125"/>
      <c r="J125" s="1"/>
    </row>
    <row r="126" spans="1:10" x14ac:dyDescent="0.25">
      <c r="A126" s="1"/>
      <c r="G126"/>
      <c r="H126"/>
      <c r="J126" s="1"/>
    </row>
    <row r="127" spans="1:10" x14ac:dyDescent="0.25">
      <c r="A127" s="1"/>
      <c r="G127"/>
      <c r="H127"/>
      <c r="J127" s="1"/>
    </row>
    <row r="128" spans="1:10" x14ac:dyDescent="0.25">
      <c r="A128" s="1"/>
      <c r="J128" s="1"/>
    </row>
    <row r="129" spans="1:10" x14ac:dyDescent="0.25">
      <c r="A129" s="1"/>
      <c r="G129"/>
      <c r="H129"/>
      <c r="J129" s="1"/>
    </row>
    <row r="130" spans="1:10" x14ac:dyDescent="0.25">
      <c r="A130" s="1"/>
      <c r="B130"/>
      <c r="J130" s="1"/>
    </row>
    <row r="131" spans="1:10" x14ac:dyDescent="0.25">
      <c r="A131" s="1"/>
      <c r="G131"/>
      <c r="H131"/>
      <c r="J131" s="1"/>
    </row>
    <row r="132" spans="1:10" x14ac:dyDescent="0.25">
      <c r="A132" s="1"/>
      <c r="G132"/>
      <c r="H132"/>
      <c r="J132" s="1"/>
    </row>
    <row r="133" spans="1:10" x14ac:dyDescent="0.25">
      <c r="A133" s="1"/>
      <c r="C133"/>
      <c r="D133"/>
      <c r="E133"/>
      <c r="F133"/>
      <c r="J133" s="1"/>
    </row>
    <row r="134" spans="1:10" x14ac:dyDescent="0.25">
      <c r="A134" s="1"/>
      <c r="B134"/>
      <c r="J134" s="1"/>
    </row>
    <row r="135" spans="1:10" x14ac:dyDescent="0.25">
      <c r="A135" s="1"/>
      <c r="G135"/>
      <c r="H135"/>
      <c r="J135" s="1"/>
    </row>
    <row r="136" spans="1:10" x14ac:dyDescent="0.25">
      <c r="A136" s="1"/>
      <c r="B136"/>
      <c r="J136" s="1"/>
    </row>
    <row r="137" spans="1:10" x14ac:dyDescent="0.25">
      <c r="A137" s="1"/>
      <c r="G137"/>
      <c r="H137"/>
      <c r="J137" s="1"/>
    </row>
    <row r="138" spans="1:10" x14ac:dyDescent="0.25">
      <c r="A138" s="1"/>
      <c r="B138"/>
      <c r="J138" s="1"/>
    </row>
    <row r="139" spans="1:10" x14ac:dyDescent="0.25">
      <c r="A139" s="1"/>
      <c r="C139"/>
      <c r="D139"/>
      <c r="E139"/>
      <c r="F139"/>
      <c r="J139" s="1"/>
    </row>
    <row r="140" spans="1:10" x14ac:dyDescent="0.25">
      <c r="A140" s="1"/>
      <c r="G140"/>
      <c r="H140"/>
      <c r="J140" s="1"/>
    </row>
    <row r="141" spans="1:10" x14ac:dyDescent="0.25">
      <c r="A141" s="1"/>
      <c r="B141"/>
      <c r="J141" s="1"/>
    </row>
    <row r="142" spans="1:10" x14ac:dyDescent="0.25">
      <c r="A142" s="1"/>
      <c r="C142"/>
      <c r="D142"/>
      <c r="E142"/>
      <c r="F142"/>
      <c r="J142" s="1"/>
    </row>
    <row r="143" spans="1:10" x14ac:dyDescent="0.25">
      <c r="A143" s="1"/>
      <c r="C143"/>
      <c r="D143"/>
      <c r="E143"/>
      <c r="F143"/>
      <c r="J143" s="1"/>
    </row>
    <row r="144" spans="1:10" x14ac:dyDescent="0.25">
      <c r="A144" s="1"/>
      <c r="B144"/>
      <c r="J144" s="1"/>
    </row>
    <row r="145" spans="1:10" x14ac:dyDescent="0.25">
      <c r="A145" s="1"/>
      <c r="B145"/>
      <c r="J145" s="1"/>
    </row>
    <row r="146" spans="1:10" x14ac:dyDescent="0.25">
      <c r="A146" s="1"/>
      <c r="C146"/>
      <c r="D146"/>
      <c r="E146"/>
      <c r="F146"/>
      <c r="J146" s="1"/>
    </row>
    <row r="147" spans="1:10" x14ac:dyDescent="0.25">
      <c r="A147" s="1"/>
      <c r="G147"/>
      <c r="H147"/>
      <c r="J147" s="1"/>
    </row>
    <row r="148" spans="1:10" x14ac:dyDescent="0.25">
      <c r="A148" s="1"/>
      <c r="C148"/>
      <c r="D148"/>
      <c r="E148"/>
      <c r="F148"/>
      <c r="J148" s="1"/>
    </row>
    <row r="149" spans="1:10" x14ac:dyDescent="0.25">
      <c r="A149" s="1"/>
      <c r="B149"/>
      <c r="J149" s="1"/>
    </row>
    <row r="150" spans="1:10" x14ac:dyDescent="0.25">
      <c r="A150" s="1"/>
      <c r="G150"/>
      <c r="H150"/>
      <c r="J150" s="1"/>
    </row>
    <row r="151" spans="1:10" x14ac:dyDescent="0.25">
      <c r="A151" s="1"/>
      <c r="B151"/>
      <c r="J151" s="1"/>
    </row>
    <row r="152" spans="1:10" x14ac:dyDescent="0.25">
      <c r="A152" s="1"/>
      <c r="G152"/>
      <c r="H152"/>
      <c r="J152" s="1"/>
    </row>
    <row r="153" spans="1:10" x14ac:dyDescent="0.25">
      <c r="A153" s="1"/>
      <c r="C153"/>
      <c r="D153"/>
      <c r="E153"/>
      <c r="F153"/>
      <c r="J153" s="1"/>
    </row>
    <row r="154" spans="1:10" x14ac:dyDescent="0.25">
      <c r="A154" s="1"/>
      <c r="G154"/>
      <c r="H154"/>
      <c r="J154" s="1"/>
    </row>
    <row r="155" spans="1:10" x14ac:dyDescent="0.25">
      <c r="A155" s="1"/>
      <c r="B155"/>
      <c r="J155" s="1"/>
    </row>
    <row r="156" spans="1:10" x14ac:dyDescent="0.25">
      <c r="A156" s="1"/>
      <c r="C156"/>
      <c r="D156"/>
      <c r="E156"/>
      <c r="F156"/>
      <c r="J156" s="1"/>
    </row>
    <row r="157" spans="1:10" x14ac:dyDescent="0.25">
      <c r="A157" s="1"/>
      <c r="G157"/>
      <c r="H157"/>
      <c r="I157"/>
      <c r="J157" s="1"/>
    </row>
    <row r="158" spans="1:10" x14ac:dyDescent="0.25">
      <c r="A158" s="1"/>
      <c r="B158"/>
      <c r="J158" s="1"/>
    </row>
    <row r="159" spans="1:10" x14ac:dyDescent="0.25">
      <c r="A159" s="1"/>
      <c r="C159"/>
      <c r="D159"/>
      <c r="E159"/>
      <c r="F159"/>
      <c r="J159" s="1"/>
    </row>
    <row r="160" spans="1:10" x14ac:dyDescent="0.25">
      <c r="A160" s="1"/>
      <c r="C160"/>
      <c r="D160"/>
      <c r="E160"/>
      <c r="F160"/>
      <c r="J160" s="1"/>
    </row>
    <row r="161" spans="1:10" x14ac:dyDescent="0.25">
      <c r="A161" s="1"/>
      <c r="G161"/>
      <c r="H161"/>
      <c r="I161"/>
      <c r="J161" s="1"/>
    </row>
    <row r="162" spans="1:10" x14ac:dyDescent="0.25">
      <c r="A162" s="1"/>
      <c r="B162"/>
      <c r="J162" s="1"/>
    </row>
    <row r="163" spans="1:10" x14ac:dyDescent="0.25">
      <c r="A163" s="1"/>
      <c r="G163"/>
      <c r="H163"/>
      <c r="I163"/>
      <c r="J163" s="1"/>
    </row>
    <row r="164" spans="1:10" x14ac:dyDescent="0.25">
      <c r="A164" s="1"/>
      <c r="C164"/>
      <c r="D164"/>
      <c r="E164"/>
      <c r="F164"/>
      <c r="J164" s="1"/>
    </row>
    <row r="165" spans="1:10" x14ac:dyDescent="0.25">
      <c r="A165" s="1"/>
      <c r="B165"/>
      <c r="J165" s="1"/>
    </row>
    <row r="166" spans="1:10" x14ac:dyDescent="0.25">
      <c r="A166" s="1"/>
      <c r="G166"/>
      <c r="H166"/>
      <c r="I166"/>
      <c r="J166" s="1"/>
    </row>
    <row r="167" spans="1:10" x14ac:dyDescent="0.25">
      <c r="A167" s="1"/>
      <c r="B167"/>
      <c r="J167" s="1"/>
    </row>
    <row r="168" spans="1:10" x14ac:dyDescent="0.25">
      <c r="A168" s="1"/>
      <c r="C168"/>
      <c r="D168"/>
      <c r="E168"/>
      <c r="F168"/>
      <c r="J168" s="1"/>
    </row>
    <row r="169" spans="1:10" x14ac:dyDescent="0.25">
      <c r="A169" s="1"/>
      <c r="G169"/>
      <c r="H169"/>
      <c r="I169"/>
      <c r="J169" s="1"/>
    </row>
    <row r="170" spans="1:10" x14ac:dyDescent="0.25">
      <c r="A170" s="1"/>
      <c r="B170"/>
      <c r="J170" s="1"/>
    </row>
    <row r="171" spans="1:10" x14ac:dyDescent="0.25">
      <c r="A171" s="1"/>
      <c r="E171"/>
      <c r="F171"/>
      <c r="J171" s="1"/>
    </row>
    <row r="172" spans="1:10" x14ac:dyDescent="0.25">
      <c r="A172" s="1"/>
      <c r="B172"/>
      <c r="J172" s="1"/>
    </row>
    <row r="173" spans="1:10" x14ac:dyDescent="0.25">
      <c r="A173" s="1"/>
      <c r="G173"/>
      <c r="H173"/>
      <c r="I173"/>
      <c r="J173" s="1"/>
    </row>
    <row r="174" spans="1:10" x14ac:dyDescent="0.25">
      <c r="A174" s="1"/>
      <c r="C174"/>
      <c r="D174"/>
      <c r="E174"/>
      <c r="F174"/>
      <c r="J174" s="1"/>
    </row>
    <row r="175" spans="1:10" x14ac:dyDescent="0.25">
      <c r="A175" s="1"/>
      <c r="G175"/>
      <c r="H175"/>
      <c r="I175"/>
      <c r="J175" s="1"/>
    </row>
    <row r="176" spans="1:10" x14ac:dyDescent="0.25">
      <c r="A176" s="1"/>
      <c r="B176"/>
      <c r="J176" s="1"/>
    </row>
    <row r="177" spans="1:10" x14ac:dyDescent="0.25">
      <c r="A177" s="1"/>
      <c r="C177"/>
      <c r="D177"/>
      <c r="E177"/>
      <c r="F177"/>
      <c r="J177" s="1"/>
    </row>
    <row r="178" spans="1:10" x14ac:dyDescent="0.25">
      <c r="A178" s="1"/>
      <c r="G178"/>
      <c r="H178"/>
      <c r="I178"/>
      <c r="J178" s="1"/>
    </row>
    <row r="179" spans="1:10" x14ac:dyDescent="0.25">
      <c r="A179" s="1"/>
      <c r="C179"/>
      <c r="D179"/>
      <c r="E179"/>
      <c r="F179"/>
      <c r="J179" s="1"/>
    </row>
    <row r="180" spans="1:10" x14ac:dyDescent="0.25">
      <c r="A180" s="1"/>
      <c r="B180"/>
      <c r="J180" s="1"/>
    </row>
    <row r="181" spans="1:10" x14ac:dyDescent="0.25">
      <c r="A181" s="1"/>
      <c r="C181"/>
      <c r="D181"/>
      <c r="E181"/>
      <c r="F181"/>
      <c r="J181" s="1"/>
    </row>
    <row r="182" spans="1:10" x14ac:dyDescent="0.25">
      <c r="A182" s="1"/>
      <c r="G182"/>
      <c r="H182"/>
      <c r="I182"/>
      <c r="J182" s="1"/>
    </row>
    <row r="183" spans="1:10" x14ac:dyDescent="0.25">
      <c r="A183" s="1"/>
      <c r="B183"/>
      <c r="J183" s="1"/>
    </row>
    <row r="184" spans="1:10" x14ac:dyDescent="0.25">
      <c r="A184" s="1"/>
      <c r="G184"/>
      <c r="H184"/>
      <c r="I184"/>
      <c r="J184" s="1"/>
    </row>
    <row r="185" spans="1:10" x14ac:dyDescent="0.25">
      <c r="A185" s="1"/>
      <c r="C185"/>
      <c r="D185"/>
      <c r="E185"/>
      <c r="F185"/>
      <c r="J185" s="1"/>
    </row>
    <row r="186" spans="1:10" x14ac:dyDescent="0.25">
      <c r="A186" s="1"/>
      <c r="B186"/>
      <c r="J186" s="1"/>
    </row>
    <row r="187" spans="1:10" x14ac:dyDescent="0.25">
      <c r="A187" s="1"/>
      <c r="G187"/>
      <c r="H187"/>
      <c r="I187"/>
      <c r="J187" s="1"/>
    </row>
    <row r="188" spans="1:10" x14ac:dyDescent="0.25">
      <c r="A188" s="1"/>
      <c r="J188" s="1"/>
    </row>
    <row r="189" spans="1:10" x14ac:dyDescent="0.25">
      <c r="A189" s="1"/>
      <c r="C189"/>
      <c r="D189"/>
      <c r="E189"/>
      <c r="F189"/>
      <c r="J189" s="1"/>
    </row>
    <row r="190" spans="1:10" x14ac:dyDescent="0.25">
      <c r="A190" s="1"/>
      <c r="B190"/>
      <c r="J190" s="1"/>
    </row>
    <row r="191" spans="1:10" x14ac:dyDescent="0.25">
      <c r="A191" s="1"/>
      <c r="B191"/>
      <c r="J191" s="1"/>
    </row>
    <row r="192" spans="1:10" x14ac:dyDescent="0.25">
      <c r="A192" s="1"/>
      <c r="C192"/>
      <c r="D192"/>
      <c r="E192"/>
      <c r="F192"/>
      <c r="J192" s="1"/>
    </row>
    <row r="193" spans="1:10" x14ac:dyDescent="0.25">
      <c r="A193" s="1"/>
      <c r="G193"/>
      <c r="H193"/>
      <c r="I193"/>
      <c r="J193" s="1"/>
    </row>
    <row r="194" spans="1:10" x14ac:dyDescent="0.25">
      <c r="A194" s="1"/>
      <c r="C194"/>
      <c r="D194"/>
      <c r="E194"/>
      <c r="F194"/>
      <c r="J194" s="1"/>
    </row>
    <row r="195" spans="1:10" x14ac:dyDescent="0.25">
      <c r="A195" s="1"/>
      <c r="G195"/>
      <c r="H195"/>
      <c r="I195"/>
      <c r="J195" s="1"/>
    </row>
    <row r="196" spans="1:10" x14ac:dyDescent="0.25">
      <c r="A196" s="1"/>
      <c r="B196"/>
      <c r="J196" s="1"/>
    </row>
    <row r="197" spans="1:10" x14ac:dyDescent="0.25">
      <c r="A197" s="1"/>
      <c r="B197"/>
      <c r="J197" s="1"/>
    </row>
    <row r="198" spans="1:10" x14ac:dyDescent="0.25">
      <c r="A198" s="1"/>
      <c r="B198"/>
      <c r="J198" s="1"/>
    </row>
    <row r="199" spans="1:10" x14ac:dyDescent="0.25">
      <c r="A199" s="1"/>
      <c r="G199"/>
      <c r="H199"/>
      <c r="I199"/>
      <c r="J199" s="1"/>
    </row>
    <row r="200" spans="1:10" x14ac:dyDescent="0.25">
      <c r="A200" s="1"/>
      <c r="C200"/>
      <c r="D200"/>
      <c r="E200"/>
      <c r="F200"/>
      <c r="J200" s="1"/>
    </row>
    <row r="201" spans="1:10" x14ac:dyDescent="0.25">
      <c r="A201" s="1"/>
      <c r="G201"/>
      <c r="H201"/>
      <c r="I201"/>
      <c r="J201" s="1"/>
    </row>
    <row r="202" spans="1:10" x14ac:dyDescent="0.25">
      <c r="A202" s="1"/>
      <c r="G202"/>
      <c r="H202"/>
      <c r="I202"/>
      <c r="J202" s="1"/>
    </row>
    <row r="203" spans="1:10" x14ac:dyDescent="0.25">
      <c r="A203" s="1"/>
      <c r="B203"/>
      <c r="J203" s="1"/>
    </row>
    <row r="204" spans="1:10" x14ac:dyDescent="0.25">
      <c r="A204" s="1"/>
      <c r="J204" s="1"/>
    </row>
    <row r="205" spans="1:10" x14ac:dyDescent="0.25">
      <c r="A205" s="1"/>
      <c r="G205"/>
      <c r="H205"/>
      <c r="I205"/>
      <c r="J205" s="1"/>
    </row>
    <row r="206" spans="1:10" x14ac:dyDescent="0.25">
      <c r="A206" s="1"/>
      <c r="J206" s="1"/>
    </row>
    <row r="207" spans="1:10" x14ac:dyDescent="0.25">
      <c r="A207" s="1"/>
      <c r="B207"/>
      <c r="J207" s="1"/>
    </row>
    <row r="208" spans="1:10" x14ac:dyDescent="0.25">
      <c r="A208" s="1"/>
      <c r="C208"/>
      <c r="D208"/>
      <c r="E208"/>
      <c r="F208"/>
      <c r="J208" s="1"/>
    </row>
    <row r="209" spans="1:10" x14ac:dyDescent="0.25">
      <c r="A209" s="1"/>
      <c r="G209"/>
      <c r="H209"/>
      <c r="I209"/>
      <c r="J209" s="1"/>
    </row>
    <row r="210" spans="1:10" x14ac:dyDescent="0.25">
      <c r="A210" s="1"/>
      <c r="B210"/>
      <c r="J210" s="1"/>
    </row>
    <row r="211" spans="1:10" x14ac:dyDescent="0.25">
      <c r="A211" s="1"/>
      <c r="G211"/>
      <c r="H211"/>
      <c r="I211"/>
      <c r="J211" s="1"/>
    </row>
    <row r="212" spans="1:10" x14ac:dyDescent="0.25">
      <c r="A212" s="1"/>
      <c r="C212"/>
      <c r="D212"/>
      <c r="E212"/>
      <c r="F212"/>
      <c r="J212" s="1"/>
    </row>
    <row r="213" spans="1:10" x14ac:dyDescent="0.25">
      <c r="A213" s="1"/>
      <c r="B213"/>
      <c r="J213" s="1"/>
    </row>
    <row r="214" spans="1:10" x14ac:dyDescent="0.25">
      <c r="A214" s="1"/>
      <c r="G214"/>
      <c r="H214"/>
      <c r="I214"/>
      <c r="J214" s="1"/>
    </row>
    <row r="215" spans="1:10" x14ac:dyDescent="0.25">
      <c r="A215" s="1"/>
      <c r="C215"/>
      <c r="D215"/>
      <c r="E215"/>
      <c r="F215"/>
      <c r="J215" s="1"/>
    </row>
    <row r="216" spans="1:10" x14ac:dyDescent="0.25">
      <c r="A216" s="1"/>
      <c r="H216"/>
      <c r="J216" s="1"/>
    </row>
    <row r="217" spans="1:10" x14ac:dyDescent="0.25">
      <c r="A217" s="1"/>
      <c r="B217"/>
      <c r="J217" s="1"/>
    </row>
    <row r="218" spans="1:10" x14ac:dyDescent="0.25">
      <c r="A218" s="1"/>
      <c r="C218"/>
      <c r="D218"/>
      <c r="E218"/>
      <c r="F218"/>
      <c r="J218" s="1"/>
    </row>
    <row r="219" spans="1:10" x14ac:dyDescent="0.25">
      <c r="A219" s="1"/>
      <c r="G219"/>
      <c r="H219"/>
      <c r="I219"/>
      <c r="J219" s="1"/>
    </row>
    <row r="220" spans="1:10" x14ac:dyDescent="0.25">
      <c r="A220" s="1"/>
      <c r="G220"/>
      <c r="H220"/>
      <c r="I220"/>
      <c r="J220" s="1"/>
    </row>
    <row r="221" spans="1:10" x14ac:dyDescent="0.25">
      <c r="A221" s="1"/>
      <c r="B221"/>
      <c r="J221" s="1"/>
    </row>
    <row r="222" spans="1:10" x14ac:dyDescent="0.25">
      <c r="A222" s="1"/>
      <c r="C222"/>
      <c r="D222"/>
      <c r="E222"/>
      <c r="F222"/>
      <c r="J222" s="1"/>
    </row>
    <row r="223" spans="1:10" x14ac:dyDescent="0.25">
      <c r="A223" s="1"/>
      <c r="G223"/>
      <c r="H223"/>
      <c r="I223"/>
      <c r="J223" s="1"/>
    </row>
    <row r="224" spans="1:10" x14ac:dyDescent="0.25">
      <c r="A224" s="1"/>
      <c r="G224"/>
      <c r="H224"/>
      <c r="I224"/>
      <c r="J224" s="1"/>
    </row>
    <row r="225" spans="1:10" x14ac:dyDescent="0.25">
      <c r="A225" s="1"/>
      <c r="B225"/>
      <c r="J225" s="1"/>
    </row>
    <row r="226" spans="1:10" x14ac:dyDescent="0.25">
      <c r="A226" s="1"/>
      <c r="C226"/>
      <c r="D226"/>
      <c r="E226"/>
      <c r="F226"/>
      <c r="J226" s="1"/>
    </row>
    <row r="227" spans="1:10" x14ac:dyDescent="0.25">
      <c r="A227" s="1"/>
      <c r="G227"/>
      <c r="H227"/>
      <c r="I227"/>
      <c r="J227" s="1"/>
    </row>
    <row r="228" spans="1:10" x14ac:dyDescent="0.25">
      <c r="A228" s="1"/>
      <c r="B228"/>
      <c r="J228" s="1"/>
    </row>
    <row r="229" spans="1:10" x14ac:dyDescent="0.25">
      <c r="A229" s="1"/>
      <c r="C229"/>
      <c r="D229"/>
      <c r="E229"/>
      <c r="F229"/>
      <c r="J229" s="1"/>
    </row>
    <row r="230" spans="1:10" x14ac:dyDescent="0.25">
      <c r="A230" s="1"/>
      <c r="G230"/>
      <c r="H230"/>
      <c r="I230"/>
      <c r="J230" s="1"/>
    </row>
    <row r="231" spans="1:10" x14ac:dyDescent="0.25">
      <c r="A231" s="1"/>
      <c r="B231"/>
      <c r="J231" s="1"/>
    </row>
    <row r="232" spans="1:10" x14ac:dyDescent="0.25">
      <c r="A232" s="1"/>
      <c r="C232"/>
      <c r="D232"/>
      <c r="E232"/>
      <c r="F232"/>
      <c r="J232" s="1"/>
    </row>
    <row r="233" spans="1:10" x14ac:dyDescent="0.25">
      <c r="A233" s="1"/>
      <c r="G233"/>
      <c r="H233"/>
      <c r="I233"/>
      <c r="J233" s="1"/>
    </row>
    <row r="234" spans="1:10" x14ac:dyDescent="0.25">
      <c r="A234" s="1"/>
      <c r="B234"/>
      <c r="J234" s="1"/>
    </row>
    <row r="235" spans="1:10" x14ac:dyDescent="0.25">
      <c r="A235" s="1"/>
      <c r="E235"/>
      <c r="F235"/>
      <c r="J235" s="1"/>
    </row>
    <row r="236" spans="1:10" x14ac:dyDescent="0.25">
      <c r="A236" s="1"/>
      <c r="B236"/>
      <c r="J236" s="1"/>
    </row>
    <row r="237" spans="1:10" x14ac:dyDescent="0.25">
      <c r="A237" s="1"/>
      <c r="G237"/>
      <c r="H237"/>
      <c r="I237"/>
      <c r="J237" s="1"/>
    </row>
    <row r="238" spans="1:10" x14ac:dyDescent="0.25">
      <c r="A238" s="1"/>
      <c r="C238"/>
      <c r="D238"/>
      <c r="E238"/>
      <c r="F238"/>
      <c r="J238" s="1"/>
    </row>
    <row r="239" spans="1:10" x14ac:dyDescent="0.25">
      <c r="A239" s="1"/>
      <c r="G239"/>
      <c r="H239"/>
      <c r="I239"/>
      <c r="J239" s="1"/>
    </row>
    <row r="240" spans="1:10" x14ac:dyDescent="0.25">
      <c r="A240" s="1"/>
      <c r="J240" s="1"/>
    </row>
    <row r="241" spans="1:10" x14ac:dyDescent="0.25">
      <c r="A241" s="1"/>
      <c r="C241"/>
      <c r="D241"/>
      <c r="E241"/>
      <c r="F241"/>
      <c r="J241" s="1"/>
    </row>
    <row r="242" spans="1:10" x14ac:dyDescent="0.25">
      <c r="A242" s="1"/>
      <c r="C242"/>
      <c r="D242"/>
      <c r="E242"/>
      <c r="F242"/>
      <c r="J242" s="1"/>
    </row>
    <row r="243" spans="1:10" x14ac:dyDescent="0.25">
      <c r="A243" s="1"/>
      <c r="B243"/>
      <c r="J243" s="1"/>
    </row>
    <row r="244" spans="1:10" x14ac:dyDescent="0.25">
      <c r="A244" s="1"/>
      <c r="B244"/>
      <c r="J244" s="1"/>
    </row>
    <row r="245" spans="1:10" x14ac:dyDescent="0.25">
      <c r="A245" s="1"/>
      <c r="G245"/>
      <c r="H245"/>
      <c r="J245" s="1"/>
    </row>
    <row r="246" spans="1:10" x14ac:dyDescent="0.25">
      <c r="A246" s="1"/>
      <c r="C246"/>
      <c r="D246"/>
      <c r="E246"/>
      <c r="F246"/>
      <c r="J246" s="1"/>
    </row>
    <row r="247" spans="1:10" x14ac:dyDescent="0.25">
      <c r="A247" s="1"/>
      <c r="C247"/>
      <c r="D247"/>
      <c r="E247"/>
      <c r="F247"/>
      <c r="J247" s="1"/>
    </row>
    <row r="248" spans="1:10" x14ac:dyDescent="0.25">
      <c r="A248" s="1"/>
      <c r="G248"/>
      <c r="I248"/>
      <c r="J248" s="1"/>
    </row>
    <row r="249" spans="1:10" x14ac:dyDescent="0.25">
      <c r="A249" s="1"/>
      <c r="G249"/>
      <c r="H249"/>
      <c r="I249"/>
      <c r="J249" s="1"/>
    </row>
    <row r="250" spans="1:10" x14ac:dyDescent="0.25">
      <c r="A250" s="1"/>
      <c r="C250"/>
      <c r="D250"/>
      <c r="E250"/>
      <c r="F250"/>
      <c r="J250" s="1"/>
    </row>
    <row r="251" spans="1:10" x14ac:dyDescent="0.25">
      <c r="A251" s="1"/>
      <c r="G251"/>
      <c r="H251"/>
      <c r="I251"/>
      <c r="J251" s="1"/>
    </row>
    <row r="252" spans="1:10" x14ac:dyDescent="0.25">
      <c r="A252" s="1"/>
      <c r="B252"/>
      <c r="J252" s="1"/>
    </row>
    <row r="253" spans="1:10" x14ac:dyDescent="0.25">
      <c r="A253" s="1"/>
      <c r="G253"/>
      <c r="H253"/>
      <c r="I253"/>
      <c r="J253" s="1"/>
    </row>
    <row r="254" spans="1:10" x14ac:dyDescent="0.25">
      <c r="A254" s="1"/>
      <c r="C254"/>
      <c r="D254"/>
      <c r="E254"/>
      <c r="F254"/>
      <c r="J254" s="1"/>
    </row>
    <row r="255" spans="1:10" x14ac:dyDescent="0.25">
      <c r="A255" s="1"/>
      <c r="B255"/>
      <c r="J255" s="1"/>
    </row>
    <row r="256" spans="1:10" x14ac:dyDescent="0.25">
      <c r="A256" s="1"/>
      <c r="J256" s="1"/>
    </row>
    <row r="257" spans="1:10" x14ac:dyDescent="0.25">
      <c r="A257" s="1"/>
      <c r="J257" s="1"/>
    </row>
    <row r="258" spans="1:10" x14ac:dyDescent="0.25">
      <c r="A258" s="1"/>
      <c r="J258" s="1"/>
    </row>
    <row r="259" spans="1:10" x14ac:dyDescent="0.25">
      <c r="A259" s="1"/>
      <c r="C259"/>
      <c r="D259"/>
      <c r="E259"/>
      <c r="F259"/>
      <c r="J259" s="1"/>
    </row>
    <row r="260" spans="1:10" x14ac:dyDescent="0.25">
      <c r="A260" s="1"/>
      <c r="G260"/>
      <c r="H260"/>
      <c r="I260"/>
      <c r="J260" s="1"/>
    </row>
    <row r="261" spans="1:10" x14ac:dyDescent="0.25">
      <c r="A261" s="1"/>
      <c r="B261"/>
      <c r="J261" s="1"/>
    </row>
    <row r="262" spans="1:10" x14ac:dyDescent="0.25">
      <c r="A262" s="1"/>
      <c r="G262"/>
      <c r="H262"/>
      <c r="I262"/>
      <c r="J262" s="1"/>
    </row>
    <row r="263" spans="1:10" x14ac:dyDescent="0.25">
      <c r="A263" s="1"/>
      <c r="B263"/>
      <c r="J263" s="1"/>
    </row>
    <row r="264" spans="1:10" x14ac:dyDescent="0.25">
      <c r="A264" s="1"/>
      <c r="D264"/>
      <c r="E264"/>
      <c r="F264"/>
      <c r="J264" s="1"/>
    </row>
    <row r="265" spans="1:10" x14ac:dyDescent="0.25">
      <c r="A265" s="1"/>
      <c r="G265"/>
      <c r="H265"/>
      <c r="I265"/>
      <c r="J265" s="1"/>
    </row>
    <row r="266" spans="1:10" x14ac:dyDescent="0.25">
      <c r="A266" s="1"/>
      <c r="B266"/>
      <c r="J266" s="1"/>
    </row>
    <row r="267" spans="1:10" x14ac:dyDescent="0.25">
      <c r="A267" s="1"/>
      <c r="C267"/>
      <c r="D267"/>
      <c r="E267"/>
      <c r="F267"/>
      <c r="J267" s="1"/>
    </row>
    <row r="268" spans="1:10" x14ac:dyDescent="0.25">
      <c r="A268" s="1"/>
      <c r="B268"/>
      <c r="J268" s="1"/>
    </row>
    <row r="269" spans="1:10" x14ac:dyDescent="0.25">
      <c r="A269" s="1"/>
      <c r="C269"/>
      <c r="D269"/>
      <c r="E269"/>
      <c r="F269"/>
      <c r="J269" s="1"/>
    </row>
    <row r="270" spans="1:10" x14ac:dyDescent="0.25">
      <c r="A270" s="1"/>
      <c r="G270"/>
      <c r="H270"/>
      <c r="I270"/>
      <c r="J270" s="1"/>
    </row>
    <row r="271" spans="1:10" x14ac:dyDescent="0.25">
      <c r="A271" s="1"/>
      <c r="C271"/>
      <c r="D271"/>
      <c r="E271"/>
      <c r="F271"/>
      <c r="J271" s="1"/>
    </row>
    <row r="272" spans="1:10" x14ac:dyDescent="0.25">
      <c r="A272" s="1"/>
      <c r="B272"/>
      <c r="J272" s="1"/>
    </row>
    <row r="273" spans="1:10" x14ac:dyDescent="0.25">
      <c r="A273" s="1"/>
      <c r="G273"/>
      <c r="H273"/>
      <c r="I273"/>
      <c r="J273" s="1"/>
    </row>
    <row r="274" spans="1:10" x14ac:dyDescent="0.25">
      <c r="A274" s="1"/>
      <c r="G274"/>
      <c r="H274"/>
      <c r="I274"/>
      <c r="J274" s="1"/>
    </row>
    <row r="275" spans="1:10" x14ac:dyDescent="0.25">
      <c r="A275" s="1"/>
      <c r="B275"/>
      <c r="J275" s="1"/>
    </row>
    <row r="276" spans="1:10" x14ac:dyDescent="0.25">
      <c r="A276" s="1"/>
      <c r="C276"/>
      <c r="D276"/>
      <c r="E276"/>
      <c r="F276"/>
      <c r="J276" s="1"/>
    </row>
    <row r="277" spans="1:10" x14ac:dyDescent="0.25">
      <c r="A277" s="1"/>
      <c r="G277"/>
      <c r="H277"/>
      <c r="J277" s="1"/>
    </row>
    <row r="278" spans="1:10" x14ac:dyDescent="0.25">
      <c r="A278" s="1"/>
      <c r="C278"/>
      <c r="D278"/>
      <c r="E278"/>
      <c r="F278"/>
      <c r="J278" s="1"/>
    </row>
    <row r="279" spans="1:10" x14ac:dyDescent="0.25">
      <c r="A279" s="1"/>
      <c r="B279"/>
      <c r="J279" s="1"/>
    </row>
    <row r="280" spans="1:10" x14ac:dyDescent="0.25">
      <c r="A280" s="1"/>
      <c r="G280"/>
      <c r="H280"/>
      <c r="J280" s="1"/>
    </row>
    <row r="281" spans="1:10" x14ac:dyDescent="0.25">
      <c r="A281" s="1"/>
      <c r="G281"/>
      <c r="H281"/>
      <c r="I281"/>
      <c r="J281" s="1"/>
    </row>
    <row r="282" spans="1:10" x14ac:dyDescent="0.25">
      <c r="A282" s="1"/>
      <c r="B282"/>
      <c r="J282" s="1"/>
    </row>
    <row r="283" spans="1:10" x14ac:dyDescent="0.25">
      <c r="A283" s="1"/>
      <c r="C283"/>
      <c r="D283"/>
      <c r="E283"/>
      <c r="F283"/>
      <c r="J283" s="1"/>
    </row>
    <row r="284" spans="1:10" x14ac:dyDescent="0.25">
      <c r="A284" s="1"/>
      <c r="J284" s="1"/>
    </row>
    <row r="285" spans="1:10" x14ac:dyDescent="0.25">
      <c r="A285" s="1"/>
      <c r="C285"/>
      <c r="D285"/>
      <c r="E285"/>
      <c r="F285"/>
      <c r="J285" s="1"/>
    </row>
    <row r="286" spans="1:10" x14ac:dyDescent="0.25">
      <c r="A286" s="1"/>
      <c r="B286"/>
      <c r="J286" s="1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>
                  <from>
                    <xdr:col>11</xdr:col>
                    <xdr:colOff>161925</xdr:colOff>
                    <xdr:row>5</xdr:row>
                    <xdr:rowOff>28575</xdr:rowOff>
                  </from>
                  <to>
                    <xdr:col>12</xdr:col>
                    <xdr:colOff>676275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52A81-17A2-4836-8DE4-4A28561DBBC6}">
  <sheetPr codeName="Feuil7"/>
  <dimension ref="X9:X14"/>
  <sheetViews>
    <sheetView zoomScaleNormal="100" workbookViewId="0">
      <selection activeCell="J5" sqref="J5"/>
    </sheetView>
  </sheetViews>
  <sheetFormatPr baseColWidth="10" defaultRowHeight="15" x14ac:dyDescent="0.25"/>
  <sheetData>
    <row r="9" spans="24:24" x14ac:dyDescent="0.25">
      <c r="X9" s="2"/>
    </row>
    <row r="10" spans="24:24" x14ac:dyDescent="0.25">
      <c r="X10" s="2"/>
    </row>
    <row r="11" spans="24:24" x14ac:dyDescent="0.25">
      <c r="X11" s="2"/>
    </row>
    <row r="12" spans="24:24" x14ac:dyDescent="0.25">
      <c r="X12" s="2"/>
    </row>
    <row r="13" spans="24:24" x14ac:dyDescent="0.25">
      <c r="X13" s="2"/>
    </row>
    <row r="14" spans="24:24" x14ac:dyDescent="0.25">
      <c r="X1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SA1m">
                <anchor>
                  <from>
                    <xdr:col>3</xdr:col>
                    <xdr:colOff>666750</xdr:colOff>
                    <xdr:row>2</xdr:row>
                    <xdr:rowOff>0</xdr:rowOff>
                  </from>
                  <to>
                    <xdr:col>5</xdr:col>
                    <xdr:colOff>514350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SA2m">
                <anchor>
                  <from>
                    <xdr:col>12</xdr:col>
                    <xdr:colOff>57150</xdr:colOff>
                    <xdr:row>2</xdr:row>
                    <xdr:rowOff>76200</xdr:rowOff>
                  </from>
                  <to>
                    <xdr:col>13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SA3m">
                <anchor>
                  <from>
                    <xdr:col>4</xdr:col>
                    <xdr:colOff>9525</xdr:colOff>
                    <xdr:row>21</xdr:row>
                    <xdr:rowOff>152400</xdr:rowOff>
                  </from>
                  <to>
                    <xdr:col>5</xdr:col>
                    <xdr:colOff>619125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SSA4m">
                <anchor>
                  <from>
                    <xdr:col>12</xdr:col>
                    <xdr:colOff>9525</xdr:colOff>
                    <xdr:row>22</xdr:row>
                    <xdr:rowOff>57150</xdr:rowOff>
                  </from>
                  <to>
                    <xdr:col>13</xdr:col>
                    <xdr:colOff>619125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PG1m">
                <anchor>
                  <from>
                    <xdr:col>4</xdr:col>
                    <xdr:colOff>19050</xdr:colOff>
                    <xdr:row>40</xdr:row>
                    <xdr:rowOff>28575</xdr:rowOff>
                  </from>
                  <to>
                    <xdr:col>5</xdr:col>
                    <xdr:colOff>628650</xdr:colOff>
                    <xdr:row>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PG2m">
                <anchor>
                  <from>
                    <xdr:col>12</xdr:col>
                    <xdr:colOff>123825</xdr:colOff>
                    <xdr:row>40</xdr:row>
                    <xdr:rowOff>57150</xdr:rowOff>
                  </from>
                  <to>
                    <xdr:col>13</xdr:col>
                    <xdr:colOff>733425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PRm">
                <anchor>
                  <from>
                    <xdr:col>4</xdr:col>
                    <xdr:colOff>19050</xdr:colOff>
                    <xdr:row>58</xdr:row>
                    <xdr:rowOff>171450</xdr:rowOff>
                  </from>
                  <to>
                    <xdr:col>5</xdr:col>
                    <xdr:colOff>628650</xdr:colOff>
                    <xdr:row>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PSm">
                <anchor>
                  <from>
                    <xdr:col>11</xdr:col>
                    <xdr:colOff>695325</xdr:colOff>
                    <xdr:row>59</xdr:row>
                    <xdr:rowOff>9525</xdr:rowOff>
                  </from>
                  <to>
                    <xdr:col>13</xdr:col>
                    <xdr:colOff>542925</xdr:colOff>
                    <xdr:row>61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85DE4-D7BE-44BA-A90D-49E42E941A78}">
  <sheetPr codeName="Feuil5"/>
  <dimension ref="A1:Z27"/>
  <sheetViews>
    <sheetView tabSelected="1" topLeftCell="A8" zoomScale="90" zoomScaleNormal="90" workbookViewId="0">
      <selection activeCell="E19" sqref="E19"/>
    </sheetView>
  </sheetViews>
  <sheetFormatPr baseColWidth="10" defaultRowHeight="15" x14ac:dyDescent="0.25"/>
  <cols>
    <col min="1" max="6" width="11.42578125" style="5"/>
    <col min="7" max="7" width="12.7109375" style="5" bestFit="1" customWidth="1"/>
    <col min="8" max="14" width="11.42578125" style="5"/>
    <col min="15" max="15" width="11.7109375" style="5" bestFit="1" customWidth="1"/>
    <col min="16" max="16384" width="11.42578125" style="5"/>
  </cols>
  <sheetData>
    <row r="1" spans="1:26" ht="20.100000000000001" customHeight="1" x14ac:dyDescent="0.25">
      <c r="C1" s="16" t="s">
        <v>27</v>
      </c>
      <c r="D1" s="16"/>
      <c r="E1" s="16"/>
      <c r="F1" s="16" t="s">
        <v>31</v>
      </c>
      <c r="G1" s="16"/>
      <c r="H1" s="16"/>
      <c r="I1" s="16" t="s">
        <v>32</v>
      </c>
      <c r="J1" s="16"/>
      <c r="K1" s="16"/>
      <c r="L1" s="16" t="s">
        <v>33</v>
      </c>
      <c r="M1" s="16"/>
      <c r="N1" s="16"/>
      <c r="O1" s="16" t="s">
        <v>34</v>
      </c>
      <c r="P1" s="16"/>
      <c r="Q1" s="16"/>
      <c r="R1" s="16" t="s">
        <v>35</v>
      </c>
      <c r="S1" s="16"/>
      <c r="T1" s="16"/>
      <c r="U1" s="16" t="s">
        <v>36</v>
      </c>
      <c r="V1" s="16"/>
      <c r="W1" s="16"/>
      <c r="X1" s="16" t="s">
        <v>37</v>
      </c>
      <c r="Y1" s="16"/>
      <c r="Z1" s="16"/>
    </row>
    <row r="2" spans="1:26" ht="50.1" customHeight="1" x14ac:dyDescent="0.25">
      <c r="C2" s="15" t="s">
        <v>28</v>
      </c>
      <c r="D2" s="15" t="s">
        <v>29</v>
      </c>
      <c r="E2" s="15" t="s">
        <v>30</v>
      </c>
      <c r="F2" s="15" t="s">
        <v>28</v>
      </c>
      <c r="G2" s="15" t="s">
        <v>29</v>
      </c>
      <c r="H2" s="15" t="s">
        <v>30</v>
      </c>
      <c r="I2" s="15" t="s">
        <v>28</v>
      </c>
      <c r="J2" s="15" t="s">
        <v>29</v>
      </c>
      <c r="K2" s="15" t="s">
        <v>30</v>
      </c>
      <c r="L2" s="15" t="s">
        <v>28</v>
      </c>
      <c r="M2" s="15" t="s">
        <v>29</v>
      </c>
      <c r="N2" s="15" t="s">
        <v>30</v>
      </c>
      <c r="O2" s="15" t="s">
        <v>28</v>
      </c>
      <c r="P2" s="15" t="s">
        <v>29</v>
      </c>
      <c r="Q2" s="15" t="s">
        <v>30</v>
      </c>
      <c r="R2" s="15" t="s">
        <v>28</v>
      </c>
      <c r="S2" s="15" t="s">
        <v>29</v>
      </c>
      <c r="T2" s="15" t="s">
        <v>30</v>
      </c>
      <c r="U2" s="15" t="s">
        <v>28</v>
      </c>
      <c r="V2" s="15" t="s">
        <v>29</v>
      </c>
      <c r="W2" s="15" t="s">
        <v>30</v>
      </c>
      <c r="X2" s="15" t="s">
        <v>28</v>
      </c>
      <c r="Y2" s="15" t="s">
        <v>29</v>
      </c>
      <c r="Z2" s="15" t="s">
        <v>30</v>
      </c>
    </row>
    <row r="3" spans="1:26" ht="20.100000000000001" customHeight="1" x14ac:dyDescent="0.25">
      <c r="A3" s="17">
        <v>2020</v>
      </c>
      <c r="B3" s="14" t="s">
        <v>26</v>
      </c>
      <c r="C3" s="12">
        <f>IFERROR(VLOOKUP(_xlfn.MAXIFS('SSA1'!$A:$A,'SSA1'!$H:$H,"2020",'SSA1'!$G:$G,"décembre"),'SSA1'!$A:$B,2,FALSE),0)</f>
        <v>0</v>
      </c>
      <c r="D3" s="12">
        <f>SUMIFS('SSA1'!$D:$D,'SSA1'!$H:$H,"2020",'SSA1'!$G:$G,"décembre")</f>
        <v>0</v>
      </c>
      <c r="E3" s="12">
        <f>IFERROR(SUMIFS('SSA1'!$D:$D,'SSA1'!$H:$H,"2020",'SSA1'!$G:$G,"décembre")/(SUMIFS('SSA1'!$C:$C,'SSA1'!$H:$H,"2020",'SSA1'!$G:$G,"décembre")*24),0)</f>
        <v>0</v>
      </c>
      <c r="F3" s="12">
        <f>IFERROR(VLOOKUP(_xlfn.MAXIFS('SSA2'!$A:$A,'SSA2'!$H:$H,"2020",'SSA2'!$G:$G,"décembre"),'SSA2'!$A:$B,2,FALSE),0)</f>
        <v>0</v>
      </c>
      <c r="G3" s="12">
        <f>SUMIFS('SSA2'!$D:$D,'SSA2'!$H:$H,"2020",'SSA2'!$G:$G,"décembre")</f>
        <v>0</v>
      </c>
      <c r="H3" s="12">
        <f>IFERROR(SUMIFS('SSA2'!$D:$D,'SSA2'!$H:$H,"2020",'SSA2'!$G:$G,"décembre")/(SUMIFS('SSA2'!$C:$C,'SSA2'!$H:$H,"2020",'SSA2'!$G:$G,"décembre")*24),0)</f>
        <v>0</v>
      </c>
      <c r="I3" s="12">
        <f>IFERROR(VLOOKUP(_xlfn.MAXIFS('SSA3'!$A:$A,'SSA3'!$H:$H,"2020",'SSA3'!$G:$G,"décembre"),'SSA3'!$A:$B,2,FALSE),0)</f>
        <v>0</v>
      </c>
      <c r="J3" s="12">
        <f>SUMIFS('SSA3'!$D:$D,'SSA3'!$H:$H,"2020",'SSA3'!$G:$G,"décembre")</f>
        <v>0</v>
      </c>
      <c r="K3" s="12">
        <f>IFERROR(SUMIFS('SSA3'!$D:$D,'SSA3'!$H:$H,"2020",'SSA3'!$G:$G,"décembre")/(SUMIFS('SSA3'!$C:$C,'SSA3'!$H:$H,"2020",'SSA3'!$G:$G,"décembre")*24),0)</f>
        <v>0</v>
      </c>
      <c r="L3" s="12">
        <f>IFERROR(VLOOKUP(_xlfn.MAXIFS('SSA4'!$A:$A,'SSA4'!$H:$H,"2020",'SSA4'!$G:$G,"décembre"),'SSA4'!$A:$B,2,FALSE),0)</f>
        <v>0</v>
      </c>
      <c r="M3" s="12">
        <f>SUMIFS('SSA3'!$D:$D,'SSA4'!$H:$H,"2020",'SSA4'!$G:$G,"décembre")</f>
        <v>0</v>
      </c>
      <c r="N3" s="12">
        <f>IFERROR(SUMIFS('SSA4'!$D:$D,'PG1'!$H:$H,"2020",'SSA4'!$G:$G,"décembre")/(SUMIFS('PG1'!$C:$C,'SSA4'!$H:$H,"2020",'SSA4'!$G:$G,"décembre")*24),0)</f>
        <v>0</v>
      </c>
      <c r="O3" s="12">
        <f>IFERROR(VLOOKUP(_xlfn.MAXIFS('PG1'!$A:$A,'PG1'!$H:$H,"2020",'PG1'!$G:$G,"décembre"),'PG1'!$A:$B,2,FALSE),0)</f>
        <v>0</v>
      </c>
      <c r="P3" s="12">
        <f>SUMIFS('PG1'!$D:$D,'PG1'!$H:$H,"2020",'PG1'!$G:$G,"décembre")</f>
        <v>0</v>
      </c>
      <c r="Q3" s="12">
        <f>IFERROR(SUMIFS('PG1'!$D:$D,'PG1'!$H:$H,"2020",'PG1'!$G:$G,"décembre")/(SUMIFS('PG1'!$C:$C,'PG1'!$H:$H,"2020",'PG1'!$G:$G,"décembre")*24),0)</f>
        <v>0</v>
      </c>
      <c r="R3" s="12">
        <f>IFERROR(VLOOKUP(_xlfn.MAXIFS('PG2'!$A:$A,'PG2'!$H:$H,"2020",'PG2'!$G:$G,"décembre"),'PG2'!$A:$B,2,FALSE),0)</f>
        <v>0</v>
      </c>
      <c r="S3" s="12">
        <f>SUMIFS('PG2'!$D:$D,'PG2'!$H:$H,"2020",'PG2'!$G:$G,"décembre")</f>
        <v>0</v>
      </c>
      <c r="T3" s="12">
        <f>IFERROR(SUMIFS('PG2'!$D:$D,'PG2'!$H:$H,"2020",'PG2'!$G:$G,"décembre")/(SUMIFS('PG2'!$C:$C,'PG2'!$H:$H,"2020",'PG2'!$G:$G,"décembre")*24),0)</f>
        <v>0</v>
      </c>
      <c r="U3" s="12">
        <f>IFERROR(VLOOKUP(_xlfn.MAXIFS(PR!$A:$A,PR!$H:$H,"2020",PR!$G:$G,"décembre"),PR!$A:$B,2,FALSE),0)</f>
        <v>0</v>
      </c>
      <c r="V3" s="12">
        <f>SUMIFS(PR!$D:$D,PR!$H:$H,"2020",PR!$G:$G,"décembre")</f>
        <v>0</v>
      </c>
      <c r="W3" s="12">
        <f>IFERROR(SUMIFS(PR!$D:$D,PR!$H:$H,"2020",PR!$G:$G,"décembre")/(SUMIFS(PR!$C:$C,PR!$H:$H,"2020",PR!$G:$G,"décembre")*24),0)</f>
        <v>0</v>
      </c>
      <c r="X3" s="12">
        <f>IFERROR(VLOOKUP(_xlfn.MAXIFS(PS!$A:$A,PS!$H:$H,"2020",PS!$G:$G,"décembre"),PS!$A:$B,2,FALSE),0)</f>
        <v>0</v>
      </c>
      <c r="Y3" s="12">
        <f>SUMIFS(PS!$D:$D,PS!$H:$H,"2020",PS!$G:$G,"décembre")</f>
        <v>0</v>
      </c>
      <c r="Z3" s="12">
        <f>IFERROR(SUMIFS(PS!$D:$D,PS!$H:$H,"2020",PS!$G:$G,"décembre")/(SUMIFS(PS!$C:$C,PS!$H:$H,"2020",PS!$G:$G,"décembre")*24),0)</f>
        <v>0</v>
      </c>
    </row>
    <row r="4" spans="1:26" ht="20.100000000000001" customHeight="1" x14ac:dyDescent="0.25">
      <c r="A4" s="17"/>
      <c r="B4" s="14" t="s">
        <v>25</v>
      </c>
      <c r="C4" s="12">
        <f>IFERROR(VLOOKUP(_xlfn.MAXIFS('SSA1'!$A:$A,'SSA1'!$H:$H,"2020",'SSA1'!$G:$G,"novembre"),'SSA1'!$A:$B,2,FALSE),0)</f>
        <v>0</v>
      </c>
      <c r="D4" s="12">
        <f>SUMIFS('SSA1'!$D:$D,'SSA1'!$H:$H,"2020",'SSA1'!$G:$G,"novembre")</f>
        <v>0</v>
      </c>
      <c r="E4" s="12">
        <f>IFERROR(SUMIFS('SSA1'!$D:$D,'SSA1'!$H:$H,"2020",'SSA1'!$G:$G,"novembre")/(SUMIFS('SSA1'!$C:$C,'SSA1'!$H:$H,"2020",'SSA1'!$G:$G,"novembre")*24),0)</f>
        <v>0</v>
      </c>
      <c r="F4" s="12">
        <f>IFERROR(VLOOKUP(_xlfn.MAXIFS('SSA2'!$A:$A,'SSA2'!$H:$H,"2020",'SSA2'!$G:$G,"novembre"),'SSA2'!$A:$B,2,FALSE),0)</f>
        <v>0</v>
      </c>
      <c r="G4" s="12">
        <f>SUMIFS('SSA2'!$D:$D,'SSA2'!$H:$H,"2020",'SSA2'!$G:$G,"novembre")</f>
        <v>0</v>
      </c>
      <c r="H4" s="12">
        <f>IFERROR(SUMIFS('SSA2'!$D:$D,'SSA2'!$H:$H,"2020",'SSA2'!$G:$G,"novembre")/(SUMIFS('SSA2'!$C:$C,'SSA2'!$H:$H,"2020",'SSA2'!$G:$G,"novembre")*24),0)</f>
        <v>0</v>
      </c>
      <c r="I4" s="12">
        <f>IFERROR(VLOOKUP(_xlfn.MAXIFS('SSA3'!$A:$A,'SSA3'!$H:$H,"2020",'SSA3'!$G:$G,"novembre"),'SSA3'!$A:$B,2,FALSE),0)</f>
        <v>0</v>
      </c>
      <c r="J4" s="12">
        <f>SUMIFS('SSA3'!$D:$D,'SSA3'!$H:$H,"2020",'SSA3'!$G:$G,"novembre")</f>
        <v>0</v>
      </c>
      <c r="K4" s="12">
        <f>IFERROR(SUMIFS('SSA3'!$D:$D,'SSA3'!$H:$H,"2020",'SSA3'!$G:$G,"novembre")/(SUMIFS('SSA3'!$C:$C,'SSA3'!$H:$H,"2020",'SSA3'!$G:$G,"novembre")*24),0)</f>
        <v>0</v>
      </c>
      <c r="L4" s="12">
        <f>IFERROR(VLOOKUP(_xlfn.MAXIFS('SSA4'!$A:$A,'SSA4'!$H:$H,"2020",'SSA4'!$G:$G,"novembre"),'SSA4'!$A:$B,2,FALSE),0)</f>
        <v>0</v>
      </c>
      <c r="M4" s="12">
        <f>SUMIFS('SSA4'!$D:$D,'SSA4'!$H:$H,"2020",'SSA4'!$G:$G,"novembre")</f>
        <v>0</v>
      </c>
      <c r="N4" s="12">
        <f>IFERROR(SUMIFS('SSA4'!$D:$D,'PG1'!$H:$H,"2020",'SSA4'!$G:$G,"novembre")/(SUMIFS('PG1'!$C:$C,'SSA4'!$H:$H,"2020",'SSA4'!$G:$G,"novembre")*24),0)</f>
        <v>0</v>
      </c>
      <c r="O4" s="12">
        <f>IFERROR(VLOOKUP(_xlfn.MAXIFS('PG1'!$A:$A,'PG1'!$H:$H,"2020",'PG1'!$G:$G,"novembre"),'PG1'!$A:$B,2,FALSE),0)</f>
        <v>0</v>
      </c>
      <c r="P4" s="12">
        <f>SUMIFS('PG1'!$D:$D,'PG1'!$H:$H,"2020",'PG1'!$G:$G,"novembre")</f>
        <v>0</v>
      </c>
      <c r="Q4" s="12">
        <f>IFERROR(SUMIFS('PG1'!$D:$D,'PG1'!$H:$H,"2020",'PG1'!$G:$G,"novembre")/(SUMIFS('PG1'!$C:$C,'PG1'!$H:$H,"2020",'PG1'!$G:$G,"novembre")*24),0)</f>
        <v>0</v>
      </c>
      <c r="R4" s="12">
        <f>IFERROR(VLOOKUP(_xlfn.MAXIFS('PG2'!$A:$A,'PG2'!$H:$H,"2020",'PG2'!$G:$G,"novembre"),'PG2'!$A:$B,2,FALSE),0)</f>
        <v>0</v>
      </c>
      <c r="S4" s="12">
        <f>SUMIFS('PG2'!$D:$D,'PG2'!$H:$H,"2020",'PG2'!$G:$G,"novembre")</f>
        <v>0</v>
      </c>
      <c r="T4" s="12">
        <f>IFERROR(SUMIFS('PG2'!$D:$D,'PG2'!$H:$H,"2020",'PG2'!$G:$G,"novembre")/(SUMIFS('PG2'!$C:$C,'PG2'!$H:$H,"2020",'PG2'!$G:$G,"novembre")*24),0)</f>
        <v>0</v>
      </c>
      <c r="U4" s="12">
        <f>IFERROR(VLOOKUP(_xlfn.MAXIFS(PR!$A:$A,PR!$H:$H,"2020",PR!$G:$G,"novembre"),PR!$A:$B,2,FALSE),0)</f>
        <v>0</v>
      </c>
      <c r="V4" s="12">
        <f>SUMIFS(PR!$D:$D,PR!$H:$H,"2020",PR!$G:$G,"novembre")</f>
        <v>0</v>
      </c>
      <c r="W4" s="12">
        <f>IFERROR(SUMIFS(PR!$D:$D,PR!$H:$H,"2020",PR!$G:$G,"novembre")/(SUMIFS(PR!$C:$C,PR!$H:$H,"2020",PR!$G:$G,"novembre")*24),0)</f>
        <v>0</v>
      </c>
      <c r="X4" s="12">
        <f>IFERROR(VLOOKUP(_xlfn.MAXIFS(PS!$A:$A,PS!$H:$H,"2020",PS!$G:$G,"novembre"),PS!$A:$B,2,FALSE),0)</f>
        <v>0</v>
      </c>
      <c r="Y4" s="12">
        <f>SUMIFS(PS!$D:$D,PS!$H:$H,"2020",PS!$G:$G,"novembre")</f>
        <v>0</v>
      </c>
      <c r="Z4" s="12">
        <f>IFERROR(SUMIFS(PS!$D:$D,PS!$H:$H,"2020",PS!$G:$G,"novembre")/(SUMIFS(PS!$C:$C,PS!$H:$H,"2020",PS!$G:$G,"novembre")*24),0)</f>
        <v>0</v>
      </c>
    </row>
    <row r="5" spans="1:26" ht="20.100000000000001" customHeight="1" x14ac:dyDescent="0.25">
      <c r="A5" s="17"/>
      <c r="B5" s="14" t="s">
        <v>24</v>
      </c>
      <c r="C5" s="12">
        <f>IFERROR(VLOOKUP(_xlfn.MAXIFS('SSA1'!$A:$A,'SSA1'!$H:$H,"2020",'SSA1'!$G:$G,"octobre"),'SSA1'!$A:$B,2,FALSE),0)</f>
        <v>0</v>
      </c>
      <c r="D5" s="12">
        <f>SUMIFS('SSA1'!$D:$D,'SSA1'!$H:$H,"2020",'SSA1'!$G:$G,"octobre")</f>
        <v>0</v>
      </c>
      <c r="E5" s="12">
        <f>IFERROR(SUMIFS('SSA1'!$D:$D,'SSA1'!$H:$H,"2020",'SSA1'!$G:$G,"octobre")/(SUMIFS('SSA1'!$C:$C,'SSA1'!$H:$H,"2020",'SSA1'!$G:$G,"octobre")*24),0)</f>
        <v>0</v>
      </c>
      <c r="F5" s="12">
        <f>IFERROR(VLOOKUP(_xlfn.MAXIFS('SSA2'!$A:$A,'SSA2'!$H:$H,"2020",'SSA2'!$G:$G,"octobre"),'SSA2'!$A:$B,2,FALSE),0)</f>
        <v>0</v>
      </c>
      <c r="G5" s="12">
        <f>SUMIFS('SSA2'!$D:$D,'SSA2'!$H:$H,"2020",'SSA2'!$G:$G,"octobre")</f>
        <v>0</v>
      </c>
      <c r="H5" s="12">
        <f>IFERROR(SUMIFS('SSA2'!$D:$D,'SSA2'!$H:$H,"2020",'SSA2'!$G:$G,"octobre")/(SUMIFS('SSA2'!$C:$C,'SSA2'!$H:$H,"2020",'SSA2'!$G:$G,"octobre")*24),0)</f>
        <v>0</v>
      </c>
      <c r="I5" s="12">
        <f>IFERROR(VLOOKUP(_xlfn.MAXIFS('SSA3'!$A:$A,'SSA3'!$H:$H,"2020",'SSA3'!$G:$G,"octobre"),'SSA3'!$A:$B,2,FALSE),0)</f>
        <v>0</v>
      </c>
      <c r="J5" s="12">
        <f>SUMIFS('SSA3'!$D:$D,'SSA3'!$H:$H,"2020",'SSA3'!$G:$G,"octobre")</f>
        <v>0</v>
      </c>
      <c r="K5" s="12">
        <f>IFERROR(SUMIFS('SSA3'!$D:$D,'SSA3'!$H:$H,"2020",'SSA3'!$G:$G,"octobre")/(SUMIFS('SSA3'!$C:$C,'SSA3'!$H:$H,"2020",'SSA3'!$G:$G,"octobre")*24),0)</f>
        <v>0</v>
      </c>
      <c r="L5" s="12">
        <f>IFERROR(VLOOKUP(_xlfn.MAXIFS('SSA4'!$A:$A,'SSA4'!$H:$H,"2020",'SSA4'!$G:$G,"octobre"),'SSA4'!$A:$B,2,FALSE),0)</f>
        <v>0</v>
      </c>
      <c r="M5" s="12">
        <f>SUMIFS('SSA4'!$D:$D,'SSA4'!$H:$H,"2020",'SSA4'!$G:$G,"octobre")</f>
        <v>0</v>
      </c>
      <c r="N5" s="12">
        <f>IFERROR(SUMIFS('SSA4'!$D:$D,'PG1'!$H:$H,"2020",'SSA4'!$G:$G,"octobre")/(SUMIFS('PG1'!$C:$C,'SSA4'!$H:$H,"2020",'SSA4'!$G:$G,"octobre")*24),0)</f>
        <v>0</v>
      </c>
      <c r="O5" s="12">
        <f>IFERROR(VLOOKUP(_xlfn.MAXIFS('PG1'!$A:$A,'PG1'!$H:$H,"2020",'PG1'!$G:$G,"octobre"),'PG1'!$A:$B,2,FALSE),0)</f>
        <v>0</v>
      </c>
      <c r="P5" s="12">
        <f>SUMIFS('PG1'!$D:$D,'PG1'!$H:$H,"2020",'PG1'!$G:$G,"octobre")</f>
        <v>0</v>
      </c>
      <c r="Q5" s="12">
        <f>IFERROR(SUMIFS('PG1'!$D:$D,'PG1'!$H:$H,"2020",'PG1'!$G:$G,"octobre")/(SUMIFS('PG1'!$C:$C,'PG1'!$H:$H,"2020",'PG1'!$G:$G,"octobre")*24),0)</f>
        <v>0</v>
      </c>
      <c r="R5" s="12">
        <f>IFERROR(VLOOKUP(_xlfn.MAXIFS('PG2'!$A:$A,'PG2'!$H:$H,"2020",'PG2'!$G:$G,"octobre"),'PG2'!$A:$B,2,FALSE),0)</f>
        <v>0</v>
      </c>
      <c r="S5" s="12">
        <f>SUMIFS('PG2'!$D:$D,'PG2'!$H:$H,"2020",'PG2'!$G:$G,"octobre")</f>
        <v>0</v>
      </c>
      <c r="T5" s="12">
        <f>IFERROR(SUMIFS('PG2'!$D:$D,'PG2'!$H:$H,"2020",'PG2'!$G:$G,"octobre")/(SUMIFS('PG2'!$C:$C,'PG2'!$H:$H,"2020",'PG2'!$G:$G,"octobre")*24),0)</f>
        <v>0</v>
      </c>
      <c r="U5" s="12">
        <f>IFERROR(VLOOKUP(_xlfn.MAXIFS(PR!$A:$A,PR!$H:$H,"2020",PR!$G:$G,"octobre"),PR!$A:$B,2,FALSE),0)</f>
        <v>0</v>
      </c>
      <c r="V5" s="12">
        <f>SUMIFS(PR!$D:$D,PR!$H:$H,"2020",PR!$G:$G,"octobre")</f>
        <v>0</v>
      </c>
      <c r="W5" s="12">
        <f>IFERROR(SUMIFS(PR!$D:$D,PR!$H:$H,"2020",PR!$G:$G,"octobre")/(SUMIFS(PR!$C:$C,PR!$H:$H,"2020",PR!$G:$G,"octobre")*24),0)</f>
        <v>0</v>
      </c>
      <c r="X5" s="12">
        <f>IFERROR(VLOOKUP(_xlfn.MAXIFS(PS!$A:$A,PS!$H:$H,"2020",PS!$G:$G,"octobre"),PS!$A:$B,2,FALSE),0)</f>
        <v>0</v>
      </c>
      <c r="Y5" s="12">
        <f>SUMIFS(PS!$D:$D,PS!$H:$H,"2020",PS!$G:$G,"octobre")</f>
        <v>0</v>
      </c>
      <c r="Z5" s="12">
        <f>IFERROR(SUMIFS(PS!$D:$D,PS!$H:$H,"2020",PS!$G:$G,"octobre")/(SUMIFS(PS!$C:$C,PS!$H:$H,"2020",PS!$G:$G,"octobre")*24),0)</f>
        <v>0</v>
      </c>
    </row>
    <row r="6" spans="1:26" ht="20.100000000000001" customHeight="1" x14ac:dyDescent="0.25">
      <c r="A6" s="17"/>
      <c r="B6" s="14" t="s">
        <v>23</v>
      </c>
      <c r="C6" s="12">
        <f>IFERROR(VLOOKUP(_xlfn.MAXIFS('SSA1'!$A:$A,'SSA1'!$H:$H,"2020",'SSA1'!$G:$G,"septembre"),'SSA1'!$A:$B,2,FALSE),0)</f>
        <v>0</v>
      </c>
      <c r="D6" s="12">
        <f>SUMIFS('SSA1'!$D:$D,'SSA1'!$H:$H,"2020",'SSA1'!$G:$G,"septembre")</f>
        <v>0</v>
      </c>
      <c r="E6" s="12">
        <f>IFERROR(SUMIFS('SSA1'!$D:$D,'SSA1'!$H:$H,"2020",'SSA1'!$G:$G,"septembre")/(SUMIFS('SSA1'!$C:$C,'SSA1'!$H:$H,"2020",'SSA1'!$G:$G,"septembre")*24),0)</f>
        <v>0</v>
      </c>
      <c r="F6" s="12">
        <f>IFERROR(VLOOKUP(_xlfn.MAXIFS('SSA2'!$A:$A,'SSA2'!$H:$H,"2020",'SSA2'!$G:$G,"septembre"),'SSA2'!$A:$B,2,FALSE),0)</f>
        <v>0</v>
      </c>
      <c r="G6" s="12">
        <f>SUMIFS('SSA2'!$D:$D,'SSA2'!$H:$H,"2020",'SSA2'!$G:$G,"septembre")</f>
        <v>0</v>
      </c>
      <c r="H6" s="12">
        <f>IFERROR(SUMIFS('SSA2'!$D:$D,'SSA2'!$H:$H,"2020",'SSA2'!$G:$G,"septembre")/(SUMIFS('SSA2'!$C:$C,'SSA2'!$H:$H,"2020",'SSA2'!$G:$G,"septembre")*24),0)</f>
        <v>0</v>
      </c>
      <c r="I6" s="12">
        <f>IFERROR(VLOOKUP(_xlfn.MAXIFS('SSA3'!$A:$A,'SSA3'!$H:$H,"2020",'SSA3'!$G:$G,"septembre"),'SSA3'!$A:$B,2,FALSE),0)</f>
        <v>0</v>
      </c>
      <c r="J6" s="12">
        <f>SUMIFS('SSA3'!$D:$D,'SSA3'!$H:$H,"2020",'SSA3'!$G:$G,"septembre")</f>
        <v>0</v>
      </c>
      <c r="K6" s="12">
        <f>IFERROR(SUMIFS('SSA3'!$D:$D,'SSA3'!$H:$H,"2020",'SSA3'!$G:$G,"septembre")/(SUMIFS('SSA3'!$C:$C,'SSA3'!$H:$H,"2020",'SSA3'!$G:$G,"septembre")*24),0)</f>
        <v>0</v>
      </c>
      <c r="L6" s="12">
        <f>IFERROR(VLOOKUP(_xlfn.MAXIFS('SSA4'!$A:$A,'SSA4'!$H:$H,"2020",'SSA4'!$G:$G,"septembre"),'SSA4'!$A:$B,2,FALSE),0)</f>
        <v>0</v>
      </c>
      <c r="M6" s="12">
        <f>SUMIFS('SSA4'!$D:$D,'SSA4'!$H:$H,"2020",'SSA4'!$G:$G,"septembre")</f>
        <v>0</v>
      </c>
      <c r="N6" s="12">
        <f>IFERROR(SUMIFS('SSA4'!$D:$D,'PG1'!$H:$H,"2020",'SSA4'!$G:$G,"septembre")/(SUMIFS('PG1'!$C:$C,'SSA4'!$H:$H,"2020",'SSA4'!$G:$G,"septembre")*24),0)</f>
        <v>0</v>
      </c>
      <c r="O6" s="12">
        <f>IFERROR(VLOOKUP(_xlfn.MAXIFS('PG1'!$A:$A,'PG1'!$H:$H,"2020",'PG1'!$G:$G,"septembre"),'PG1'!$A:$B,2,FALSE),0)</f>
        <v>0</v>
      </c>
      <c r="P6" s="12">
        <f>SUMIFS('PG1'!$D:$D,'PG1'!$H:$H,"2020",'PG1'!$G:$G,"septembre")</f>
        <v>0</v>
      </c>
      <c r="Q6" s="12">
        <f>IFERROR(SUMIFS('PG1'!$D:$D,'PG1'!$H:$H,"2020",'PG1'!$G:$G,"septembre")/(SUMIFS('PG1'!$C:$C,'PG1'!$H:$H,"2020",'PG1'!$G:$G,"septembre")*24),0)</f>
        <v>0</v>
      </c>
      <c r="R6" s="12">
        <f>IFERROR(VLOOKUP(_xlfn.MAXIFS('PG2'!$A:$A,'PG2'!$H:$H,"2020",'PG2'!$G:$G,"septembre"),'PG2'!$A:$B,2,FALSE),0)</f>
        <v>0</v>
      </c>
      <c r="S6" s="12">
        <f>SUMIFS('PG2'!$D:$D,'PG2'!$H:$H,"2020",'PG2'!$G:$G,"septembre")</f>
        <v>0</v>
      </c>
      <c r="T6" s="12">
        <f>IFERROR(SUMIFS('PG2'!$D:$D,'PG2'!$H:$H,"2020",'PG2'!$G:$G,"septembre")/(SUMIFS('PG2'!$C:$C,'PG2'!$H:$H,"2020",'PG2'!$G:$G,"septembre")*24),0)</f>
        <v>0</v>
      </c>
      <c r="U6" s="12">
        <f>IFERROR(VLOOKUP(_xlfn.MAXIFS(PR!$A:$A,PR!$H:$H,"2020",PR!$G:$G,"septembre"),PR!$A:$B,2,FALSE),0)</f>
        <v>0</v>
      </c>
      <c r="V6" s="12">
        <f>SUMIFS(PR!$D:$D,PR!$H:$H,"2020",PR!$G:$G,"septembre")</f>
        <v>0</v>
      </c>
      <c r="W6" s="12">
        <f>IFERROR(SUMIFS(PR!$D:$D,PR!$H:$H,"2020",PR!$G:$G,"septembre")/(SUMIFS(PR!$C:$C,PR!$H:$H,"2020",PR!$G:$G,"septembre")*24),0)</f>
        <v>0</v>
      </c>
      <c r="X6" s="12">
        <f>IFERROR(VLOOKUP(_xlfn.MAXIFS(PS!$A:$A,PS!$H:$H,"2020",PS!$G:$G,"septembre"),PS!$A:$B,2,FALSE),0)</f>
        <v>0</v>
      </c>
      <c r="Y6" s="12">
        <f>SUMIFS(PS!$D:$D,PS!$H:$H,"2020",PS!$G:$G,"septembre")</f>
        <v>0</v>
      </c>
      <c r="Z6" s="12">
        <f>IFERROR(SUMIFS(PS!$D:$D,PS!$H:$H,"2020",PS!$G:$G,"septembre")/(SUMIFS(PS!$C:$C,PS!$H:$H,"2020",PS!$G:$G,"septembre")*24),0)</f>
        <v>0</v>
      </c>
    </row>
    <row r="7" spans="1:26" ht="20.100000000000001" customHeight="1" x14ac:dyDescent="0.25">
      <c r="A7" s="17"/>
      <c r="B7" s="14" t="s">
        <v>22</v>
      </c>
      <c r="C7" s="12">
        <f>IFERROR(VLOOKUP(_xlfn.MAXIFS('SSA1'!$A:$A,'SSA1'!$H:$H,"2020",'SSA1'!$G:$G,"août"),'SSA1'!$A:$B,2,FALSE),0)</f>
        <v>0</v>
      </c>
      <c r="D7" s="12">
        <f>SUMIFS('SSA1'!$D:$D,'SSA1'!$H:$H,"2020",'SSA1'!$G:$G,"août")</f>
        <v>0</v>
      </c>
      <c r="E7" s="12">
        <f>IFERROR(SUMIFS('SSA1'!$D:$D,'SSA1'!$H:$H,"2020",'SSA1'!$G:$G,"août")/(SUMIFS('SSA1'!$C:$C,'SSA1'!$H:$H,"2020",'SSA1'!$G:$G,"août")*24),0)</f>
        <v>0</v>
      </c>
      <c r="F7" s="12">
        <f>IFERROR(VLOOKUP(_xlfn.MAXIFS('SSA2'!$A:$A,'SSA2'!$H:$H,"2020",'SSA2'!$G:$G,"août"),'SSA2'!$A:$B,2,FALSE),0)</f>
        <v>0</v>
      </c>
      <c r="G7" s="12">
        <f>SUMIFS('SSA2'!$D:$D,'SSA2'!$H:$H,"2020",'SSA2'!$G:$G,"août")</f>
        <v>0</v>
      </c>
      <c r="H7" s="12">
        <f>IFERROR(SUMIFS('SSA2'!$D:$D,'SSA2'!$H:$H,"2020",'SSA2'!$G:$G,"août")/(SUMIFS('SSA2'!$C:$C,'SSA2'!$H:$H,"2020",'SSA2'!$G:$G,"août")*24),0)</f>
        <v>0</v>
      </c>
      <c r="I7" s="12">
        <f>IFERROR(VLOOKUP(_xlfn.MAXIFS('SSA3'!$A:$A,'SSA3'!$H:$H,"2020",'SSA3'!$G:$G,"août"),'SSA3'!$A:$B,2,FALSE),0)</f>
        <v>0</v>
      </c>
      <c r="J7" s="12">
        <f>SUMIFS('SSA3'!$D:$D,'SSA3'!$H:$H,"2020",'SSA3'!$G:$G,"août")</f>
        <v>0</v>
      </c>
      <c r="K7" s="12">
        <f>IFERROR(SUMIFS('SSA3'!$D:$D,'SSA3'!$H:$H,"2020",'SSA3'!$G:$G,"août")/(SUMIFS('SSA3'!$C:$C,'SSA3'!$H:$H,"2020",'SSA3'!$G:$G,"août")*24),0)</f>
        <v>0</v>
      </c>
      <c r="L7" s="12">
        <f>IFERROR(VLOOKUP(_xlfn.MAXIFS('SSA4'!$A:$A,'SSA4'!$H:$H,"2020",'SSA4'!$G:$G,"août"),'SSA4'!$A:$B,2,FALSE),0)</f>
        <v>0</v>
      </c>
      <c r="M7" s="12">
        <f>SUMIFS('SSA4'!$D:$D,'SSA4'!$H:$H,"2020",'SSA4'!$G:$G,"août")</f>
        <v>0</v>
      </c>
      <c r="N7" s="12">
        <f>IFERROR(SUMIFS('SSA4'!$D:$D,'PG1'!$H:$H,"2020",'SSA4'!$G:$G,"août")/(SUMIFS('PG1'!$C:$C,'SSA4'!$H:$H,"2020",'SSA4'!$G:$G,"août")*24),0)</f>
        <v>0</v>
      </c>
      <c r="O7" s="12">
        <f>IFERROR(VLOOKUP(_xlfn.MAXIFS('PG1'!$A:$A,'PG1'!$H:$H,"2020",'PG1'!$G:$G,"août"),'PG1'!$A:$B,2,FALSE),0)</f>
        <v>0</v>
      </c>
      <c r="P7" s="12">
        <f>SUMIFS('PG1'!$D:$D,'PG1'!$H:$H,"2020",'PG1'!$G:$G,"août")</f>
        <v>0</v>
      </c>
      <c r="Q7" s="12">
        <f>IFERROR(SUMIFS('PG1'!$D:$D,'PG1'!$H:$H,"2020",'PG1'!$G:$G,"août")/(SUMIFS('PG1'!$C:$C,'PG1'!$H:$H,"2020",'PG1'!$G:$G,"août")*24),0)</f>
        <v>0</v>
      </c>
      <c r="R7" s="12">
        <f>IFERROR(VLOOKUP(_xlfn.MAXIFS('PG2'!$A:$A,'PG2'!$H:$H,"2020",'PG2'!$G:$G,"août"),'PG2'!$A:$B,2,FALSE),0)</f>
        <v>0</v>
      </c>
      <c r="S7" s="12">
        <f>SUMIFS('PG2'!$D:$D,'PG2'!$H:$H,"2020",'PG2'!$G:$G,"août")</f>
        <v>0</v>
      </c>
      <c r="T7" s="12">
        <f>IFERROR(SUMIFS('PG2'!$D:$D,'PG2'!$H:$H,"2020",'PG2'!$G:$G,"août")/(SUMIFS('PG2'!$C:$C,'PG2'!$H:$H,"2020",'PG2'!$G:$G,"août")*24),0)</f>
        <v>0</v>
      </c>
      <c r="U7" s="12">
        <f>IFERROR(VLOOKUP(_xlfn.MAXIFS(PR!$A:$A,PR!$H:$H,"2020",PR!$G:$G,"août"),PR!$A:$B,2,FALSE),0)</f>
        <v>0</v>
      </c>
      <c r="V7" s="12">
        <f>SUMIFS(PR!$D:$D,PR!$H:$H,"2020",PR!$G:$G,"août")</f>
        <v>0</v>
      </c>
      <c r="W7" s="12">
        <f>IFERROR(SUMIFS(PR!$D:$D,PR!$H:$H,"2020",PR!$G:$G,"août")/(SUMIFS(PR!$C:$C,PR!$H:$H,"2020",PR!$G:$G,"août")*24),0)</f>
        <v>0</v>
      </c>
      <c r="X7" s="12">
        <f>IFERROR(VLOOKUP(_xlfn.MAXIFS(PS!$A:$A,PS!$H:$H,"2020",PS!$G:$G,"août"),PS!$A:$B,2,FALSE),0)</f>
        <v>0</v>
      </c>
      <c r="Y7" s="12">
        <f>SUMIFS(PS!$D:$D,PS!$H:$H,"2020",PS!$G:$G,"août")</f>
        <v>0</v>
      </c>
      <c r="Z7" s="12">
        <f>IFERROR(SUMIFS(PS!$D:$D,PS!$H:$H,"2020",PS!$G:$G,"août")/(SUMIFS(PS!$C:$C,PS!$H:$H,"2020",PS!$G:$G,"août")*24),0)</f>
        <v>0</v>
      </c>
    </row>
    <row r="8" spans="1:26" ht="20.100000000000001" customHeight="1" x14ac:dyDescent="0.25">
      <c r="A8" s="17"/>
      <c r="B8" s="14" t="s">
        <v>21</v>
      </c>
      <c r="C8" s="12">
        <f>IFERROR(VLOOKUP(_xlfn.MAXIFS('SSA1'!$A:$A,'SSA1'!$H:$H,"2020",'SSA1'!$G:$G,"juillet"),'SSA1'!$A:$B,2,FALSE),0)</f>
        <v>0</v>
      </c>
      <c r="D8" s="12">
        <f>SUMIFS('SSA1'!$D:$D,'SSA1'!$H:$H,"2020",'SSA1'!$G:$G,"juillet")</f>
        <v>0</v>
      </c>
      <c r="E8" s="12">
        <f>IFERROR(SUMIFS('SSA1'!$D:$D,'SSA1'!$H:$H,"2020",'SSA1'!$G:$G,"juillet")/(SUMIFS('SSA1'!$C:$C,'SSA1'!$H:$H,"2020",'SSA1'!$G:$G,"juillet")*24),0)</f>
        <v>0</v>
      </c>
      <c r="F8" s="12">
        <f>IFERROR(VLOOKUP(_xlfn.MAXIFS('SSA2'!$A:$A,'SSA2'!$H:$H,"2020",'SSA2'!$G:$G,"juillet"),'SSA2'!$A:$B,2,FALSE),0)</f>
        <v>0</v>
      </c>
      <c r="G8" s="12">
        <f>SUMIFS('SSA2'!$D:$D,'SSA2'!$H:$H,"2020",'SSA2'!$G:$G,"juillet")</f>
        <v>0</v>
      </c>
      <c r="H8" s="12">
        <f>IFERROR(SUMIFS('SSA2'!$D:$D,'SSA2'!$H:$H,"2020",'SSA2'!$G:$G,"juillet")/(SUMIFS('SSA2'!$C:$C,'SSA2'!$H:$H,"2020",'SSA2'!$G:$G,"juillet")*24),0)</f>
        <v>0</v>
      </c>
      <c r="I8" s="12">
        <f>IFERROR(VLOOKUP(_xlfn.MAXIFS('SSA3'!$A:$A,'SSA3'!$H:$H,"2020",'SSA3'!$G:$G,"juillet"),'SSA3'!$A:$B,2,FALSE),0)</f>
        <v>0</v>
      </c>
      <c r="J8" s="12">
        <f>SUMIFS('SSA3'!$D:$D,'SSA3'!$H:$H,"2020",'SSA3'!$G:$G,"juillet")</f>
        <v>0</v>
      </c>
      <c r="K8" s="12">
        <f>IFERROR(SUMIFS('SSA3'!$D:$D,'SSA3'!$H:$H,"2020",'SSA3'!$G:$G,"juillet")/(SUMIFS('SSA3'!$C:$C,'SSA3'!$H:$H,"2020",'SSA3'!$G:$G,"juillet")*24),0)</f>
        <v>0</v>
      </c>
      <c r="L8" s="12">
        <f>IFERROR(VLOOKUP(_xlfn.MAXIFS('SSA4'!$A:$A,'SSA4'!$H:$H,"2020",'SSA4'!$G:$G,"juillet"),'SSA4'!$A:$B,2,FALSE),0)</f>
        <v>0</v>
      </c>
      <c r="M8" s="12">
        <f>SUMIFS('SSA4'!$D:$D,'SSA4'!$H:$H,"2020",'SSA4'!$G:$G,"juillet")</f>
        <v>0</v>
      </c>
      <c r="N8" s="12">
        <f>IFERROR(SUMIFS('SSA4'!$D:$D,'PG1'!$H:$H,"2020",'SSA4'!$G:$G,"juillet")/(SUMIFS('PG1'!$C:$C,'SSA4'!$H:$H,"2020",'SSA4'!$G:$G,"juillet")*24),0)</f>
        <v>0</v>
      </c>
      <c r="O8" s="12">
        <f>IFERROR(VLOOKUP(_xlfn.MAXIFS('PG1'!$A:$A,'PG1'!$H:$H,"2020",'PG1'!$G:$G,"juillet"),'PG1'!$A:$B,2,FALSE),0)</f>
        <v>0</v>
      </c>
      <c r="P8" s="12">
        <f>SUMIFS('PG1'!$D:$D,'PG1'!$H:$H,"2020",'PG1'!$G:$G,"juillet")</f>
        <v>0</v>
      </c>
      <c r="Q8" s="12">
        <f>IFERROR(SUMIFS('PG1'!$D:$D,'PG1'!$H:$H,"2020",'PG1'!$G:$G,"juillet")/(SUMIFS('PG1'!$C:$C,'PG1'!$H:$H,"2020",'PG1'!$G:$G,"juillet")*24),0)</f>
        <v>0</v>
      </c>
      <c r="R8" s="12">
        <f>IFERROR(VLOOKUP(_xlfn.MAXIFS('PG2'!$A:$A,'PG2'!$H:$H,"2020",'PG2'!$G:$G,"juillet"),'PG2'!$A:$B,2,FALSE),0)</f>
        <v>0</v>
      </c>
      <c r="S8" s="12">
        <f>SUMIFS('PG2'!$D:$D,'PG2'!$H:$H,"2020",'PG2'!$G:$G,"juillet")</f>
        <v>0</v>
      </c>
      <c r="T8" s="12">
        <f>IFERROR(SUMIFS('PG2'!$D:$D,'PG2'!$H:$H,"2020",'PG2'!$G:$G,"juillet")/(SUMIFS('PG2'!$C:$C,'PG2'!$H:$H,"2020",'PG2'!$G:$G,"juillet")*24),0)</f>
        <v>0</v>
      </c>
      <c r="U8" s="12">
        <f>IFERROR(VLOOKUP(_xlfn.MAXIFS(PR!$A:$A,PR!$H:$H,"2020",PR!$G:$G,"juillet"),PR!$A:$B,2,FALSE),0)</f>
        <v>0</v>
      </c>
      <c r="V8" s="12">
        <f>SUMIFS(PR!$D:$D,PR!$H:$H,"2020",PR!$G:$G,"juillet")</f>
        <v>0</v>
      </c>
      <c r="W8" s="12">
        <f>IFERROR(SUMIFS(PR!$D:$D,PR!$H:$H,"2020",PR!$G:$G,"juillet")/(SUMIFS(PR!$C:$C,PR!$H:$H,"2020",PR!$G:$G,"juillet")*24),0)</f>
        <v>0</v>
      </c>
      <c r="X8" s="12">
        <f>IFERROR(VLOOKUP(_xlfn.MAXIFS(PS!$A:$A,PS!$H:$H,"2020",PS!$G:$G,"juillet"),PS!$A:$B,2,FALSE),0)</f>
        <v>0</v>
      </c>
      <c r="Y8" s="12">
        <f>SUMIFS(PS!$D:$D,PS!$H:$H,"2020",PS!$G:$G,"juillet")</f>
        <v>0</v>
      </c>
      <c r="Z8" s="12">
        <f>IFERROR(SUMIFS(PS!$D:$D,PS!$H:$H,"2020",PS!$G:$G,"juillet")/(SUMIFS(PS!$C:$C,PS!$H:$H,"2020",PS!$G:$G,"juillet")*24),0)</f>
        <v>0</v>
      </c>
    </row>
    <row r="9" spans="1:26" ht="20.100000000000001" customHeight="1" x14ac:dyDescent="0.25">
      <c r="A9" s="17"/>
      <c r="B9" s="14" t="s">
        <v>15</v>
      </c>
      <c r="C9" s="12">
        <f>IFERROR(VLOOKUP(_xlfn.MAXIFS('SSA1'!$A:$A,'SSA1'!$H:$H,"2020",'SSA1'!$G:$G,"juin"),'SSA1'!$A:$B,2,FALSE),0)</f>
        <v>0</v>
      </c>
      <c r="D9" s="12">
        <f>SUMIFS('SSA1'!$D:$D,'SSA1'!$H:$H,"2020",'SSA1'!$G:$G,"juin")</f>
        <v>0</v>
      </c>
      <c r="E9" s="12">
        <f>IFERROR(SUMIFS('SSA1'!$D:$D,'SSA1'!$H:$H,"2020",'SSA1'!$G:$G,"juin")/(SUMIFS('SSA1'!$C:$C,'SSA1'!$H:$H,"2020",'SSA1'!$G:$G,"juin")*24),0)</f>
        <v>0</v>
      </c>
      <c r="F9" s="12">
        <f>IFERROR(VLOOKUP(_xlfn.MAXIFS('SSA2'!$A:$A,'SSA2'!$H:$H,"2020",'SSA2'!$G:$G,"juin"),'SSA2'!$A:$B,2,FALSE),0)</f>
        <v>0</v>
      </c>
      <c r="G9" s="12">
        <f>SUMIFS('SSA2'!$D:$D,'SSA2'!$H:$H,"2020",'SSA2'!$G:$G,"juin")</f>
        <v>0</v>
      </c>
      <c r="H9" s="12">
        <f>IFERROR(SUMIFS('SSA2'!$D:$D,'SSA2'!$H:$H,"2020",'SSA2'!$G:$G,"juin")/(SUMIFS('SSA2'!$C:$C,'SSA2'!$H:$H,"2020",'SSA2'!$G:$G,"juin")*24),0)</f>
        <v>0</v>
      </c>
      <c r="I9" s="12">
        <f>IFERROR(VLOOKUP(_xlfn.MAXIFS('SSA3'!$A:$A,'SSA3'!$H:$H,"2020",'SSA3'!$G:$G,"juin"),'SSA3'!$A:$B,2,FALSE),0)</f>
        <v>0</v>
      </c>
      <c r="J9" s="12">
        <f>SUMIFS('SSA3'!$D:$D,'SSA3'!$H:$H,"2020",'SSA3'!$G:$G,"juin")</f>
        <v>0</v>
      </c>
      <c r="K9" s="12">
        <f>IFERROR(SUMIFS('SSA3'!$D:$D,'SSA3'!$H:$H,"2020",'SSA3'!$G:$G,"juin")/(SUMIFS('SSA3'!$C:$C,'SSA3'!$H:$H,"2020",'SSA3'!$G:$G,"juin")*24),0)</f>
        <v>0</v>
      </c>
      <c r="L9" s="12">
        <f>IFERROR(VLOOKUP(_xlfn.MAXIFS('SSA4'!$A:$A,'SSA4'!$H:$H,"2020",'SSA4'!$G:$G,"juin"),'SSA4'!$A:$B,2,FALSE),0)</f>
        <v>0</v>
      </c>
      <c r="M9" s="12">
        <f>SUMIFS('SSA4'!$D:$D,'SSA4'!$H:$H,"2020",'SSA4'!$G:$G,"juin")</f>
        <v>0</v>
      </c>
      <c r="N9" s="12">
        <f>IFERROR(SUMIFS('SSA4'!$D:$D,'PG1'!$H:$H,"2020",'SSA4'!$G:$G,"juin")/(SUMIFS('PG1'!$C:$C,'SSA4'!$H:$H,"2020",'SSA4'!$G:$G,"juin")*24),0)</f>
        <v>0</v>
      </c>
      <c r="O9" s="12">
        <f>IFERROR(VLOOKUP(_xlfn.MAXIFS('PG1'!$A:$A,'PG1'!$H:$H,"2020",'PG1'!$G:$G,"juin"),'PG1'!$A:$B,2,FALSE),0)</f>
        <v>0</v>
      </c>
      <c r="P9" s="12">
        <f>SUMIFS('PG1'!$D:$D,'PG1'!$H:$H,"2020",'PG1'!$G:$G,"juin")</f>
        <v>0</v>
      </c>
      <c r="Q9" s="12">
        <f>IFERROR(SUMIFS('PG1'!$D:$D,'PG1'!$H:$H,"2020",'PG1'!$G:$G,"juin")/(SUMIFS('PG1'!$C:$C,'PG1'!$H:$H,"2020",'PG1'!$G:$G,"juin")*24),0)</f>
        <v>0</v>
      </c>
      <c r="R9" s="12">
        <f>IFERROR(VLOOKUP(_xlfn.MAXIFS('PG2'!$A:$A,'PG2'!$H:$H,"2020",'PG2'!$G:$G,"juin"),'PG2'!$A:$B,2,FALSE),0)</f>
        <v>0</v>
      </c>
      <c r="S9" s="12">
        <f>SUMIFS('PG2'!$D:$D,'PG2'!$H:$H,"2020",'PG2'!$G:$G,"juin")</f>
        <v>0</v>
      </c>
      <c r="T9" s="12">
        <f>IFERROR(SUMIFS('PG2'!$D:$D,'PG2'!$H:$H,"2020",'PG2'!$G:$G,"juin")/(SUMIFS('PG2'!$C:$C,'PG2'!$H:$H,"2020",'PG2'!$G:$G,"juin")*24),0)</f>
        <v>0</v>
      </c>
      <c r="U9" s="12">
        <f>IFERROR(VLOOKUP(_xlfn.MAXIFS(PR!$A:$A,PR!$H:$H,"2020",PR!$G:$G,"juin"),PR!$A:$B,2,FALSE),0)</f>
        <v>0</v>
      </c>
      <c r="V9" s="12">
        <f>SUMIFS(PR!$D:$D,PR!$H:$H,"2020",PR!$G:$G,"juin")</f>
        <v>0</v>
      </c>
      <c r="W9" s="12">
        <f>IFERROR(SUMIFS(PR!$D:$D,PR!$H:$H,"2020",PR!$G:$G,"juin")/(SUMIFS(PR!$C:$C,PR!$H:$H,"2020",PR!$G:$G,"juin")*24),0)</f>
        <v>0</v>
      </c>
      <c r="X9" s="12">
        <f>IFERROR(VLOOKUP(_xlfn.MAXIFS(PS!$A:$A,PS!$H:$H,"2020",PS!$G:$G,"juin"),PS!$A:$B,2,FALSE),0)</f>
        <v>0</v>
      </c>
      <c r="Y9" s="12">
        <f>SUMIFS(PS!$D:$D,PS!$H:$H,"2020",PS!$G:$G,"juin")</f>
        <v>0</v>
      </c>
      <c r="Z9" s="12">
        <f>IFERROR(SUMIFS(PS!$D:$D,PS!$H:$H,"2020",PS!$G:$G,"juin")/(SUMIFS(PS!$C:$C,PS!$H:$H,"2020",PS!$G:$G,"juin")*24),0)</f>
        <v>0</v>
      </c>
    </row>
    <row r="10" spans="1:26" ht="20.100000000000001" customHeight="1" x14ac:dyDescent="0.25">
      <c r="A10" s="17"/>
      <c r="B10" s="14" t="s">
        <v>14</v>
      </c>
      <c r="C10" s="12">
        <f>IFERROR(VLOOKUP(_xlfn.MAXIFS('SSA1'!$A:$A,'SSA1'!$H:$H,"2020",'SSA1'!$G:$G,"mai"),'SSA1'!$A:$B,2,FALSE),0)</f>
        <v>0</v>
      </c>
      <c r="D10" s="12">
        <f>SUMIFS('SSA1'!$D:$D,'SSA1'!$H:$H,"2020",'SSA1'!$G:$G,"mai")</f>
        <v>0</v>
      </c>
      <c r="E10" s="12">
        <f>IFERROR(SUMIFS('SSA1'!$D:$D,'SSA1'!$H:$H,"2020",'SSA1'!$G:$G,"mai")/(SUMIFS('SSA1'!$C:$C,'SSA1'!$H:$H,"2020",'SSA1'!$G:$G,"mai")*24),0)</f>
        <v>0</v>
      </c>
      <c r="F10" s="12">
        <f>IFERROR(VLOOKUP(_xlfn.MAXIFS('SSA2'!$A:$A,'SSA2'!$H:$H,"2020",'SSA2'!$G:$G,"mai"),'SSA2'!$A:$B,2,FALSE),0)</f>
        <v>0</v>
      </c>
      <c r="G10" s="12">
        <f>SUMIFS('SSA2'!$D:$D,'SSA2'!$H:$H,"2020",'SSA2'!$G:$G,"mai")</f>
        <v>0</v>
      </c>
      <c r="H10" s="12">
        <f>IFERROR(SUMIFS('SSA2'!$D:$D,'SSA2'!$H:$H,"2020",'SSA2'!$G:$G,"mai")/(SUMIFS('SSA2'!$C:$C,'SSA2'!$H:$H,"2020",'SSA2'!$G:$G,"mai")*24),0)</f>
        <v>0</v>
      </c>
      <c r="I10" s="12">
        <f>IFERROR(VLOOKUP(_xlfn.MAXIFS('SSA3'!$A:$A,'SSA3'!$H:$H,"2020",'SSA3'!$G:$G,"mai"),'SSA3'!$A:$B,2,FALSE),0)</f>
        <v>0</v>
      </c>
      <c r="J10" s="12">
        <f>SUMIFS('SSA3'!$D:$D,'SSA3'!$H:$H,"2020",'SSA3'!$G:$G,"mai")</f>
        <v>0</v>
      </c>
      <c r="K10" s="12">
        <f>IFERROR(SUMIFS('SSA3'!$D:$D,'SSA3'!$H:$H,"2020",'SSA3'!$G:$G,"mai")/(SUMIFS('SSA3'!$C:$C,'SSA3'!$H:$H,"2020",'SSA3'!$G:$G,"mai")*24),0)</f>
        <v>0</v>
      </c>
      <c r="L10" s="12">
        <f>IFERROR(VLOOKUP(_xlfn.MAXIFS('SSA4'!$A:$A,'SSA4'!$H:$H,"2020",'SSA4'!$G:$G,"mai"),'SSA4'!$A:$B,2,FALSE),0)</f>
        <v>0</v>
      </c>
      <c r="M10" s="12">
        <f>SUMIFS('SSA4'!$D:$D,'SSA4'!$H:$H,"2020",'SSA4'!$G:$G,"mai")</f>
        <v>0</v>
      </c>
      <c r="N10" s="12">
        <f>IFERROR(SUMIFS('SSA4'!$D:$D,'PG1'!$H:$H,"2020",'SSA4'!$G:$G,"mai")/(SUMIFS('PG1'!$C:$C,'SSA4'!$H:$H,"2020",'SSA4'!$G:$G,"mai")*24),0)</f>
        <v>0</v>
      </c>
      <c r="O10" s="12">
        <f>IFERROR(VLOOKUP(_xlfn.MAXIFS('PG1'!$A:$A,'PG1'!$H:$H,"2020",'PG1'!$G:$G,"mai"),'PG1'!$A:$B,2,FALSE),0)</f>
        <v>0</v>
      </c>
      <c r="P10" s="12">
        <f>SUMIFS('PG1'!$D:$D,'PG1'!$H:$H,"2020",'PG1'!$G:$G,"mai")</f>
        <v>0</v>
      </c>
      <c r="Q10" s="12">
        <f>IFERROR(SUMIFS('PG1'!$D:$D,'PG1'!$H:$H,"2020",'PG1'!$G:$G,"mai")/(SUMIFS('PG1'!$C:$C,'PG1'!$H:$H,"2020",'PG1'!$G:$G,"mai")*24),0)</f>
        <v>0</v>
      </c>
      <c r="R10" s="12">
        <f>IFERROR(VLOOKUP(_xlfn.MAXIFS('PG2'!$A:$A,'PG2'!$H:$H,"2020",'PG2'!$G:$G,"mai"),'PG2'!$A:$B,2,FALSE),0)</f>
        <v>0</v>
      </c>
      <c r="S10" s="12">
        <f>SUMIFS('PG2'!$D:$D,'PG2'!$H:$H,"2020",'PG2'!$G:$G,"mai")</f>
        <v>0</v>
      </c>
      <c r="T10" s="12">
        <f>IFERROR(SUMIFS('PG2'!$D:$D,'PG2'!$H:$H,"2020",'PG2'!$G:$G,"mai")/(SUMIFS('PG2'!$C:$C,'PG2'!$H:$H,"2020",'PG2'!$G:$G,"mai")*24),0)</f>
        <v>0</v>
      </c>
      <c r="U10" s="12">
        <f>IFERROR(VLOOKUP(_xlfn.MAXIFS(PR!$A:$A,PR!$H:$H,"2020",PR!$G:$G,"mai"),PR!$A:$B,2,FALSE),0)</f>
        <v>0</v>
      </c>
      <c r="V10" s="12">
        <f>SUMIFS(PR!$D:$D,PR!$H:$H,"2020",PR!$G:$G,"mai")</f>
        <v>0</v>
      </c>
      <c r="W10" s="12">
        <f>IFERROR(SUMIFS(PR!$D:$D,PR!$H:$H,"2020",PR!$G:$G,"mai")/(SUMIFS(PR!$C:$C,PR!$H:$H,"2020",PR!$G:$G,"mai")*24),0)</f>
        <v>0</v>
      </c>
      <c r="X10" s="12">
        <f>IFERROR(VLOOKUP(_xlfn.MAXIFS(PS!$A:$A,PS!$H:$H,"2020",PS!$G:$G,"mai"),PS!$A:$B,2,FALSE),0)</f>
        <v>0</v>
      </c>
      <c r="Y10" s="12">
        <f>SUMIFS(PS!$D:$D,PS!$H:$H,"2020",PS!$G:$G,"mai")</f>
        <v>0</v>
      </c>
      <c r="Z10" s="12">
        <f>IFERROR(SUMIFS(PS!$D:$D,PS!$H:$H,"2020",PS!$G:$G,"mai")/(SUMIFS(PS!$C:$C,PS!$H:$H,"2020",PS!$G:$G,"mai")*24),0)</f>
        <v>0</v>
      </c>
    </row>
    <row r="11" spans="1:26" ht="20.100000000000001" customHeight="1" x14ac:dyDescent="0.25">
      <c r="A11" s="17"/>
      <c r="B11" s="14" t="s">
        <v>13</v>
      </c>
      <c r="C11" s="12">
        <f>IFERROR(VLOOKUP(_xlfn.MAXIFS('SSA1'!$A:$A,'SSA1'!$H:$H,"2020",'SSA1'!$G:$G,"avril"),'SSA1'!$A:$B,2,FALSE),0)</f>
        <v>0</v>
      </c>
      <c r="D11" s="12">
        <f>SUMIFS('SSA1'!$D:$D,'SSA1'!$H:$H,"2020",'SSA1'!$G:$G,"avril")</f>
        <v>0</v>
      </c>
      <c r="E11" s="12">
        <f>IFERROR(SUMIFS('SSA1'!$D:$D,'SSA1'!$H:$H,"2020",'SSA1'!$G:$G,"avril")/(SUMIFS('SSA1'!$C:$C,'SSA1'!$H:$H,"2020",'SSA1'!$G:$G,"avril")*24),0)</f>
        <v>0</v>
      </c>
      <c r="F11" s="12">
        <f>IFERROR(VLOOKUP(_xlfn.MAXIFS('SSA2'!$A:$A,'SSA2'!$H:$H,"2020",'SSA2'!$G:$G,"avril"),'SSA2'!$A:$B,2,FALSE),0)</f>
        <v>0</v>
      </c>
      <c r="G11" s="12">
        <f>SUMIFS('SSA2'!$D:$D,'SSA2'!$H:$H,"2020",'SSA2'!$G:$G,"avril")</f>
        <v>0</v>
      </c>
      <c r="H11" s="12">
        <f>IFERROR(SUMIFS('SSA2'!$D:$D,'SSA2'!$H:$H,"2020",'SSA2'!$G:$G,"avril")/(SUMIFS('SSA2'!$C:$C,'SSA2'!$H:$H,"2020",'SSA2'!$G:$G,"avril")*24),0)</f>
        <v>0</v>
      </c>
      <c r="I11" s="12">
        <f>IFERROR(VLOOKUP(_xlfn.MAXIFS('SSA3'!$A:$A,'SSA3'!$H:$H,"2020",'SSA3'!$G:$G,"avril"),'SSA3'!$A:$B,2,FALSE),0)</f>
        <v>0</v>
      </c>
      <c r="J11" s="12">
        <f>SUMIFS('SSA3'!$D:$D,'SSA3'!$H:$H,"2020",'SSA3'!$G:$G,"avril")</f>
        <v>0</v>
      </c>
      <c r="K11" s="12">
        <f>IFERROR(SUMIFS('SSA3'!$D:$D,'SSA3'!$H:$H,"2020",'SSA3'!$G:$G,"avril")/(SUMIFS('SSA3'!$C:$C,'SSA3'!$H:$H,"2020",'SSA3'!$G:$G,"avril")*24),0)</f>
        <v>0</v>
      </c>
      <c r="L11" s="12">
        <f>IFERROR(VLOOKUP(_xlfn.MAXIFS('SSA4'!$A:$A,'SSA4'!$H:$H,"2020",'SSA4'!$G:$G,"avril"),'SSA4'!$A:$B,2,FALSE),0)</f>
        <v>0</v>
      </c>
      <c r="M11" s="12">
        <f>SUMIFS('SSA4'!$D:$D,'SSA4'!$H:$H,"2020",'SSA4'!$G:$G,"avril")</f>
        <v>0</v>
      </c>
      <c r="N11" s="12">
        <f>IFERROR(SUMIFS('SSA4'!$D:$D,'PG1'!$H:$H,"2020",'SSA4'!$G:$G,"avril")/(SUMIFS('PG1'!$C:$C,'SSA4'!$H:$H,"2020",'SSA4'!$G:$G,"avril")*24),0)</f>
        <v>0</v>
      </c>
      <c r="O11" s="12">
        <f>IFERROR(VLOOKUP(_xlfn.MAXIFS('PG1'!$A:$A,'PG1'!$H:$H,"2020",'PG1'!$G:$G,"avril"),'PG1'!$A:$B,2,FALSE),0)</f>
        <v>0</v>
      </c>
      <c r="P11" s="12">
        <f>SUMIFS('PG1'!$D:$D,'PG1'!$H:$H,"2020",'PG1'!$G:$G,"avril")</f>
        <v>0</v>
      </c>
      <c r="Q11" s="12">
        <f>IFERROR(SUMIFS('PG1'!$D:$D,'PG1'!$H:$H,"2020",'PG1'!$G:$G,"avril")/(SUMIFS('PG1'!$C:$C,'PG1'!$H:$H,"2020",'PG1'!$G:$G,"avril")*24),0)</f>
        <v>0</v>
      </c>
      <c r="R11" s="12">
        <f>IFERROR(VLOOKUP(_xlfn.MAXIFS('PG2'!$A:$A,'PG2'!$H:$H,"2020",'PG2'!$G:$G,"avril"),'PG2'!$A:$B,2,FALSE),0)</f>
        <v>0</v>
      </c>
      <c r="S11" s="12">
        <f>SUMIFS('PG2'!$D:$D,'PG2'!$H:$H,"2020",'PG2'!$G:$G,"avril")</f>
        <v>0</v>
      </c>
      <c r="T11" s="12">
        <f>IFERROR(SUMIFS('PG2'!$D:$D,'PG2'!$H:$H,"2020",'PG2'!$G:$G,"avril")/(SUMIFS('PG2'!$C:$C,'PG2'!$H:$H,"2020",'PG2'!$G:$G,"avril")*24),0)</f>
        <v>0</v>
      </c>
      <c r="U11" s="12">
        <f>IFERROR(VLOOKUP(_xlfn.MAXIFS(PR!$A:$A,PR!$H:$H,"2020",PR!$G:$G,"avril"),PR!$A:$B,2,FALSE),0)</f>
        <v>0</v>
      </c>
      <c r="V11" s="12">
        <f>SUMIFS(PR!$D:$D,PR!$H:$H,"2020",PR!$G:$G,"avril")</f>
        <v>0</v>
      </c>
      <c r="W11" s="12">
        <f>IFERROR(SUMIFS(PR!$D:$D,PR!$H:$H,"2020",PR!$G:$G,"avril")/(SUMIFS(PR!$C:$C,PR!$H:$H,"2020",PR!$G:$G,"avril")*24),0)</f>
        <v>0</v>
      </c>
      <c r="X11" s="12">
        <f>IFERROR(VLOOKUP(_xlfn.MAXIFS(PS!$A:$A,PS!$H:$H,"2020",PS!$G:$G,"avril"),PS!$A:$B,2,FALSE),0)</f>
        <v>0</v>
      </c>
      <c r="Y11" s="12">
        <f>SUMIFS(PS!$D:$D,PS!$H:$H,"2020",PS!$G:$G,"avril")</f>
        <v>0</v>
      </c>
      <c r="Z11" s="12">
        <f>IFERROR(SUMIFS(PS!$D:$D,PS!$H:$H,"2020",PS!$G:$G,"avril")/(SUMIFS(PS!$C:$C,PS!$H:$H,"2020",PS!$G:$G,"avril")*24),0)</f>
        <v>0</v>
      </c>
    </row>
    <row r="12" spans="1:26" ht="20.100000000000001" customHeight="1" x14ac:dyDescent="0.25">
      <c r="A12" s="17"/>
      <c r="B12" s="14" t="s">
        <v>12</v>
      </c>
      <c r="C12" s="12">
        <f>IFERROR(VLOOKUP(_xlfn.MAXIFS('SSA1'!$A:$A,'SSA1'!$H:$H,"2020",'SSA1'!$G:$G,"mars"),'SSA1'!$A:$B,2,FALSE),0)</f>
        <v>929682</v>
      </c>
      <c r="D12" s="12">
        <f>SUMIFS('SSA1'!$D:$D,'SSA1'!$H:$H,"2020",'SSA1'!$G:$G,"mars")</f>
        <v>0</v>
      </c>
      <c r="E12" s="12">
        <f>IFERROR(SUMIFS('SSA1'!$D:$D,'SSA1'!$H:$H,"2020",'SSA1'!$G:$G,"mars")/(SUMIFS('SSA1'!$C:$C,'SSA1'!$H:$H,"2020",'SSA1'!$G:$G,"mars")*24),0)</f>
        <v>0</v>
      </c>
      <c r="F12" s="12">
        <f>IFERROR(VLOOKUP(_xlfn.MAXIFS('SSA2'!$A:$A,'SSA2'!$H:$H,"2020",'SSA2'!$G:$G,"mars"),'SSA2'!$A:$B,2,FALSE),0)</f>
        <v>129055</v>
      </c>
      <c r="G12" s="12">
        <f>SUMIFS('SSA2'!$D:$D,'SSA2'!$H:$H,"2020",'SSA2'!$G:$G,"mars")</f>
        <v>2208</v>
      </c>
      <c r="H12" s="12">
        <f>IFERROR(SUMIFS('SSA2'!$D:$D,'SSA2'!$H:$H,"2020",'SSA2'!$G:$G,"mars")/(SUMIFS('SSA2'!$C:$C,'SSA2'!$H:$H,"2020",'SSA2'!$G:$G,"mars")*24),0)</f>
        <v>4.011870873963435</v>
      </c>
      <c r="I12" s="12">
        <f>IFERROR(VLOOKUP(_xlfn.MAXIFS('SSA3'!$A:$A,'SSA3'!$H:$H,"2020",'SSA3'!$G:$G,"mars"),'SSA3'!$A:$B,2,FALSE),0)</f>
        <v>374564</v>
      </c>
      <c r="J12" s="12">
        <f>SUMIFS('SSA3'!$D:$D,'SSA3'!$H:$H,"2020",'SSA3'!$G:$G,"mars")</f>
        <v>0</v>
      </c>
      <c r="K12" s="12">
        <f>IFERROR(SUMIFS('SSA3'!$D:$D,'SSA3'!$H:$H,"2020",'SSA3'!$G:$G,"mars")/(SUMIFS('SSA3'!$C:$C,'SSA3'!$H:$H,"2020",'SSA3'!$G:$G,"mars")*24),0)</f>
        <v>0</v>
      </c>
      <c r="L12" s="12">
        <f>IFERROR(VLOOKUP(_xlfn.MAXIFS('SSA4'!$A:$A,'SSA4'!$H:$H,"2020",'SSA4'!$G:$G,"mars"),'SSA4'!$A:$B,2,FALSE),0)</f>
        <v>0</v>
      </c>
      <c r="M12" s="12">
        <f>SUMIFS('SSA4'!$D:$D,'SSA4'!$H:$H,"2020",'SSA4'!$G:$G,"mars")</f>
        <v>0</v>
      </c>
      <c r="N12" s="12">
        <f>IFERROR(SUMIFS('SSA4'!$D:$D,'PG1'!$H:$H,"2020",'SSA4'!$G:$G,"mars")/(SUMIFS('PG1'!$C:$C,'SSA4'!$H:$H,"2020",'SSA4'!$G:$G,"mars")*24),0)</f>
        <v>0</v>
      </c>
      <c r="O12" s="12">
        <f>IFERROR(VLOOKUP(_xlfn.MAXIFS('PG1'!$A:$A,'PG1'!$H:$H,"2020",'PG1'!$G:$G,"mars"),'PG1'!$A:$B,2,FALSE),0)</f>
        <v>702844</v>
      </c>
      <c r="P12" s="12">
        <f>SUMIFS('PG1'!$D:$D,'PG1'!$H:$H,"2020",'PG1'!$G:$G,"mars")</f>
        <v>41958</v>
      </c>
      <c r="Q12" s="12">
        <f>IFERROR(SUMIFS('PG1'!$D:$D,'PG1'!$H:$H,"2020",'PG1'!$G:$G,"mars")/(SUMIFS('PG1'!$C:$C,'PG1'!$H:$H,"2020",'PG1'!$G:$G,"mars")*24),0)</f>
        <v>76.236448428332338</v>
      </c>
      <c r="R12" s="12">
        <f>IFERROR(VLOOKUP(_xlfn.MAXIFS('PG2'!$A:$A,'PG2'!$H:$H,"2020",'PG2'!$G:$G,"mars"),'PG2'!$A:$B,2,FALSE),0)</f>
        <v>614377</v>
      </c>
      <c r="S12" s="12">
        <f>SUMIFS('PG2'!$D:$D,'PG2'!$H:$H,"2020",'PG2'!$G:$G,"mars")</f>
        <v>46896</v>
      </c>
      <c r="T12" s="12">
        <f>IFERROR(SUMIFS('PG2'!$D:$D,'PG2'!$H:$H,"2020",'PG2'!$G:$G,"mars")/(SUMIFS('PG2'!$C:$C,'PG2'!$H:$H,"2020",'PG2'!$G:$G,"mars")*24),0)</f>
        <v>85.208648779614691</v>
      </c>
      <c r="U12" s="12">
        <f>IFERROR(VLOOKUP(_xlfn.MAXIFS(PR!$A:$A,PR!$H:$H,"2020",PR!$G:$G,"mars"),PR!$A:$B,2,FALSE),0)</f>
        <v>573703</v>
      </c>
      <c r="V12" s="12">
        <f>SUMIFS(PR!$D:$D,PR!$H:$H,"2020",PR!$G:$G,"mars")</f>
        <v>4171</v>
      </c>
      <c r="W12" s="12">
        <f>IFERROR(SUMIFS(PR!$D:$D,PR!$H:$H,"2020",PR!$G:$G,"mars")/(SUMIFS(PR!$C:$C,PR!$H:$H,"2020",PR!$G:$G,"mars")*24),0)</f>
        <v>28.630591465492888</v>
      </c>
      <c r="X12" s="12">
        <f>IFERROR(VLOOKUP(_xlfn.MAXIFS(PS!$A:$A,PS!$H:$H,"2020",PS!$G:$G,"mars"),PS!$A:$B,2,FALSE),0)</f>
        <v>605426</v>
      </c>
      <c r="Y12" s="12">
        <f>SUMIFS(PS!$D:$D,PS!$H:$H,"2020",PS!$G:$G,"mars")</f>
        <v>3777</v>
      </c>
      <c r="Z12" s="12">
        <f>IFERROR(SUMIFS(PS!$D:$D,PS!$H:$H,"2020",PS!$G:$G,"mars")/(SUMIFS(PS!$C:$C,PS!$H:$H,"2020",PS!$G:$G,"mars")*24),0)</f>
        <v>25.926095412411087</v>
      </c>
    </row>
    <row r="13" spans="1:26" ht="20.100000000000001" customHeight="1" x14ac:dyDescent="0.25">
      <c r="A13" s="17"/>
      <c r="B13" s="14" t="s">
        <v>11</v>
      </c>
      <c r="C13" s="12">
        <f>IFERROR(VLOOKUP(_xlfn.MAXIFS('SSA1'!$A:$A,'SSA1'!$H:$H,"2020",'SSA1'!$G:$G,"février"),'SSA1'!$A:$B,2,FALSE),0)</f>
        <v>929682</v>
      </c>
      <c r="D13" s="12">
        <f>SUMIFS('SSA1'!$D:$D,'SSA1'!$H:$H,"2020",'SSA1'!$G:$G,"février")</f>
        <v>0</v>
      </c>
      <c r="E13" s="12">
        <f>IFERROR(SUMIFS('SSA1'!$D:$D,'SSA1'!$H:$H,"2020",'SSA1'!$G:$G,"février")/(SUMIFS('SSA1'!$C:$C,'SSA1'!$H:$H,"2020",'SSA1'!$G:$G,"février")*24),0)</f>
        <v>0</v>
      </c>
      <c r="F13" s="12">
        <f>IFERROR(VLOOKUP(_xlfn.MAXIFS('SSA2'!$A:$A,'SSA2'!$H:$H,"2020",'SSA2'!$G:$G,"février"),'SSA2'!$A:$B,2,FALSE),0)</f>
        <v>126847</v>
      </c>
      <c r="G13" s="12">
        <f>SUMIFS('SSA2'!$D:$D,'SSA2'!$H:$H,"2020",'SSA2'!$G:$G,"février")</f>
        <v>2867</v>
      </c>
      <c r="H13" s="12">
        <f>IFERROR(SUMIFS('SSA2'!$D:$D,'SSA2'!$H:$H,"2020",'SSA2'!$G:$G,"février")/(SUMIFS('SSA2'!$C:$C,'SSA2'!$H:$H,"2020",'SSA2'!$G:$G,"février")*24),0)</f>
        <v>4.1131461909996547</v>
      </c>
      <c r="I13" s="12">
        <f>IFERROR(VLOOKUP(_xlfn.MAXIFS('SSA3'!$A:$A,'SSA3'!$H:$H,"2020",'SSA3'!$G:$G,"février"),'SSA3'!$A:$B,2,FALSE),0)</f>
        <v>374564</v>
      </c>
      <c r="J13" s="12">
        <f>SUMIFS('SSA3'!$D:$D,'SSA3'!$H:$H,"2020",'SSA3'!$G:$G,"février")</f>
        <v>2</v>
      </c>
      <c r="K13" s="12">
        <f>IFERROR(SUMIFS('SSA3'!$D:$D,'SSA3'!$H:$H,"2020",'SSA3'!$G:$G,"février")/(SUMIFS('SSA3'!$C:$C,'SSA3'!$H:$H,"2020",'SSA3'!$G:$G,"février")*24),0)</f>
        <v>2.8610938915648114E-3</v>
      </c>
      <c r="L13" s="12">
        <f>IFERROR(VLOOKUP(_xlfn.MAXIFS('SSA4'!$A:$A,'SSA4'!$H:$H,"2020",'SSA4'!$G:$G,"février"),'SSA4'!$A:$B,2,FALSE),0)</f>
        <v>0</v>
      </c>
      <c r="M13" s="12">
        <f>SUMIFS('SSA4'!$D:$D,'SSA4'!$H:$H,"2020",'SSA4'!$G:$G,"février")</f>
        <v>0</v>
      </c>
      <c r="N13" s="12">
        <f>IFERROR(SUMIFS('SSA4'!$D:$D,'PG1'!$H:$H,"2020",'SSA4'!$G:$G,"février")/(SUMIFS('PG1'!$C:$C,'SSA4'!$H:$H,"2020",'SSA4'!$G:$G,"février")*24),0)</f>
        <v>0</v>
      </c>
      <c r="O13" s="13">
        <f>IFERROR(VLOOKUP(_xlfn.MAXIFS('PG1'!$A:$A,'PG1'!$H:$H,"2020",'PG1'!$G:$G,"février"),'PG1'!$A:$B,2,FALSE),0)</f>
        <v>660886</v>
      </c>
      <c r="P13" s="12">
        <f>SUMIFS('PG1'!$D:$D,'PG1'!$H:$H,"2020",'PG1'!$G:$G,"février")</f>
        <v>54632</v>
      </c>
      <c r="Q13" s="12">
        <f>IFERROR(SUMIFS('PG1'!$D:$D,'PG1'!$H:$H,"2020",'PG1'!$G:$G,"février")/(SUMIFS('PG1'!$C:$C,'PG1'!$H:$H,"2020",'PG1'!$G:$G,"février")*24),0)</f>
        <v>78.377887236377092</v>
      </c>
      <c r="R13" s="12">
        <f>IFERROR(VLOOKUP(_xlfn.MAXIFS('PG2'!$A:$A,'PG2'!$H:$H,"2020",'PG2'!$G:$G,"février"),'PG2'!$A:$B,2,FALSE),0)</f>
        <v>567481</v>
      </c>
      <c r="S13" s="12">
        <f>SUMIFS('PG2'!$D:$D,'PG2'!$H:$H,"2020",'PG2'!$G:$G,"février")</f>
        <v>57662</v>
      </c>
      <c r="T13" s="12">
        <f>IFERROR(SUMIFS('PG2'!$D:$D,'PG2'!$H:$H,"2020",'PG2'!$G:$G,"février")/(SUMIFS('PG2'!$C:$C,'PG2'!$H:$H,"2020",'PG2'!$G:$G,"février")*24),0)</f>
        <v>82.72488164123547</v>
      </c>
      <c r="U13" s="12">
        <f>IFERROR(VLOOKUP(_xlfn.MAXIFS(PR!$A:$A,PR!$H:$H,"2020",PR!$G:$G,"février"),PR!$A:$B,2,FALSE),0)</f>
        <v>569532</v>
      </c>
      <c r="V13" s="12">
        <f>SUMIFS(PR!$D:$D,PR!$H:$H,"2020",PR!$G:$G,"février")</f>
        <v>19259</v>
      </c>
      <c r="W13" s="12">
        <f>IFERROR(SUMIFS(PR!$D:$D,PR!$H:$H,"2020",PR!$G:$G,"février")/(SUMIFS(PR!$C:$C,PR!$H:$H,"2020",PR!$G:$G,"février")*24),0)</f>
        <v>27.66104129264145</v>
      </c>
      <c r="X13" s="12">
        <f>IFERROR(VLOOKUP(_xlfn.MAXIFS(PS!$A:$A,PS!$H:$H,"2020",PS!$G:$G,"février"),PS!$A:$B,2,FALSE),0)</f>
        <v>601649</v>
      </c>
      <c r="Y13" s="12">
        <f>SUMIFS(PS!$D:$D,PS!$H:$H,"2020",PS!$G:$G,"février")</f>
        <v>16805</v>
      </c>
      <c r="Z13" s="12">
        <f>IFERROR(SUMIFS(PS!$D:$D,PS!$H:$H,"2020",PS!$G:$G,"février")/(SUMIFS(PS!$C:$C,PS!$H:$H,"2020",PS!$G:$G,"février")*24),0)</f>
        <v>24.136445242371856</v>
      </c>
    </row>
    <row r="14" spans="1:26" ht="20.100000000000001" customHeight="1" x14ac:dyDescent="0.25">
      <c r="A14" s="17"/>
      <c r="B14" s="14" t="s">
        <v>10</v>
      </c>
      <c r="C14" s="12">
        <f>IFERROR(VLOOKUP(_xlfn.MAXIFS('SSA1'!$A:$A,'SSA1'!$H:$H,"2020",'SSA1'!$G:$G,"janvier"),'SSA1'!$A:$B,2,FALSE),0)</f>
        <v>929682</v>
      </c>
      <c r="D14" s="12">
        <f>SUMIFS('SSA1'!$D:$D,'SSA1'!$H:$H,"2020",'SSA1'!$G:$G,"janvier")</f>
        <v>0</v>
      </c>
      <c r="E14" s="12">
        <f>IFERROR(SUMIFS('SSA1'!$D:$D,'SSA1'!$H:$H,"2020",'SSA1'!$G:$G,"janvier")/(SUMIFS('SSA1'!$C:$C,'SSA1'!$H:$H,"2020",'SSA1'!$G:$G,"janvier")*24),0)</f>
        <v>0</v>
      </c>
      <c r="F14" s="12">
        <f>IFERROR(VLOOKUP(_xlfn.MAXIFS('SSA2'!$A:$A,'SSA2'!$H:$H,"2020",'SSA2'!$G:$G,"janvier"),'SSA2'!$A:$B,2,FALSE),0)</f>
        <v>123980</v>
      </c>
      <c r="G14" s="12">
        <f>SUMIFS('SSA2'!$D:$D,'SSA2'!$H:$H,"2020",'SSA2'!$G:$G,"janvier")</f>
        <v>3249</v>
      </c>
      <c r="H14" s="12">
        <f>IFERROR(SUMIFS('SSA2'!$D:$D,'SSA2'!$H:$H,"2020",'SSA2'!$G:$G,"janvier")/(SUMIFS('SSA2'!$C:$C,'SSA2'!$H:$H,"2020",'SSA2'!$G:$G,"janvier")*24),0)</f>
        <v>4.227166276346412</v>
      </c>
      <c r="I14" s="12">
        <f>IFERROR(VLOOKUP(_xlfn.MAXIFS('SSA3'!$A:$A,'SSA3'!$H:$H,"2020",'SSA3'!$G:$G,"janvier"),'SSA3'!$A:$B,2,FALSE),0)</f>
        <v>374562</v>
      </c>
      <c r="J14" s="12">
        <f>SUMIFS('SSA3'!$D:$D,'SSA3'!$H:$H,"2020",'SSA3'!$G:$G,"janvier")</f>
        <v>1</v>
      </c>
      <c r="K14" s="12">
        <f>IFERROR(SUMIFS('SSA3'!$D:$D,'SSA3'!$H:$H,"2020",'SSA3'!$G:$G,"janvier")/(SUMIFS('SSA3'!$C:$C,'SSA3'!$H:$H,"2020",'SSA3'!$G:$G,"janvier")*24),0)</f>
        <v>1.3441462431111313E-3</v>
      </c>
      <c r="L14" s="12">
        <f>IFERROR(VLOOKUP(_xlfn.MAXIFS('SSA4'!$A:$A,'SSA4'!$H:$H,"2020",'SSA4'!$G:$G,"janvier"),'SSA4'!$A:$B,2,FALSE),0)</f>
        <v>298313</v>
      </c>
      <c r="M14" s="12">
        <f>SUMIFS('SSA4'!$D:$D,'SSA4'!$H:$H,"2020",'SSA4'!$G:$G,"janvier")</f>
        <v>0</v>
      </c>
      <c r="N14" s="12">
        <f>IFERROR(SUMIFS('SSA4'!$D:$D,'PG1'!$H:$H,"2020",'SSA4'!$G:$G,"janvier")/(SUMIFS('PG1'!$C:$C,'SSA4'!$H:$H,"2020",'SSA4'!$G:$G,"janvier")*24),0)</f>
        <v>0</v>
      </c>
      <c r="O14" s="12">
        <f>IFERROR(VLOOKUP(_xlfn.MAXIFS('PG1'!$A:$A,'PG1'!$H:$H,"2020",'PG1'!$G:$G,"janvier"),'PG1'!$A:$B,2,FALSE),0)</f>
        <v>606254</v>
      </c>
      <c r="P14" s="12">
        <f>SUMIFS('PG1'!$D:$D,'PG1'!$H:$H,"2020",'PG1'!$G:$G,"janvier")</f>
        <v>59331</v>
      </c>
      <c r="Q14" s="12">
        <f>IFERROR(SUMIFS('PG1'!$D:$D,'PG1'!$H:$H,"2020",'PG1'!$G:$G,"janvier")/(SUMIFS('PG1'!$C:$C,'PG1'!$H:$H,"2020",'PG1'!$G:$G,"janvier")*24),0)</f>
        <v>79.830018164278783</v>
      </c>
      <c r="R14" s="12">
        <f>IFERROR(VLOOKUP(_xlfn.MAXIFS('PG2'!$A:$A,'PG2'!$H:$H,"2020",'PG2'!$G:$G,"janvier"),'PG2'!$A:$B,2,FALSE),0)</f>
        <v>509819</v>
      </c>
      <c r="S14" s="12">
        <f>SUMIFS('PG2'!$D:$D,'PG2'!$H:$H,"2020",'PG2'!$G:$G,"janvier")</f>
        <v>63831</v>
      </c>
      <c r="T14" s="12">
        <f>IFERROR(SUMIFS('PG2'!$D:$D,'PG2'!$H:$H,"2020",'PG2'!$G:$G,"janvier")/(SUMIFS('PG2'!$C:$C,'PG2'!$H:$H,"2020",'PG2'!$G:$G,"janvier")*24),0)</f>
        <v>85.884780122433114</v>
      </c>
      <c r="U14" s="12">
        <f>IFERROR(VLOOKUP(_xlfn.MAXIFS(PR!$A:$A,PR!$H:$H,"2020",PR!$G:$G,"janvier"),PR!$A:$B,2,FALSE),0)</f>
        <v>550273</v>
      </c>
      <c r="V14" s="12">
        <f>SUMIFS(PR!$D:$D,PR!$H:$H,"2020",PR!$G:$G,"janvier")</f>
        <v>17946</v>
      </c>
      <c r="W14" s="12">
        <f>IFERROR(SUMIFS(PR!$D:$D,PR!$H:$H,"2020",PR!$G:$G,"janvier")/(SUMIFS(PR!$C:$C,PR!$H:$H,"2020",PR!$G:$G,"janvier")*24),0)</f>
        <v>24.115565509517847</v>
      </c>
      <c r="X14" s="12">
        <f>IFERROR(VLOOKUP(_xlfn.MAXIFS(PS!$A:$A,PS!$H:$H,"2020",PS!$G:$G,"janvier"),PS!$A:$B,2,FALSE),0)</f>
        <v>584844</v>
      </c>
      <c r="Y14" s="12">
        <f>SUMIFS(PS!$D:$D,PS!$H:$H,"2020",PS!$G:$G,"janvier")</f>
        <v>17237</v>
      </c>
      <c r="Z14" s="12">
        <f>IFERROR(SUMIFS(PS!$D:$D,PS!$H:$H,"2020",PS!$G:$G,"janvier")/(SUMIFS(PS!$C:$C,PS!$H:$H,"2020",PS!$G:$G,"janvier")*24),0)</f>
        <v>23.16282194848764</v>
      </c>
    </row>
    <row r="15" spans="1:26" ht="20.100000000000001" customHeight="1" x14ac:dyDescent="0.25">
      <c r="A15" s="17">
        <v>2019</v>
      </c>
      <c r="B15" s="14" t="s">
        <v>26</v>
      </c>
      <c r="C15" s="12">
        <f>IFERROR(VLOOKUP(_xlfn.MAXIFS('SSA1'!$A:$A,'SSA1'!$H:$H,"2019",'SSA1'!$G:$G,"décembre"),'SSA1'!$A:$B,2,FALSE),0)</f>
        <v>929682</v>
      </c>
      <c r="D15" s="12">
        <f>SUMIFS('SSA1'!$D:$D,'SSA1'!$H:$H,"2019",'SSA1'!$G:$G,"décembre")</f>
        <v>0</v>
      </c>
      <c r="E15" s="12">
        <f>IFERROR(SUMIFS('SSA1'!$D:$D,'SSA1'!$H:$H,"2019",'SSA1'!$G:$G,"décembre")/(SUMIFS('SSA1'!$C:$C,'SSA1'!$H:$H,"2019",'SSA1'!$G:$G,"décembre")*24),0)</f>
        <v>0</v>
      </c>
      <c r="F15" s="12">
        <f>IFERROR(VLOOKUP(_xlfn.MAXIFS('SSA2'!$A:$A,'SSA2'!$H:$H,"2019",'SSA2'!$G:$G,"décembre"),'SSA2'!$A:$B,2,FALSE),0)</f>
        <v>120731</v>
      </c>
      <c r="G15" s="13">
        <f>SUMIFS('SSA2'!$D:$D,'SSA2'!$H:$H,"2019",'SSA2'!$G:$G,"décembre")</f>
        <v>3192.75</v>
      </c>
      <c r="H15" s="12">
        <f>IFERROR(SUMIFS('SSA2'!$D:$D,'SSA2'!$H:$H,"2019",'SSA2'!$G:$G,"décembre")/(SUMIFS('SSA2'!$C:$C,'SSA2'!$H:$H,"2019",'SSA2'!$G:$G,"décembre")*24),0)</f>
        <v>4.4436325678496864</v>
      </c>
      <c r="I15" s="12">
        <f>IFERROR(VLOOKUP(_xlfn.MAXIFS('SSA3'!$A:$A,'SSA3'!$H:$H,"2019",'SSA3'!$G:$G,"décembre"),'SSA3'!$A:$B,2,FALSE),0)</f>
        <v>374561</v>
      </c>
      <c r="J15" s="12">
        <f>SUMIFS('SSA3'!$D:$D,'SSA3'!$H:$H,"2019",'SSA3'!$G:$G,"décembre")</f>
        <v>2</v>
      </c>
      <c r="K15" s="12">
        <f>IFERROR(SUMIFS('SSA3'!$D:$D,'SSA3'!$H:$H,"2019",'SSA3'!$G:$G,"décembre")/(SUMIFS('SSA3'!$C:$C,'SSA3'!$H:$H,"2019",'SSA3'!$G:$G,"décembre")*24),0)</f>
        <v>2.690281358592016E-3</v>
      </c>
      <c r="L15" s="12">
        <f>IFERROR(VLOOKUP(_xlfn.MAXIFS('SSA4'!$A:$A,'SSA4'!$H:$H,"2019",'SSA4'!$G:$G,"décembre"),'SSA4'!$A:$B,2,FALSE),0)</f>
        <v>298313</v>
      </c>
      <c r="M15" s="12">
        <f>SUMIFS('SSA4'!$D:$D,'SSA4'!$H:$H,"2019",'SSA4'!$G:$G,"décembre")</f>
        <v>0</v>
      </c>
      <c r="N15" s="12">
        <f>IFERROR(SUMIFS('SSA4'!$D:$D,'PG1'!$H:$H,"2019",'SSA4'!$G:$G,"décembre")/(SUMIFS('PG1'!$C:$C,'SSA4'!$H:$H,"2019",'SSA4'!$G:$G,"décembre")*24),0)</f>
        <v>0</v>
      </c>
      <c r="O15" s="12">
        <f>IFERROR(VLOOKUP(_xlfn.MAXIFS('PG1'!$A:$A,'PG1'!$H:$H,"2019",'PG1'!$G:$G,"décembre"),'PG1'!$A:$B,2,FALSE),0)</f>
        <v>546923</v>
      </c>
      <c r="P15" s="12">
        <f>SUMIFS('PG1'!$D:$D,'PG1'!$H:$H,"2019",'PG1'!$G:$G,"décembre")</f>
        <v>56938.799999999988</v>
      </c>
      <c r="Q15" s="12">
        <f>IFERROR(SUMIFS('PG1'!$D:$D,'PG1'!$H:$H,"2019",'PG1'!$G:$G,"décembre")/(SUMIFS('PG1'!$C:$C,'PG1'!$H:$H,"2019",'PG1'!$G:$G,"décembre")*24),0)</f>
        <v>76.542647816641093</v>
      </c>
      <c r="R15" s="12">
        <f>IFERROR(VLOOKUP(_xlfn.MAXIFS('PG2'!$A:$A,'PG2'!$H:$H,"2019",'PG2'!$G:$G,"décembre"),'PG2'!$A:$B,2,FALSE),0)</f>
        <v>445988</v>
      </c>
      <c r="S15" s="12">
        <f>SUMIFS('PG2'!$D:$D,'PG2'!$H:$H,"2019",'PG2'!$G:$G,"décembre")</f>
        <v>62690</v>
      </c>
      <c r="T15" s="12">
        <f>IFERROR(SUMIFS('PG2'!$D:$D,'PG2'!$H:$H,"2019",'PG2'!$G:$G,"décembre")/(SUMIFS('PG2'!$C:$C,'PG2'!$H:$H,"2019",'PG2'!$G:$G,"décembre")*24),0)</f>
        <v>84.273967692069931</v>
      </c>
      <c r="U15" s="12">
        <f>IFERROR(VLOOKUP(_xlfn.MAXIFS(PR!$A:$A,PR!$H:$H,"2019",PR!$G:$G,"décembre"),PR!$A:$B,2,FALSE),0)</f>
        <v>532327</v>
      </c>
      <c r="V15" s="12">
        <f>SUMIFS(PR!$D:$D,PR!$H:$H,"2019",PR!$G:$G,"décembre")</f>
        <v>20007</v>
      </c>
      <c r="W15" s="12">
        <f>IFERROR(SUMIFS(PR!$D:$D,PR!$H:$H,"2019",PR!$G:$G,"décembre")/(SUMIFS(PR!$C:$C,PR!$H:$H,"2019",PR!$G:$G,"décembre")*24),0)</f>
        <v>26.964217525099386</v>
      </c>
      <c r="X15" s="12">
        <f>IFERROR(VLOOKUP(_xlfn.MAXIFS(PS!$A:$A,PS!$H:$H,"2019",PS!$G:$G,"décembre"),PS!$A:$B,2,FALSE),0)</f>
        <v>567607</v>
      </c>
      <c r="Y15" s="12">
        <f>SUMIFS(PS!$D:$D,PS!$H:$H,"2019",PS!$G:$G,"décembre")</f>
        <v>15915</v>
      </c>
      <c r="Z15" s="12">
        <f>IFERROR(SUMIFS(PS!$D:$D,PS!$H:$H,"2019",PS!$G:$G,"décembre")/(SUMIFS(PS!$C:$C,PS!$H:$H,"2019",PS!$G:$G,"décembre")*24),0)</f>
        <v>21.449268851499813</v>
      </c>
    </row>
    <row r="16" spans="1:26" ht="20.100000000000001" customHeight="1" x14ac:dyDescent="0.25">
      <c r="A16" s="17"/>
      <c r="B16" s="14" t="s">
        <v>25</v>
      </c>
      <c r="C16" s="12">
        <f>IFERROR(VLOOKUP(_xlfn.MAXIFS('SSA1'!$A:$A,'SSA1'!$H:$H,"2019",'SSA1'!$G:$G,"novembre"),'SSA1'!$A:$B,2,FALSE),0)</f>
        <v>929682</v>
      </c>
      <c r="D16" s="12">
        <f>SUMIFS('SSA1'!$D:$D,'SSA1'!$H:$H,"2019",'SSA1'!$G:$G,"novembre")-VLOOKUP(MIN('SSA1'!$A:$A),'SSA1'!$A:$B,2,FALSE)</f>
        <v>0</v>
      </c>
      <c r="E16" s="12">
        <f>IFERROR((SUMIFS('SSA1'!$D:$D,'SSA1'!$H:$H,"2019",'SSA1'!$G:$G,"novembre") - VLOOKUP(MIN('SSA1'!$A:$A),'SSA1'!$A:$B,2,FALSE))/((SUMIFS('SSA1'!$C:$C,'SSA1'!$H:$H,"2019",'SSA1'!$G:$G,"novembre") - VLOOKUP(MIN('SSA1'!$A:$A),'SSA1'!$A:$C,3,FALSE))*24),0)</f>
        <v>0</v>
      </c>
      <c r="F16" s="12">
        <f>IFERROR(VLOOKUP(_xlfn.MAXIFS('SSA2'!$A:$A,'SSA2'!$H:$H,"2019",'SSA2'!$G:$G,"novembre"),'SSA2'!$A:$B,2,FALSE),0)</f>
        <v>117538.25</v>
      </c>
      <c r="G16" s="12">
        <f>SUMIFS('SSA2'!$D:$D,'SSA2'!$H:$H,"2019",'SSA2'!$G:$G,"novembre")-VLOOKUP(MIN('SSA2'!$A:$A),'SSA2'!$A:$B,2,FALSE)</f>
        <v>1869.25</v>
      </c>
      <c r="H16" s="12">
        <f>IFERROR((SUMIFS('SSA2'!$D:$D,'SSA2'!$H:$H,"2019",'SSA2'!$G:$G,"novembre") - VLOOKUP(MIN('SSA2'!$A:$A),'SSA2'!$A:$B,2,FALSE))/((SUMIFS('SSA2'!$C:$C,'SSA2'!$H:$H,"2019",'SSA2'!$G:$G,"novembre") - VLOOKUP(MIN('SSA2'!$A:$A),'SSA2'!$A:$C,3,FALSE))*24),0)</f>
        <v>4.3261330761820691</v>
      </c>
      <c r="I16" s="12">
        <f>IFERROR(VLOOKUP(_xlfn.MAXIFS('SSA3'!$A:$A,'SSA3'!$H:$H,"2019",'SSA3'!$G:$G,"novembre"),'SSA3'!$A:$B,2,FALSE),0)</f>
        <v>374559</v>
      </c>
      <c r="J16" s="12">
        <f>SUMIFS('SSA3'!$D:$D,'SSA3'!$H:$H,"2019",'SSA3'!$G:$G,"novembre")-VLOOKUP(MIN('SSA3'!$A:$A),'SSA3'!$A:$B,2,FALSE)</f>
        <v>0</v>
      </c>
      <c r="K16" s="12">
        <f>IFERROR((SUMIFS('SSA3'!$D:$D,'SSA3'!$H:$H,"2019",'SSA3'!$G:$G,"novembre") - VLOOKUP(MIN('SSA3'!$A:$A),'SSA3'!$A:$B,2,FALSE))/((SUMIFS('SSA3'!$C:$C,'SSA3'!$H:$H,"2019",'SSA3'!$G:$G,"novembre") - VLOOKUP(MIN('SSA3'!$A:$A),'SSA3'!$A:$C,3,FALSE))*24),0)</f>
        <v>0</v>
      </c>
      <c r="L16" s="12">
        <f>IFERROR(VLOOKUP(_xlfn.MAXIFS('SSA4'!$A:$A,'SSA4'!$H:$H,"2019",'SSA4'!$G:$G,"novembre"),'SSA4'!$A:$B,2,FALSE),0)</f>
        <v>298313</v>
      </c>
      <c r="M16" s="12">
        <f>SUMIFS('SSA4'!$D:$D,'SSA4'!$H:$H,"2019",'SSA4'!$G:$G,"novembre")-VLOOKUP(MIN('SSA4'!$A:$A),'SSA4'!$A:$B,2,FALSE)</f>
        <v>0</v>
      </c>
      <c r="N16" s="12">
        <f>IFERROR((SUMIFS('SSA4'!$D:$D,'SSA4'!$H:$H,"2019",'SSA4'!$G:$G,"novembre") - VLOOKUP(MIN('SSA4'!$A:$A),'SSA4'!$A:$B,2,FALSE))/((SUMIFS('PG1'!$C:$C,'SSA4'!$H:$H,"2019",'SSA4'!$G:$G,"novembre") - VLOOKUP(MIN('SSA4'!$A:$A),'SSA4'!$A:$C,3,FALSE))*24),0)</f>
        <v>0</v>
      </c>
      <c r="O16" s="12">
        <f>IFERROR(VLOOKUP(_xlfn.MAXIFS('PG1'!$A:$A,'PG1'!$H:$H,"2019",'PG1'!$G:$G,"novembre"),'PG1'!$A:$B,2,FALSE),0)</f>
        <v>489984.2</v>
      </c>
      <c r="P16" s="12">
        <f>SUMIFS('PG1'!$D:$D,'PG1'!$H:$H,"2019",'PG1'!$G:$G,"novembre")-VLOOKUP(MIN('PG1'!$A:$A),'PG1'!$A:$B,2,FALSE)</f>
        <v>32372.200000000012</v>
      </c>
      <c r="Q16" s="12">
        <f>IFERROR((SUMIFS('PG1'!$D:$D,'PG1'!$H:$H,"2019",'PG1'!$G:$G,"novembre") - VLOOKUP(MIN('PG1'!$A:$A),'PG1'!$A:$B,2,FALSE))/((SUMIFS('PG1'!$C:$C,'PG1'!$H:$H,"2019",'PG1'!$G:$G,"novembre") - VLOOKUP(MIN('PG1'!$A:$A),'PG1'!$A:$C,3,FALSE))*24),0)</f>
        <v>74.92119575700481</v>
      </c>
      <c r="R16" s="12">
        <f>IFERROR(VLOOKUP(_xlfn.MAXIFS('PG2'!$A:$A,'PG2'!$H:$H,"2019",'PG2'!$G:$G,"novembre"),'PG2'!$A:$B,2,FALSE),0)</f>
        <v>383298</v>
      </c>
      <c r="S16" s="12">
        <f>SUMIFS('PG2'!$D:$D,'PG2'!$H:$H,"2019",'PG2'!$G:$G,"novembre")-VLOOKUP(MIN('PG2'!$A:$A),'PG2'!$A:$B,2,FALSE)</f>
        <v>37192</v>
      </c>
      <c r="T16" s="12">
        <f>IFERROR((SUMIFS('PG2'!$D:$D,'PG2'!$H:$H,"2019",'PG2'!$G:$G,"novembre") - VLOOKUP(MIN('PG2'!$A:$A),'PG2'!$A:$B,2,FALSE))/((SUMIFS('PG2'!$C:$C,'PG2'!$H:$H,"2019",'PG2'!$G:$G,"novembre") - VLOOKUP(MIN('PG2'!$A:$A),'PG2'!$A:$C,3,FALSE))*24),0)</f>
        <v>86.075988428173616</v>
      </c>
      <c r="U16" s="12">
        <f>IFERROR(VLOOKUP(_xlfn.MAXIFS(PR!$A:$A,PR!$H:$H,"2019",PR!$G:$G,"novembre"),PR!$A:$B,2,FALSE),0)</f>
        <v>512320</v>
      </c>
      <c r="V16" s="12">
        <f>SUMIFS(PR!$D:$D,PR!$H:$H,"2019",PR!$G:$G,"novembre")-VLOOKUP(MIN(PR!$A:$A),PR!$A:$B,2,FALSE)</f>
        <v>11719</v>
      </c>
      <c r="W16" s="12">
        <f>IFERROR((SUMIFS(PR!$D:$D,PR!$H:$H,"2019",PR!$G:$G,"novembre") - VLOOKUP(MIN(PR!$A:$A),PR!$A:$B,2,FALSE))/((SUMIFS(PR!$C:$C,PR!$H:$H,"2019",PR!$G:$G,"novembre") - VLOOKUP(MIN(PR!$A:$A),PR!$A:$C,3,FALSE))*24),0)</f>
        <v>28.773581045141135</v>
      </c>
      <c r="X16" s="12">
        <f>IFERROR(VLOOKUP(_xlfn.MAXIFS(PS!$A:$A,PS!$H:$H,"2019",PS!$G:$G,"novembre"),PS!$A:$B,2,FALSE),0)</f>
        <v>551692</v>
      </c>
      <c r="Y16" s="12">
        <f>SUMIFS(PS!$D:$D,PS!$H:$H,"2019",PS!$G:$G,"novembre")-VLOOKUP(MIN(PS!$A:$A),PS!$A:$B,2,FALSE)</f>
        <v>8870</v>
      </c>
      <c r="Z16" s="12">
        <f>IFERROR((SUMIFS(PS!$D:$D,PS!$H:$H,"2019",PS!$G:$G,"novembre") - VLOOKUP(MIN(PS!$A:$A),PS!$A:$B,2,FALSE))/((SUMIFS(PS!$C:$C,PS!$H:$H,"2019",PS!$G:$G,"novembre") - VLOOKUP(MIN(PS!$A:$A),PS!$A:$C,3,FALSE))*24),0)</f>
        <v>21.77845070999248</v>
      </c>
    </row>
    <row r="27" spans="2:3" x14ac:dyDescent="0.25">
      <c r="B27" s="5" cm="1">
        <f t="array" ref="B27">INDEX(Annees,C27,1)</f>
        <v>2020</v>
      </c>
      <c r="C27" s="5">
        <v>1</v>
      </c>
    </row>
  </sheetData>
  <mergeCells count="10">
    <mergeCell ref="A3:A14"/>
    <mergeCell ref="C1:E1"/>
    <mergeCell ref="F1:H1"/>
    <mergeCell ref="I1:K1"/>
    <mergeCell ref="A15:A16"/>
    <mergeCell ref="L1:N1"/>
    <mergeCell ref="O1:Q1"/>
    <mergeCell ref="R1:T1"/>
    <mergeCell ref="U1:W1"/>
    <mergeCell ref="X1:Z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Drop Down 1">
              <controlPr defaultSize="0" autoLine="0" autoPict="0">
                <anchor moveWithCells="1">
                  <from>
                    <xdr:col>0</xdr:col>
                    <xdr:colOff>752475</xdr:colOff>
                    <xdr:row>19</xdr:row>
                    <xdr:rowOff>85725</xdr:rowOff>
                  </from>
                  <to>
                    <xdr:col>2</xdr:col>
                    <xdr:colOff>628650</xdr:colOff>
                    <xdr:row>21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B2719-8AA2-452E-A543-1299AE4EAA63}">
  <sheetPr codeName="Feuil2"/>
  <dimension ref="A1:H79"/>
  <sheetViews>
    <sheetView workbookViewId="0">
      <selection activeCell="H5" sqref="H5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7109375" style="10" bestFit="1" customWidth="1"/>
    <col min="6" max="6" width="16.140625" style="5" customWidth="1"/>
    <col min="7" max="7" width="27.5703125" style="5" customWidth="1"/>
    <col min="8" max="8" width="23.7109375" style="5" customWidth="1"/>
    <col min="9" max="9" width="22.5703125" style="5" customWidth="1"/>
    <col min="10" max="10" width="11.42578125" style="5"/>
    <col min="11" max="11" width="18.28515625" style="5" customWidth="1"/>
    <col min="12" max="16384" width="11.42578125" style="5"/>
  </cols>
  <sheetData>
    <row r="1" spans="1:8" x14ac:dyDescent="0.25">
      <c r="A1" s="4" t="s">
        <v>0</v>
      </c>
      <c r="B1" s="3" t="s">
        <v>1</v>
      </c>
      <c r="C1" s="7" t="s">
        <v>19</v>
      </c>
      <c r="D1" s="3" t="s">
        <v>16</v>
      </c>
      <c r="E1" s="9" t="s">
        <v>17</v>
      </c>
      <c r="F1" s="6" t="s">
        <v>18</v>
      </c>
      <c r="G1" s="6" t="s">
        <v>9</v>
      </c>
      <c r="H1" s="6" t="s">
        <v>20</v>
      </c>
    </row>
    <row r="2" spans="1:8" x14ac:dyDescent="0.25">
      <c r="A2" s="1">
        <v>43894.297222222223</v>
      </c>
      <c r="B2">
        <v>374564</v>
      </c>
      <c r="C2" s="8">
        <f>A2-A3</f>
        <v>1.0555555555547471</v>
      </c>
      <c r="D2">
        <f>B2-B3</f>
        <v>0</v>
      </c>
      <c r="E2" s="10">
        <f>D2/(C2*24)</f>
        <v>0</v>
      </c>
      <c r="F2" s="5">
        <f>E2*9</f>
        <v>0</v>
      </c>
      <c r="G2" s="5" t="str">
        <f>TEXT(A2,"mmmm")</f>
        <v>mars</v>
      </c>
      <c r="H2" s="5" t="str">
        <f>TEXT(A2,"aaaa")</f>
        <v>2020</v>
      </c>
    </row>
    <row r="3" spans="1:8" x14ac:dyDescent="0.25">
      <c r="A3" s="1">
        <v>43893.241666666669</v>
      </c>
      <c r="B3">
        <v>374564</v>
      </c>
      <c r="C3" s="8">
        <f t="shared" ref="C3:C66" si="0">A3-A4</f>
        <v>0.98125000000436557</v>
      </c>
      <c r="D3">
        <f t="shared" ref="D3:D66" si="1">B3-B4</f>
        <v>0</v>
      </c>
      <c r="E3" s="10">
        <f t="shared" ref="E3:E66" si="2">D3/(C3*24)</f>
        <v>0</v>
      </c>
      <c r="F3" s="5">
        <f t="shared" ref="F3:F66" si="3">E3*9</f>
        <v>0</v>
      </c>
      <c r="G3" s="5" t="str">
        <f t="shared" ref="G3:G66" si="4">TEXT(A3,"mmmm")</f>
        <v>mars</v>
      </c>
      <c r="H3" s="5" t="str">
        <f t="shared" ref="H3:H66" si="5">TEXT(A3,"aaaa")</f>
        <v>2020</v>
      </c>
    </row>
    <row r="4" spans="1:8" x14ac:dyDescent="0.25">
      <c r="A4" s="1">
        <v>43892.260416666664</v>
      </c>
      <c r="B4">
        <v>374564</v>
      </c>
      <c r="C4" s="8">
        <f t="shared" si="0"/>
        <v>1.8722222222204437</v>
      </c>
      <c r="D4">
        <f t="shared" si="1"/>
        <v>0</v>
      </c>
      <c r="E4" s="10">
        <f t="shared" si="2"/>
        <v>0</v>
      </c>
      <c r="F4" s="5">
        <f t="shared" si="3"/>
        <v>0</v>
      </c>
      <c r="G4" s="5" t="str">
        <f t="shared" si="4"/>
        <v>mars</v>
      </c>
      <c r="H4" s="5" t="str">
        <f t="shared" si="5"/>
        <v>2020</v>
      </c>
    </row>
    <row r="5" spans="1:8" x14ac:dyDescent="0.25">
      <c r="A5" s="1">
        <v>43890.388194444444</v>
      </c>
      <c r="B5">
        <v>374564</v>
      </c>
      <c r="C5" s="8">
        <f t="shared" si="0"/>
        <v>8.0555555556202307E-2</v>
      </c>
      <c r="D5">
        <f t="shared" si="1"/>
        <v>0</v>
      </c>
      <c r="E5" s="10">
        <f t="shared" si="2"/>
        <v>0</v>
      </c>
      <c r="F5" s="5">
        <f t="shared" si="3"/>
        <v>0</v>
      </c>
      <c r="G5" s="5" t="str">
        <f t="shared" si="4"/>
        <v>février</v>
      </c>
      <c r="H5" s="5" t="str">
        <f t="shared" si="5"/>
        <v>2020</v>
      </c>
    </row>
    <row r="6" spans="1:8" x14ac:dyDescent="0.25">
      <c r="A6" s="1">
        <v>43890.307638888888</v>
      </c>
      <c r="B6">
        <v>374564</v>
      </c>
      <c r="C6" s="8">
        <f t="shared" si="0"/>
        <v>0.99027777777519077</v>
      </c>
      <c r="D6">
        <f t="shared" si="1"/>
        <v>0</v>
      </c>
      <c r="E6" s="10">
        <f t="shared" si="2"/>
        <v>0</v>
      </c>
      <c r="F6" s="5">
        <f t="shared" si="3"/>
        <v>0</v>
      </c>
      <c r="G6" s="5" t="str">
        <f t="shared" si="4"/>
        <v>février</v>
      </c>
      <c r="H6" s="5" t="str">
        <f t="shared" si="5"/>
        <v>2020</v>
      </c>
    </row>
    <row r="7" spans="1:8" x14ac:dyDescent="0.25">
      <c r="A7" s="1">
        <v>43889.317361111112</v>
      </c>
      <c r="B7">
        <v>374564</v>
      </c>
      <c r="C7" s="8">
        <f t="shared" si="0"/>
        <v>1.0354166666656965</v>
      </c>
      <c r="D7">
        <f t="shared" si="1"/>
        <v>0</v>
      </c>
      <c r="E7" s="10">
        <f t="shared" si="2"/>
        <v>0</v>
      </c>
      <c r="F7" s="5">
        <f t="shared" si="3"/>
        <v>0</v>
      </c>
      <c r="G7" s="5" t="str">
        <f t="shared" si="4"/>
        <v>février</v>
      </c>
      <c r="H7" s="5" t="str">
        <f t="shared" si="5"/>
        <v>2020</v>
      </c>
    </row>
    <row r="8" spans="1:8" x14ac:dyDescent="0.25">
      <c r="A8" s="1">
        <v>43888.281944444447</v>
      </c>
      <c r="B8">
        <v>374564</v>
      </c>
      <c r="C8" s="8">
        <f t="shared" si="0"/>
        <v>1.0270833333343035</v>
      </c>
      <c r="D8">
        <f t="shared" si="1"/>
        <v>1</v>
      </c>
      <c r="E8" s="10">
        <f t="shared" si="2"/>
        <v>4.0567951318420101E-2</v>
      </c>
      <c r="F8" s="5">
        <f t="shared" si="3"/>
        <v>0.36511156186578092</v>
      </c>
      <c r="G8" s="5" t="str">
        <f t="shared" si="4"/>
        <v>février</v>
      </c>
      <c r="H8" s="5" t="str">
        <f t="shared" si="5"/>
        <v>2020</v>
      </c>
    </row>
    <row r="9" spans="1:8" x14ac:dyDescent="0.25">
      <c r="A9" s="1">
        <v>43887.254861111112</v>
      </c>
      <c r="B9">
        <v>374563</v>
      </c>
      <c r="C9" s="8">
        <f t="shared" si="0"/>
        <v>0.91597222222480923</v>
      </c>
      <c r="D9">
        <f t="shared" si="1"/>
        <v>0</v>
      </c>
      <c r="E9" s="10">
        <f t="shared" si="2"/>
        <v>0</v>
      </c>
      <c r="F9" s="5">
        <f t="shared" si="3"/>
        <v>0</v>
      </c>
      <c r="G9" s="5" t="str">
        <f t="shared" si="4"/>
        <v>février</v>
      </c>
      <c r="H9" s="5" t="str">
        <f t="shared" si="5"/>
        <v>2020</v>
      </c>
    </row>
    <row r="10" spans="1:8" x14ac:dyDescent="0.25">
      <c r="A10" s="1">
        <v>43886.338888888888</v>
      </c>
      <c r="B10">
        <v>374563</v>
      </c>
      <c r="C10" s="8">
        <f t="shared" si="0"/>
        <v>1.0736111111109494</v>
      </c>
      <c r="D10">
        <f t="shared" si="1"/>
        <v>0</v>
      </c>
      <c r="E10" s="10">
        <f t="shared" si="2"/>
        <v>0</v>
      </c>
      <c r="F10" s="5">
        <f t="shared" si="3"/>
        <v>0</v>
      </c>
      <c r="G10" s="5" t="str">
        <f t="shared" si="4"/>
        <v>février</v>
      </c>
      <c r="H10" s="5" t="str">
        <f t="shared" si="5"/>
        <v>2020</v>
      </c>
    </row>
    <row r="11" spans="1:8" x14ac:dyDescent="0.25">
      <c r="A11" s="1">
        <v>43885.265277777777</v>
      </c>
      <c r="B11">
        <v>374563</v>
      </c>
      <c r="C11" s="8">
        <f t="shared" si="0"/>
        <v>2.0145833333299379</v>
      </c>
      <c r="D11">
        <f t="shared" si="1"/>
        <v>0</v>
      </c>
      <c r="E11" s="10">
        <f t="shared" si="2"/>
        <v>0</v>
      </c>
      <c r="F11" s="5">
        <f t="shared" si="3"/>
        <v>0</v>
      </c>
      <c r="G11" s="5" t="str">
        <f t="shared" si="4"/>
        <v>février</v>
      </c>
      <c r="H11" s="5" t="str">
        <f t="shared" si="5"/>
        <v>2020</v>
      </c>
    </row>
    <row r="12" spans="1:8" x14ac:dyDescent="0.25">
      <c r="A12" s="1">
        <v>43883.250694444447</v>
      </c>
      <c r="B12">
        <v>374563</v>
      </c>
      <c r="C12" s="8">
        <f t="shared" si="0"/>
        <v>1.0145833333372138</v>
      </c>
      <c r="D12">
        <f t="shared" si="1"/>
        <v>0</v>
      </c>
      <c r="E12" s="10">
        <f t="shared" si="2"/>
        <v>0</v>
      </c>
      <c r="F12" s="5">
        <f t="shared" si="3"/>
        <v>0</v>
      </c>
      <c r="G12" s="5" t="str">
        <f t="shared" si="4"/>
        <v>février</v>
      </c>
      <c r="H12" s="5" t="str">
        <f t="shared" si="5"/>
        <v>2020</v>
      </c>
    </row>
    <row r="13" spans="1:8" x14ac:dyDescent="0.25">
      <c r="A13" s="1">
        <v>43882.236111111109</v>
      </c>
      <c r="B13">
        <v>374563</v>
      </c>
      <c r="C13" s="8">
        <f t="shared" si="0"/>
        <v>1.9444444444452529</v>
      </c>
      <c r="D13">
        <f t="shared" si="1"/>
        <v>0</v>
      </c>
      <c r="E13" s="10">
        <f t="shared" si="2"/>
        <v>0</v>
      </c>
      <c r="F13" s="5">
        <f t="shared" si="3"/>
        <v>0</v>
      </c>
      <c r="G13" s="5" t="str">
        <f t="shared" si="4"/>
        <v>février</v>
      </c>
      <c r="H13" s="5" t="str">
        <f t="shared" si="5"/>
        <v>2020</v>
      </c>
    </row>
    <row r="14" spans="1:8" x14ac:dyDescent="0.25">
      <c r="A14" s="1">
        <v>43880.291666666664</v>
      </c>
      <c r="B14">
        <v>374563</v>
      </c>
      <c r="C14" s="8">
        <f t="shared" si="0"/>
        <v>1.0104166666642413</v>
      </c>
      <c r="D14">
        <f t="shared" si="1"/>
        <v>0</v>
      </c>
      <c r="E14" s="10">
        <f t="shared" si="2"/>
        <v>0</v>
      </c>
      <c r="F14" s="5">
        <f t="shared" si="3"/>
        <v>0</v>
      </c>
      <c r="G14" s="5" t="str">
        <f t="shared" si="4"/>
        <v>février</v>
      </c>
      <c r="H14" s="5" t="str">
        <f t="shared" si="5"/>
        <v>2020</v>
      </c>
    </row>
    <row r="15" spans="1:8" x14ac:dyDescent="0.25">
      <c r="A15" s="1">
        <v>43879.28125</v>
      </c>
      <c r="B15">
        <v>374563</v>
      </c>
      <c r="C15" s="8">
        <f t="shared" si="0"/>
        <v>0.99305555555474712</v>
      </c>
      <c r="D15">
        <f t="shared" si="1"/>
        <v>0</v>
      </c>
      <c r="E15" s="10">
        <f t="shared" si="2"/>
        <v>0</v>
      </c>
      <c r="F15" s="5">
        <f t="shared" si="3"/>
        <v>0</v>
      </c>
      <c r="G15" s="5" t="str">
        <f t="shared" si="4"/>
        <v>février</v>
      </c>
      <c r="H15" s="5" t="str">
        <f t="shared" si="5"/>
        <v>2020</v>
      </c>
    </row>
    <row r="16" spans="1:8" x14ac:dyDescent="0.25">
      <c r="A16" s="1">
        <v>43878.288194444445</v>
      </c>
      <c r="B16">
        <v>374563</v>
      </c>
      <c r="C16" s="8">
        <f t="shared" si="0"/>
        <v>0.97083333333284827</v>
      </c>
      <c r="D16">
        <f t="shared" si="1"/>
        <v>0</v>
      </c>
      <c r="E16" s="10">
        <f t="shared" si="2"/>
        <v>0</v>
      </c>
      <c r="F16" s="5">
        <f t="shared" si="3"/>
        <v>0</v>
      </c>
      <c r="G16" s="5" t="str">
        <f t="shared" si="4"/>
        <v>février</v>
      </c>
      <c r="H16" s="5" t="str">
        <f t="shared" si="5"/>
        <v>2020</v>
      </c>
    </row>
    <row r="17" spans="1:8" x14ac:dyDescent="0.25">
      <c r="A17" s="1">
        <v>43877.317361111112</v>
      </c>
      <c r="B17">
        <v>374563</v>
      </c>
      <c r="C17" s="8">
        <f t="shared" si="0"/>
        <v>1.038888888891961</v>
      </c>
      <c r="D17">
        <f t="shared" si="1"/>
        <v>0</v>
      </c>
      <c r="E17" s="10">
        <f t="shared" si="2"/>
        <v>0</v>
      </c>
      <c r="F17" s="5">
        <f t="shared" si="3"/>
        <v>0</v>
      </c>
      <c r="G17" s="5" t="str">
        <f t="shared" si="4"/>
        <v>février</v>
      </c>
      <c r="H17" s="5" t="str">
        <f t="shared" si="5"/>
        <v>2020</v>
      </c>
    </row>
    <row r="18" spans="1:8" x14ac:dyDescent="0.25">
      <c r="A18" s="1">
        <v>43876.27847222222</v>
      </c>
      <c r="B18">
        <v>374563</v>
      </c>
      <c r="C18" s="8">
        <f t="shared" si="0"/>
        <v>0.91319444444525288</v>
      </c>
      <c r="D18">
        <f t="shared" si="1"/>
        <v>0</v>
      </c>
      <c r="E18" s="10">
        <f t="shared" si="2"/>
        <v>0</v>
      </c>
      <c r="F18" s="5">
        <f t="shared" si="3"/>
        <v>0</v>
      </c>
      <c r="G18" s="5" t="str">
        <f t="shared" si="4"/>
        <v>février</v>
      </c>
      <c r="H18" s="5" t="str">
        <f t="shared" si="5"/>
        <v>2020</v>
      </c>
    </row>
    <row r="19" spans="1:8" x14ac:dyDescent="0.25">
      <c r="A19" s="1">
        <v>43875.365277777775</v>
      </c>
      <c r="B19">
        <v>374563</v>
      </c>
      <c r="C19" s="8">
        <f t="shared" si="0"/>
        <v>1.0520833333284827</v>
      </c>
      <c r="D19">
        <f t="shared" si="1"/>
        <v>0</v>
      </c>
      <c r="E19" s="10">
        <f t="shared" si="2"/>
        <v>0</v>
      </c>
      <c r="F19" s="5">
        <f t="shared" si="3"/>
        <v>0</v>
      </c>
      <c r="G19" s="5" t="str">
        <f t="shared" si="4"/>
        <v>février</v>
      </c>
      <c r="H19" s="5" t="str">
        <f t="shared" si="5"/>
        <v>2020</v>
      </c>
    </row>
    <row r="20" spans="1:8" x14ac:dyDescent="0.25">
      <c r="A20" s="1">
        <v>43874.313194444447</v>
      </c>
      <c r="B20">
        <v>374563</v>
      </c>
      <c r="C20" s="8">
        <f t="shared" si="0"/>
        <v>1.0020833333328483</v>
      </c>
      <c r="D20">
        <f t="shared" si="1"/>
        <v>0</v>
      </c>
      <c r="E20" s="10">
        <f t="shared" si="2"/>
        <v>0</v>
      </c>
      <c r="F20" s="5">
        <f t="shared" si="3"/>
        <v>0</v>
      </c>
      <c r="G20" s="5" t="str">
        <f t="shared" si="4"/>
        <v>février</v>
      </c>
      <c r="H20" s="5" t="str">
        <f t="shared" si="5"/>
        <v>2020</v>
      </c>
    </row>
    <row r="21" spans="1:8" x14ac:dyDescent="0.25">
      <c r="A21" s="1">
        <v>43873.311111111114</v>
      </c>
      <c r="B21">
        <v>374563</v>
      </c>
      <c r="C21" s="8">
        <f t="shared" si="0"/>
        <v>1.0444444444437977</v>
      </c>
      <c r="D21">
        <f t="shared" si="1"/>
        <v>0</v>
      </c>
      <c r="E21" s="10">
        <f t="shared" si="2"/>
        <v>0</v>
      </c>
      <c r="F21" s="5">
        <f t="shared" si="3"/>
        <v>0</v>
      </c>
      <c r="G21" s="5" t="str">
        <f t="shared" si="4"/>
        <v>février</v>
      </c>
      <c r="H21" s="5" t="str">
        <f t="shared" si="5"/>
        <v>2020</v>
      </c>
    </row>
    <row r="22" spans="1:8" x14ac:dyDescent="0.25">
      <c r="A22" s="1">
        <v>43872.26666666667</v>
      </c>
      <c r="B22">
        <v>374563</v>
      </c>
      <c r="C22" s="8">
        <f t="shared" si="0"/>
        <v>1.0250000000014552</v>
      </c>
      <c r="D22">
        <f t="shared" si="1"/>
        <v>1</v>
      </c>
      <c r="E22" s="10">
        <f t="shared" si="2"/>
        <v>4.0650406504007329E-2</v>
      </c>
      <c r="F22" s="5">
        <f t="shared" si="3"/>
        <v>0.36585365853606594</v>
      </c>
      <c r="G22" s="5" t="str">
        <f t="shared" si="4"/>
        <v>février</v>
      </c>
      <c r="H22" s="5" t="str">
        <f t="shared" si="5"/>
        <v>2020</v>
      </c>
    </row>
    <row r="23" spans="1:8" x14ac:dyDescent="0.25">
      <c r="A23" s="1">
        <v>43871.241666666669</v>
      </c>
      <c r="B23">
        <v>374562</v>
      </c>
      <c r="C23" s="8">
        <f t="shared" si="0"/>
        <v>0.94374999999854481</v>
      </c>
      <c r="D23">
        <f t="shared" si="1"/>
        <v>0</v>
      </c>
      <c r="E23" s="10">
        <f t="shared" si="2"/>
        <v>0</v>
      </c>
      <c r="F23" s="5">
        <f t="shared" si="3"/>
        <v>0</v>
      </c>
      <c r="G23" s="5" t="str">
        <f t="shared" si="4"/>
        <v>février</v>
      </c>
      <c r="H23" s="5" t="str">
        <f t="shared" si="5"/>
        <v>2020</v>
      </c>
    </row>
    <row r="24" spans="1:8" x14ac:dyDescent="0.25">
      <c r="A24" s="1">
        <v>43870.29791666667</v>
      </c>
      <c r="B24">
        <v>374562</v>
      </c>
      <c r="C24" s="8">
        <f t="shared" si="0"/>
        <v>1.0361111111124046</v>
      </c>
      <c r="D24">
        <f t="shared" si="1"/>
        <v>0</v>
      </c>
      <c r="E24" s="10">
        <f t="shared" si="2"/>
        <v>0</v>
      </c>
      <c r="F24" s="5">
        <f t="shared" si="3"/>
        <v>0</v>
      </c>
      <c r="G24" s="5" t="str">
        <f t="shared" si="4"/>
        <v>février</v>
      </c>
      <c r="H24" s="5" t="str">
        <f t="shared" si="5"/>
        <v>2020</v>
      </c>
    </row>
    <row r="25" spans="1:8" x14ac:dyDescent="0.25">
      <c r="A25" s="1">
        <v>43869.261805555558</v>
      </c>
      <c r="B25">
        <v>374562</v>
      </c>
      <c r="C25" s="8">
        <f t="shared" si="0"/>
        <v>0.99861111111385981</v>
      </c>
      <c r="D25">
        <f t="shared" si="1"/>
        <v>0</v>
      </c>
      <c r="E25" s="10">
        <f t="shared" si="2"/>
        <v>0</v>
      </c>
      <c r="F25" s="5">
        <f t="shared" si="3"/>
        <v>0</v>
      </c>
      <c r="G25" s="5" t="str">
        <f t="shared" si="4"/>
        <v>février</v>
      </c>
      <c r="H25" s="5" t="str">
        <f t="shared" si="5"/>
        <v>2020</v>
      </c>
    </row>
    <row r="26" spans="1:8" x14ac:dyDescent="0.25">
      <c r="A26" s="1">
        <v>43868.263194444444</v>
      </c>
      <c r="B26">
        <v>374562</v>
      </c>
      <c r="C26" s="8">
        <f t="shared" si="0"/>
        <v>1.9312500000014552</v>
      </c>
      <c r="D26">
        <f t="shared" si="1"/>
        <v>0</v>
      </c>
      <c r="E26" s="10">
        <f t="shared" si="2"/>
        <v>0</v>
      </c>
      <c r="F26" s="5">
        <f t="shared" si="3"/>
        <v>0</v>
      </c>
      <c r="G26" s="5" t="str">
        <f t="shared" si="4"/>
        <v>février</v>
      </c>
      <c r="H26" s="5" t="str">
        <f t="shared" si="5"/>
        <v>2020</v>
      </c>
    </row>
    <row r="27" spans="1:8" x14ac:dyDescent="0.25">
      <c r="A27" s="1">
        <v>43866.331944444442</v>
      </c>
      <c r="B27">
        <v>374562</v>
      </c>
      <c r="C27" s="8">
        <f t="shared" si="0"/>
        <v>1.0875000000014552</v>
      </c>
      <c r="D27">
        <f t="shared" si="1"/>
        <v>0</v>
      </c>
      <c r="E27" s="10">
        <f t="shared" si="2"/>
        <v>0</v>
      </c>
      <c r="F27" s="5">
        <f t="shared" si="3"/>
        <v>0</v>
      </c>
      <c r="G27" s="5" t="str">
        <f t="shared" si="4"/>
        <v>février</v>
      </c>
      <c r="H27" s="5" t="str">
        <f t="shared" si="5"/>
        <v>2020</v>
      </c>
    </row>
    <row r="28" spans="1:8" x14ac:dyDescent="0.25">
      <c r="A28" s="1">
        <v>43865.244444444441</v>
      </c>
      <c r="B28">
        <v>374562</v>
      </c>
      <c r="C28" s="8">
        <f t="shared" si="0"/>
        <v>0.96597222222044365</v>
      </c>
      <c r="D28">
        <f t="shared" si="1"/>
        <v>0</v>
      </c>
      <c r="E28" s="10">
        <f t="shared" si="2"/>
        <v>0</v>
      </c>
      <c r="F28" s="5">
        <f t="shared" si="3"/>
        <v>0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43864.27847222222</v>
      </c>
      <c r="B29">
        <v>374562</v>
      </c>
      <c r="C29" s="8">
        <f t="shared" si="0"/>
        <v>2.0145833333299379</v>
      </c>
      <c r="D29">
        <f t="shared" si="1"/>
        <v>0</v>
      </c>
      <c r="E29" s="10">
        <f t="shared" si="2"/>
        <v>0</v>
      </c>
      <c r="F29" s="5">
        <f t="shared" si="3"/>
        <v>0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43862.263888888891</v>
      </c>
      <c r="B30">
        <v>374562</v>
      </c>
      <c r="C30" s="8">
        <f t="shared" si="0"/>
        <v>1.0020833333328483</v>
      </c>
      <c r="D30">
        <f t="shared" si="1"/>
        <v>0</v>
      </c>
      <c r="E30" s="10">
        <f t="shared" si="2"/>
        <v>0</v>
      </c>
      <c r="F30" s="5">
        <f t="shared" si="3"/>
        <v>0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43861.261805555558</v>
      </c>
      <c r="B31">
        <v>374562</v>
      </c>
      <c r="C31" s="8">
        <f t="shared" si="0"/>
        <v>0.9493055555576575</v>
      </c>
      <c r="D31">
        <f t="shared" si="1"/>
        <v>0</v>
      </c>
      <c r="E31" s="10">
        <f t="shared" si="2"/>
        <v>0</v>
      </c>
      <c r="F31" s="5">
        <f t="shared" si="3"/>
        <v>0</v>
      </c>
      <c r="G31" s="5" t="str">
        <f t="shared" si="4"/>
        <v>janvier</v>
      </c>
      <c r="H31" s="5" t="str">
        <f t="shared" si="5"/>
        <v>2020</v>
      </c>
    </row>
    <row r="32" spans="1:8" x14ac:dyDescent="0.25">
      <c r="A32" s="1">
        <v>43860.3125</v>
      </c>
      <c r="B32">
        <v>374562</v>
      </c>
      <c r="C32" s="8">
        <f t="shared" si="0"/>
        <v>1.0506944444423425</v>
      </c>
      <c r="D32">
        <f t="shared" si="1"/>
        <v>0</v>
      </c>
      <c r="E32" s="10">
        <f t="shared" si="2"/>
        <v>0</v>
      </c>
      <c r="F32" s="5">
        <f t="shared" si="3"/>
        <v>0</v>
      </c>
      <c r="G32" s="5" t="str">
        <f t="shared" si="4"/>
        <v>janvier</v>
      </c>
      <c r="H32" s="5" t="str">
        <f t="shared" si="5"/>
        <v>2020</v>
      </c>
    </row>
    <row r="33" spans="1:8" x14ac:dyDescent="0.25">
      <c r="A33" s="1">
        <v>43859.261805555558</v>
      </c>
      <c r="B33">
        <v>374562</v>
      </c>
      <c r="C33" s="8">
        <f t="shared" si="0"/>
        <v>1.90625</v>
      </c>
      <c r="D33">
        <f t="shared" si="1"/>
        <v>0</v>
      </c>
      <c r="E33" s="10">
        <f t="shared" si="2"/>
        <v>0</v>
      </c>
      <c r="F33" s="5">
        <f t="shared" si="3"/>
        <v>0</v>
      </c>
      <c r="G33" s="5" t="str">
        <f t="shared" si="4"/>
        <v>janvier</v>
      </c>
      <c r="H33" s="5" t="str">
        <f t="shared" si="5"/>
        <v>2020</v>
      </c>
    </row>
    <row r="34" spans="1:8" x14ac:dyDescent="0.25">
      <c r="A34" s="1">
        <v>43857.355555555558</v>
      </c>
      <c r="B34">
        <v>374562</v>
      </c>
      <c r="C34" s="8">
        <f t="shared" si="0"/>
        <v>2.0631944444467081</v>
      </c>
      <c r="D34">
        <f t="shared" si="1"/>
        <v>0</v>
      </c>
      <c r="E34" s="10">
        <f t="shared" si="2"/>
        <v>0</v>
      </c>
      <c r="F34" s="5">
        <f t="shared" si="3"/>
        <v>0</v>
      </c>
      <c r="G34" s="5" t="str">
        <f t="shared" si="4"/>
        <v>janvier</v>
      </c>
      <c r="H34" s="5" t="str">
        <f t="shared" si="5"/>
        <v>2020</v>
      </c>
    </row>
    <row r="35" spans="1:8" x14ac:dyDescent="0.25">
      <c r="A35" s="1">
        <v>43855.292361111111</v>
      </c>
      <c r="B35">
        <v>374562</v>
      </c>
      <c r="C35" s="8">
        <f t="shared" si="0"/>
        <v>1.0277777777810115</v>
      </c>
      <c r="D35">
        <f t="shared" si="1"/>
        <v>1</v>
      </c>
      <c r="E35" s="10">
        <f t="shared" si="2"/>
        <v>4.0540540540412985E-2</v>
      </c>
      <c r="F35" s="5">
        <f t="shared" si="3"/>
        <v>0.36486486486371689</v>
      </c>
      <c r="G35" s="5" t="str">
        <f t="shared" si="4"/>
        <v>janvier</v>
      </c>
      <c r="H35" s="5" t="str">
        <f t="shared" si="5"/>
        <v>2020</v>
      </c>
    </row>
    <row r="36" spans="1:8" x14ac:dyDescent="0.25">
      <c r="A36" s="1">
        <v>43854.26458333333</v>
      </c>
      <c r="B36">
        <v>374561</v>
      </c>
      <c r="C36" s="8">
        <f t="shared" si="0"/>
        <v>5.96875</v>
      </c>
      <c r="D36">
        <f t="shared" si="1"/>
        <v>0</v>
      </c>
      <c r="E36" s="10">
        <f t="shared" si="2"/>
        <v>0</v>
      </c>
      <c r="F36" s="5">
        <f t="shared" si="3"/>
        <v>0</v>
      </c>
      <c r="G36" s="5" t="str">
        <f t="shared" si="4"/>
        <v>janvier</v>
      </c>
      <c r="H36" s="5" t="str">
        <f t="shared" si="5"/>
        <v>2020</v>
      </c>
    </row>
    <row r="37" spans="1:8" x14ac:dyDescent="0.25">
      <c r="A37" s="1">
        <v>43848.29583333333</v>
      </c>
      <c r="B37">
        <v>374561</v>
      </c>
      <c r="C37" s="8">
        <f t="shared" si="0"/>
        <v>3.0180555555489263</v>
      </c>
      <c r="D37">
        <f t="shared" si="1"/>
        <v>0</v>
      </c>
      <c r="E37" s="10">
        <f t="shared" si="2"/>
        <v>0</v>
      </c>
      <c r="F37" s="5">
        <f t="shared" si="3"/>
        <v>0</v>
      </c>
      <c r="G37" s="5" t="str">
        <f t="shared" si="4"/>
        <v>janvier</v>
      </c>
      <c r="H37" s="5" t="str">
        <f t="shared" si="5"/>
        <v>2020</v>
      </c>
    </row>
    <row r="38" spans="1:8" x14ac:dyDescent="0.25">
      <c r="A38" s="1">
        <v>43845.277777777781</v>
      </c>
      <c r="B38">
        <v>374561</v>
      </c>
      <c r="C38" s="8">
        <f t="shared" si="0"/>
        <v>1.9902777777824667</v>
      </c>
      <c r="D38">
        <f t="shared" si="1"/>
        <v>0</v>
      </c>
      <c r="E38" s="10">
        <f t="shared" si="2"/>
        <v>0</v>
      </c>
      <c r="F38" s="5">
        <f t="shared" si="3"/>
        <v>0</v>
      </c>
      <c r="G38" s="5" t="str">
        <f t="shared" si="4"/>
        <v>janvier</v>
      </c>
      <c r="H38" s="5" t="str">
        <f t="shared" si="5"/>
        <v>2020</v>
      </c>
    </row>
    <row r="39" spans="1:8" x14ac:dyDescent="0.25">
      <c r="A39" s="1">
        <v>43843.287499999999</v>
      </c>
      <c r="B39">
        <v>374561</v>
      </c>
      <c r="C39" s="8">
        <f t="shared" si="0"/>
        <v>1.0013888888861402</v>
      </c>
      <c r="D39">
        <f t="shared" si="1"/>
        <v>0</v>
      </c>
      <c r="E39" s="10">
        <f t="shared" si="2"/>
        <v>0</v>
      </c>
      <c r="F39" s="5">
        <f t="shared" si="3"/>
        <v>0</v>
      </c>
      <c r="G39" s="5" t="str">
        <f t="shared" si="4"/>
        <v>janvier</v>
      </c>
      <c r="H39" s="5" t="str">
        <f t="shared" si="5"/>
        <v>2020</v>
      </c>
    </row>
    <row r="40" spans="1:8" x14ac:dyDescent="0.25">
      <c r="A40" s="1">
        <v>43842.286111111112</v>
      </c>
      <c r="B40">
        <v>374561</v>
      </c>
      <c r="C40" s="8">
        <f t="shared" si="0"/>
        <v>2.015972222223354</v>
      </c>
      <c r="D40">
        <f t="shared" si="1"/>
        <v>0</v>
      </c>
      <c r="E40" s="10">
        <f t="shared" si="2"/>
        <v>0</v>
      </c>
      <c r="F40" s="5">
        <f t="shared" si="3"/>
        <v>0</v>
      </c>
      <c r="G40" s="5" t="str">
        <f t="shared" si="4"/>
        <v>janvier</v>
      </c>
      <c r="H40" s="5" t="str">
        <f t="shared" si="5"/>
        <v>2020</v>
      </c>
    </row>
    <row r="41" spans="1:8" x14ac:dyDescent="0.25">
      <c r="A41" s="1">
        <v>43840.270138888889</v>
      </c>
      <c r="B41">
        <v>374561</v>
      </c>
      <c r="C41" s="8">
        <f t="shared" si="0"/>
        <v>1.0270833333343035</v>
      </c>
      <c r="D41">
        <f t="shared" si="1"/>
        <v>0</v>
      </c>
      <c r="E41" s="10">
        <f t="shared" si="2"/>
        <v>0</v>
      </c>
      <c r="F41" s="5">
        <f t="shared" si="3"/>
        <v>0</v>
      </c>
      <c r="G41" s="5" t="str">
        <f t="shared" si="4"/>
        <v>janvier</v>
      </c>
      <c r="H41" s="5" t="str">
        <f t="shared" si="5"/>
        <v>2020</v>
      </c>
    </row>
    <row r="42" spans="1:8" x14ac:dyDescent="0.25">
      <c r="A42" s="1">
        <v>43839.243055555555</v>
      </c>
      <c r="B42">
        <v>374561</v>
      </c>
      <c r="C42" s="8">
        <f t="shared" si="0"/>
        <v>0.9180555555576575</v>
      </c>
      <c r="D42">
        <f t="shared" si="1"/>
        <v>0</v>
      </c>
      <c r="E42" s="10">
        <f t="shared" si="2"/>
        <v>0</v>
      </c>
      <c r="F42" s="5">
        <f t="shared" si="3"/>
        <v>0</v>
      </c>
      <c r="G42" s="5" t="str">
        <f t="shared" si="4"/>
        <v>janvier</v>
      </c>
      <c r="H42" s="5" t="str">
        <f t="shared" si="5"/>
        <v>2020</v>
      </c>
    </row>
    <row r="43" spans="1:8" x14ac:dyDescent="0.25">
      <c r="A43" s="1">
        <v>43838.324999999997</v>
      </c>
      <c r="B43">
        <v>374561</v>
      </c>
      <c r="C43" s="8">
        <f t="shared" si="0"/>
        <v>2.0402777777781012</v>
      </c>
      <c r="D43">
        <f t="shared" si="1"/>
        <v>0</v>
      </c>
      <c r="E43" s="10">
        <f t="shared" si="2"/>
        <v>0</v>
      </c>
      <c r="F43" s="5">
        <f t="shared" si="3"/>
        <v>0</v>
      </c>
      <c r="G43" s="5" t="str">
        <f t="shared" si="4"/>
        <v>janvier</v>
      </c>
      <c r="H43" s="5" t="str">
        <f t="shared" si="5"/>
        <v>2020</v>
      </c>
    </row>
    <row r="44" spans="1:8" x14ac:dyDescent="0.25">
      <c r="A44" s="1">
        <v>43836.284722222219</v>
      </c>
      <c r="B44">
        <v>374561</v>
      </c>
      <c r="C44" s="8">
        <f t="shared" si="0"/>
        <v>1.0041666666656965</v>
      </c>
      <c r="D44">
        <f t="shared" si="1"/>
        <v>0</v>
      </c>
      <c r="E44" s="10">
        <f t="shared" si="2"/>
        <v>0</v>
      </c>
      <c r="F44" s="5">
        <f t="shared" si="3"/>
        <v>0</v>
      </c>
      <c r="G44" s="5" t="str">
        <f t="shared" si="4"/>
        <v>janvier</v>
      </c>
      <c r="H44" s="5" t="str">
        <f t="shared" si="5"/>
        <v>2020</v>
      </c>
    </row>
    <row r="45" spans="1:8" x14ac:dyDescent="0.25">
      <c r="A45" s="1">
        <v>43835.280555555553</v>
      </c>
      <c r="B45">
        <v>374561</v>
      </c>
      <c r="C45" s="8">
        <f t="shared" si="0"/>
        <v>1.0180555555562023</v>
      </c>
      <c r="D45">
        <f t="shared" si="1"/>
        <v>0</v>
      </c>
      <c r="E45" s="10">
        <f t="shared" si="2"/>
        <v>0</v>
      </c>
      <c r="F45" s="5">
        <f t="shared" si="3"/>
        <v>0</v>
      </c>
      <c r="G45" s="5" t="str">
        <f t="shared" si="4"/>
        <v>janvier</v>
      </c>
      <c r="H45" s="5" t="str">
        <f t="shared" si="5"/>
        <v>2020</v>
      </c>
    </row>
    <row r="46" spans="1:8" x14ac:dyDescent="0.25">
      <c r="A46" s="1">
        <v>43834.262499999997</v>
      </c>
      <c r="B46">
        <v>374561</v>
      </c>
      <c r="C46" s="8">
        <f t="shared" si="0"/>
        <v>0.99166666666133096</v>
      </c>
      <c r="D46">
        <f t="shared" si="1"/>
        <v>0</v>
      </c>
      <c r="E46" s="10">
        <f t="shared" si="2"/>
        <v>0</v>
      </c>
      <c r="F46" s="5">
        <f t="shared" si="3"/>
        <v>0</v>
      </c>
      <c r="G46" s="5" t="str">
        <f t="shared" si="4"/>
        <v>janvier</v>
      </c>
      <c r="H46" s="5" t="str">
        <f t="shared" si="5"/>
        <v>2020</v>
      </c>
    </row>
    <row r="47" spans="1:8" x14ac:dyDescent="0.25">
      <c r="A47" s="1">
        <v>43833.270833333336</v>
      </c>
      <c r="B47">
        <v>374561</v>
      </c>
      <c r="C47" s="8">
        <f t="shared" si="0"/>
        <v>0.97430555555911269</v>
      </c>
      <c r="D47">
        <f t="shared" si="1"/>
        <v>0</v>
      </c>
      <c r="E47" s="10">
        <f t="shared" si="2"/>
        <v>0</v>
      </c>
      <c r="F47" s="5">
        <f t="shared" si="3"/>
        <v>0</v>
      </c>
      <c r="G47" s="5" t="str">
        <f t="shared" si="4"/>
        <v>janvier</v>
      </c>
      <c r="H47" s="5" t="str">
        <f t="shared" si="5"/>
        <v>2020</v>
      </c>
    </row>
    <row r="48" spans="1:8" x14ac:dyDescent="0.25">
      <c r="A48" s="1">
        <v>43832.296527777777</v>
      </c>
      <c r="B48">
        <v>374561</v>
      </c>
      <c r="C48" s="8">
        <f t="shared" si="0"/>
        <v>2.0333333333328483</v>
      </c>
      <c r="D48">
        <f t="shared" si="1"/>
        <v>0</v>
      </c>
      <c r="E48" s="10">
        <f t="shared" si="2"/>
        <v>0</v>
      </c>
      <c r="F48" s="5">
        <f t="shared" si="3"/>
        <v>0</v>
      </c>
      <c r="G48" s="5" t="str">
        <f t="shared" si="4"/>
        <v>janvier</v>
      </c>
      <c r="H48" s="5" t="str">
        <f t="shared" si="5"/>
        <v>2020</v>
      </c>
    </row>
    <row r="49" spans="1:8" x14ac:dyDescent="0.25">
      <c r="A49" s="1">
        <v>43830.263194444444</v>
      </c>
      <c r="B49">
        <v>374561</v>
      </c>
      <c r="C49" s="8">
        <f t="shared" si="0"/>
        <v>0.99305555555474712</v>
      </c>
      <c r="D49">
        <f t="shared" si="1"/>
        <v>0</v>
      </c>
      <c r="E49" s="10">
        <f t="shared" si="2"/>
        <v>0</v>
      </c>
      <c r="F49" s="5">
        <f t="shared" si="3"/>
        <v>0</v>
      </c>
      <c r="G49" s="5" t="str">
        <f t="shared" si="4"/>
        <v>décembre</v>
      </c>
      <c r="H49" s="5" t="str">
        <f t="shared" si="5"/>
        <v>2019</v>
      </c>
    </row>
    <row r="50" spans="1:8" x14ac:dyDescent="0.25">
      <c r="A50" s="1">
        <v>43829.270138888889</v>
      </c>
      <c r="B50">
        <v>374561</v>
      </c>
      <c r="C50" s="8">
        <f t="shared" si="0"/>
        <v>1.0201388888890506</v>
      </c>
      <c r="D50">
        <f t="shared" si="1"/>
        <v>0</v>
      </c>
      <c r="E50" s="10">
        <f t="shared" si="2"/>
        <v>0</v>
      </c>
      <c r="F50" s="5">
        <f t="shared" si="3"/>
        <v>0</v>
      </c>
      <c r="G50" s="5" t="str">
        <f t="shared" si="4"/>
        <v>décembre</v>
      </c>
      <c r="H50" s="5" t="str">
        <f t="shared" si="5"/>
        <v>2019</v>
      </c>
    </row>
    <row r="51" spans="1:8" x14ac:dyDescent="0.25">
      <c r="A51" s="1">
        <v>43828.25</v>
      </c>
      <c r="B51">
        <v>374561</v>
      </c>
      <c r="C51" s="8">
        <f t="shared" si="0"/>
        <v>0.96527777778101154</v>
      </c>
      <c r="D51">
        <f t="shared" si="1"/>
        <v>0</v>
      </c>
      <c r="E51" s="10">
        <f t="shared" si="2"/>
        <v>0</v>
      </c>
      <c r="F51" s="5">
        <f t="shared" si="3"/>
        <v>0</v>
      </c>
      <c r="G51" s="5" t="str">
        <f t="shared" si="4"/>
        <v>décembre</v>
      </c>
      <c r="H51" s="5" t="str">
        <f t="shared" si="5"/>
        <v>2019</v>
      </c>
    </row>
    <row r="52" spans="1:8" x14ac:dyDescent="0.25">
      <c r="A52" s="1">
        <v>43827.284722222219</v>
      </c>
      <c r="B52">
        <v>374561</v>
      </c>
      <c r="C52" s="8">
        <f t="shared" si="0"/>
        <v>1.0090277777781012</v>
      </c>
      <c r="D52">
        <f t="shared" si="1"/>
        <v>0</v>
      </c>
      <c r="E52" s="10">
        <f t="shared" si="2"/>
        <v>0</v>
      </c>
      <c r="F52" s="5">
        <f t="shared" si="3"/>
        <v>0</v>
      </c>
      <c r="G52" s="5" t="str">
        <f t="shared" si="4"/>
        <v>décembre</v>
      </c>
      <c r="H52" s="5" t="str">
        <f t="shared" si="5"/>
        <v>2019</v>
      </c>
    </row>
    <row r="53" spans="1:8" x14ac:dyDescent="0.25">
      <c r="A53" s="1">
        <v>43826.275694444441</v>
      </c>
      <c r="B53">
        <v>374561</v>
      </c>
      <c r="C53" s="8">
        <f t="shared" si="0"/>
        <v>2.0520833333284827</v>
      </c>
      <c r="D53">
        <f t="shared" si="1"/>
        <v>0</v>
      </c>
      <c r="E53" s="10">
        <f t="shared" si="2"/>
        <v>0</v>
      </c>
      <c r="F53" s="5">
        <f t="shared" si="3"/>
        <v>0</v>
      </c>
      <c r="G53" s="5" t="str">
        <f t="shared" si="4"/>
        <v>décembre</v>
      </c>
      <c r="H53" s="5" t="str">
        <f t="shared" si="5"/>
        <v>2019</v>
      </c>
    </row>
    <row r="54" spans="1:8" x14ac:dyDescent="0.25">
      <c r="A54" s="1">
        <v>43824.223611111112</v>
      </c>
      <c r="B54">
        <v>374561</v>
      </c>
      <c r="C54" s="8">
        <f t="shared" si="0"/>
        <v>0.95069444444379769</v>
      </c>
      <c r="D54">
        <f t="shared" si="1"/>
        <v>1</v>
      </c>
      <c r="E54" s="10">
        <f t="shared" si="2"/>
        <v>4.3827611395208778E-2</v>
      </c>
      <c r="F54" s="5">
        <f t="shared" si="3"/>
        <v>0.39444850255687902</v>
      </c>
      <c r="G54" s="5" t="str">
        <f t="shared" si="4"/>
        <v>décembre</v>
      </c>
      <c r="H54" s="5" t="str">
        <f t="shared" si="5"/>
        <v>2019</v>
      </c>
    </row>
    <row r="55" spans="1:8" x14ac:dyDescent="0.25">
      <c r="A55" s="1">
        <v>43823.272916666669</v>
      </c>
      <c r="B55">
        <v>374560</v>
      </c>
      <c r="C55" s="8">
        <f t="shared" si="0"/>
        <v>1.0048611111124046</v>
      </c>
      <c r="D55">
        <f t="shared" si="1"/>
        <v>0</v>
      </c>
      <c r="E55" s="10">
        <f t="shared" si="2"/>
        <v>0</v>
      </c>
      <c r="F55" s="5">
        <f t="shared" si="3"/>
        <v>0</v>
      </c>
      <c r="G55" s="5" t="str">
        <f t="shared" si="4"/>
        <v>décembre</v>
      </c>
      <c r="H55" s="5" t="str">
        <f t="shared" si="5"/>
        <v>2019</v>
      </c>
    </row>
    <row r="56" spans="1:8" x14ac:dyDescent="0.25">
      <c r="A56" s="1">
        <v>43822.268055555556</v>
      </c>
      <c r="B56">
        <v>374560</v>
      </c>
      <c r="C56" s="8">
        <f t="shared" si="0"/>
        <v>1.0201388888890506</v>
      </c>
      <c r="D56">
        <f t="shared" si="1"/>
        <v>0</v>
      </c>
      <c r="E56" s="10">
        <f t="shared" si="2"/>
        <v>0</v>
      </c>
      <c r="F56" s="5">
        <f t="shared" si="3"/>
        <v>0</v>
      </c>
      <c r="G56" s="5" t="str">
        <f t="shared" si="4"/>
        <v>décembre</v>
      </c>
      <c r="H56" s="5" t="str">
        <f t="shared" si="5"/>
        <v>2019</v>
      </c>
    </row>
    <row r="57" spans="1:8" x14ac:dyDescent="0.25">
      <c r="A57" s="1">
        <v>43821.247916666667</v>
      </c>
      <c r="B57">
        <v>374560</v>
      </c>
      <c r="C57" s="8">
        <f t="shared" si="0"/>
        <v>0.95486111110949423</v>
      </c>
      <c r="D57">
        <f t="shared" si="1"/>
        <v>0</v>
      </c>
      <c r="E57" s="10">
        <f t="shared" si="2"/>
        <v>0</v>
      </c>
      <c r="F57" s="5">
        <f t="shared" si="3"/>
        <v>0</v>
      </c>
      <c r="G57" s="5" t="str">
        <f t="shared" si="4"/>
        <v>décembre</v>
      </c>
      <c r="H57" s="5" t="str">
        <f t="shared" si="5"/>
        <v>2019</v>
      </c>
    </row>
    <row r="58" spans="1:8" x14ac:dyDescent="0.25">
      <c r="A58" s="1">
        <v>43820.293055555558</v>
      </c>
      <c r="B58">
        <v>374560</v>
      </c>
      <c r="C58" s="8">
        <f t="shared" si="0"/>
        <v>3.0069444444452529</v>
      </c>
      <c r="D58">
        <f t="shared" si="1"/>
        <v>0</v>
      </c>
      <c r="E58" s="10">
        <f t="shared" si="2"/>
        <v>0</v>
      </c>
      <c r="F58" s="5">
        <f t="shared" si="3"/>
        <v>0</v>
      </c>
      <c r="G58" s="5" t="str">
        <f t="shared" si="4"/>
        <v>décembre</v>
      </c>
      <c r="H58" s="5" t="str">
        <f t="shared" si="5"/>
        <v>2019</v>
      </c>
    </row>
    <row r="59" spans="1:8" x14ac:dyDescent="0.25">
      <c r="A59" s="1">
        <v>43817.286111111112</v>
      </c>
      <c r="B59">
        <v>374560</v>
      </c>
      <c r="C59" s="8">
        <f t="shared" si="0"/>
        <v>4.0208333333357587</v>
      </c>
      <c r="D59">
        <f t="shared" si="1"/>
        <v>30</v>
      </c>
      <c r="E59" s="10">
        <f t="shared" si="2"/>
        <v>0.31088082901535652</v>
      </c>
      <c r="F59" s="5">
        <f t="shared" si="3"/>
        <v>2.7979274611382086</v>
      </c>
      <c r="G59" s="5" t="str">
        <f t="shared" si="4"/>
        <v>décembre</v>
      </c>
      <c r="H59" s="5" t="str">
        <f t="shared" si="5"/>
        <v>2019</v>
      </c>
    </row>
    <row r="60" spans="1:8" x14ac:dyDescent="0.25">
      <c r="A60" s="1">
        <v>43813.265277777777</v>
      </c>
      <c r="B60">
        <v>374530</v>
      </c>
      <c r="C60" s="8">
        <f t="shared" si="0"/>
        <v>9.9194444444437977</v>
      </c>
      <c r="D60">
        <f t="shared" si="1"/>
        <v>-29</v>
      </c>
      <c r="E60" s="10">
        <f t="shared" si="2"/>
        <v>-0.12181461775413843</v>
      </c>
      <c r="F60" s="5">
        <f t="shared" si="3"/>
        <v>-1.0963315597872458</v>
      </c>
      <c r="G60" s="5" t="str">
        <f t="shared" si="4"/>
        <v>décembre</v>
      </c>
      <c r="H60" s="5" t="str">
        <f t="shared" si="5"/>
        <v>2019</v>
      </c>
    </row>
    <row r="61" spans="1:8" x14ac:dyDescent="0.25">
      <c r="A61" s="1">
        <v>43803.345833333333</v>
      </c>
      <c r="B61">
        <v>374559</v>
      </c>
      <c r="C61" s="8">
        <f t="shared" si="0"/>
        <v>2.0597222222204437</v>
      </c>
      <c r="D61">
        <f t="shared" si="1"/>
        <v>0</v>
      </c>
      <c r="E61" s="10">
        <f t="shared" si="2"/>
        <v>0</v>
      </c>
      <c r="F61" s="5">
        <f t="shared" si="3"/>
        <v>0</v>
      </c>
      <c r="G61" s="5" t="str">
        <f t="shared" si="4"/>
        <v>décembre</v>
      </c>
      <c r="H61" s="5" t="str">
        <f t="shared" si="5"/>
        <v>2019</v>
      </c>
    </row>
    <row r="62" spans="1:8" x14ac:dyDescent="0.25">
      <c r="A62" s="1">
        <v>43801.286111111112</v>
      </c>
      <c r="B62">
        <v>374559</v>
      </c>
      <c r="C62" s="8">
        <f t="shared" si="0"/>
        <v>1.0083333333313931</v>
      </c>
      <c r="D62">
        <f t="shared" si="1"/>
        <v>0</v>
      </c>
      <c r="E62" s="10">
        <f t="shared" si="2"/>
        <v>0</v>
      </c>
      <c r="F62" s="5">
        <f t="shared" si="3"/>
        <v>0</v>
      </c>
      <c r="G62" s="5" t="str">
        <f t="shared" si="4"/>
        <v>décembre</v>
      </c>
      <c r="H62" s="5" t="str">
        <f t="shared" si="5"/>
        <v>2019</v>
      </c>
    </row>
    <row r="63" spans="1:8" x14ac:dyDescent="0.25">
      <c r="A63" s="1">
        <v>43800.277777777781</v>
      </c>
      <c r="B63">
        <v>374559</v>
      </c>
      <c r="C63" s="8">
        <f t="shared" si="0"/>
        <v>0.99027777778246673</v>
      </c>
      <c r="D63">
        <f t="shared" si="1"/>
        <v>0</v>
      </c>
      <c r="E63" s="10">
        <f t="shared" si="2"/>
        <v>0</v>
      </c>
      <c r="F63" s="5">
        <f t="shared" si="3"/>
        <v>0</v>
      </c>
      <c r="G63" s="5" t="str">
        <f t="shared" si="4"/>
        <v>décembre</v>
      </c>
      <c r="H63" s="5" t="str">
        <f t="shared" si="5"/>
        <v>2019</v>
      </c>
    </row>
    <row r="64" spans="1:8" x14ac:dyDescent="0.25">
      <c r="A64" s="1">
        <v>43799.287499999999</v>
      </c>
      <c r="B64">
        <v>374559</v>
      </c>
      <c r="C64" s="8">
        <f t="shared" si="0"/>
        <v>0.99930555555329192</v>
      </c>
      <c r="D64">
        <f t="shared" si="1"/>
        <v>0</v>
      </c>
      <c r="E64" s="10">
        <f t="shared" si="2"/>
        <v>0</v>
      </c>
      <c r="F64" s="5">
        <f t="shared" si="3"/>
        <v>0</v>
      </c>
      <c r="G64" s="5" t="str">
        <f t="shared" si="4"/>
        <v>novembre</v>
      </c>
      <c r="H64" s="5" t="str">
        <f t="shared" si="5"/>
        <v>2019</v>
      </c>
    </row>
    <row r="65" spans="1:8" x14ac:dyDescent="0.25">
      <c r="A65" s="1">
        <v>43798.288194444445</v>
      </c>
      <c r="B65">
        <v>374559</v>
      </c>
      <c r="C65" s="8">
        <f t="shared" si="0"/>
        <v>1.0180555555562023</v>
      </c>
      <c r="D65">
        <f t="shared" si="1"/>
        <v>0</v>
      </c>
      <c r="E65" s="10">
        <f t="shared" si="2"/>
        <v>0</v>
      </c>
      <c r="F65" s="5">
        <f t="shared" si="3"/>
        <v>0</v>
      </c>
      <c r="G65" s="5" t="str">
        <f t="shared" si="4"/>
        <v>novembre</v>
      </c>
      <c r="H65" s="5" t="str">
        <f t="shared" si="5"/>
        <v>2019</v>
      </c>
    </row>
    <row r="66" spans="1:8" x14ac:dyDescent="0.25">
      <c r="A66" s="1">
        <v>43797.270138888889</v>
      </c>
      <c r="B66">
        <v>374559</v>
      </c>
      <c r="C66" s="8">
        <f t="shared" si="0"/>
        <v>1.9472222222248092</v>
      </c>
      <c r="D66">
        <f t="shared" si="1"/>
        <v>0</v>
      </c>
      <c r="E66" s="10">
        <f t="shared" si="2"/>
        <v>0</v>
      </c>
      <c r="F66" s="5">
        <f t="shared" si="3"/>
        <v>0</v>
      </c>
      <c r="G66" s="5" t="str">
        <f t="shared" si="4"/>
        <v>novembre</v>
      </c>
      <c r="H66" s="5" t="str">
        <f t="shared" si="5"/>
        <v>2019</v>
      </c>
    </row>
    <row r="67" spans="1:8" x14ac:dyDescent="0.25">
      <c r="A67" s="1">
        <v>43795.322916666664</v>
      </c>
      <c r="B67">
        <v>374559</v>
      </c>
      <c r="C67" s="8">
        <f t="shared" ref="C67:C79" si="6">A67-A68</f>
        <v>1.0673611111051287</v>
      </c>
      <c r="D67">
        <f t="shared" ref="D67:D79" si="7">B67-B68</f>
        <v>0</v>
      </c>
      <c r="E67" s="10">
        <f t="shared" ref="E67:E79" si="8">D67/(C67*24)</f>
        <v>0</v>
      </c>
      <c r="F67" s="5">
        <f t="shared" ref="F67:F79" si="9">E67*9</f>
        <v>0</v>
      </c>
      <c r="G67" s="5" t="str">
        <f t="shared" ref="G67:G79" si="10">TEXT(A67,"mmmm")</f>
        <v>novembre</v>
      </c>
      <c r="H67" s="5" t="str">
        <f t="shared" ref="H67:H79" si="11">TEXT(A67,"aaaa")</f>
        <v>2019</v>
      </c>
    </row>
    <row r="68" spans="1:8" x14ac:dyDescent="0.25">
      <c r="A68" s="1">
        <v>43794.255555555559</v>
      </c>
      <c r="B68">
        <v>374559</v>
      </c>
      <c r="C68" s="8">
        <f t="shared" si="6"/>
        <v>1.9951388888948713</v>
      </c>
      <c r="D68">
        <f t="shared" si="7"/>
        <v>0</v>
      </c>
      <c r="E68" s="10">
        <f t="shared" si="8"/>
        <v>0</v>
      </c>
      <c r="F68" s="5">
        <f t="shared" si="9"/>
        <v>0</v>
      </c>
      <c r="G68" s="5" t="str">
        <f t="shared" si="10"/>
        <v>novembre</v>
      </c>
      <c r="H68" s="5" t="str">
        <f t="shared" si="11"/>
        <v>2019</v>
      </c>
    </row>
    <row r="69" spans="1:8" x14ac:dyDescent="0.25">
      <c r="A69" s="1">
        <v>43792.260416666664</v>
      </c>
      <c r="B69">
        <v>374559</v>
      </c>
      <c r="C69" s="8">
        <f t="shared" si="6"/>
        <v>1</v>
      </c>
      <c r="D69">
        <f t="shared" si="7"/>
        <v>0</v>
      </c>
      <c r="E69" s="10">
        <f t="shared" si="8"/>
        <v>0</v>
      </c>
      <c r="F69" s="5">
        <f t="shared" si="9"/>
        <v>0</v>
      </c>
      <c r="G69" s="5" t="str">
        <f t="shared" si="10"/>
        <v>novembre</v>
      </c>
      <c r="H69" s="5" t="str">
        <f t="shared" si="11"/>
        <v>2019</v>
      </c>
    </row>
    <row r="70" spans="1:8" x14ac:dyDescent="0.25">
      <c r="A70" s="1">
        <v>43791.260416666664</v>
      </c>
      <c r="B70">
        <v>374559</v>
      </c>
      <c r="C70" s="8">
        <f t="shared" si="6"/>
        <v>0.97569444444525288</v>
      </c>
      <c r="D70">
        <f t="shared" si="7"/>
        <v>0</v>
      </c>
      <c r="E70" s="10">
        <f t="shared" si="8"/>
        <v>0</v>
      </c>
      <c r="F70" s="5">
        <f t="shared" si="9"/>
        <v>0</v>
      </c>
      <c r="G70" s="5" t="str">
        <f t="shared" si="10"/>
        <v>novembre</v>
      </c>
      <c r="H70" s="5" t="str">
        <f t="shared" si="11"/>
        <v>2019</v>
      </c>
    </row>
    <row r="71" spans="1:8" x14ac:dyDescent="0.25">
      <c r="A71" s="1">
        <v>43790.284722222219</v>
      </c>
      <c r="B71">
        <v>374559</v>
      </c>
      <c r="C71" s="8">
        <f t="shared" si="6"/>
        <v>0.97222222221898846</v>
      </c>
      <c r="D71">
        <f t="shared" si="7"/>
        <v>0</v>
      </c>
      <c r="E71" s="10">
        <f t="shared" si="8"/>
        <v>0</v>
      </c>
      <c r="F71" s="5">
        <f t="shared" si="9"/>
        <v>0</v>
      </c>
      <c r="G71" s="5" t="str">
        <f t="shared" si="10"/>
        <v>novembre</v>
      </c>
      <c r="H71" s="5" t="str">
        <f t="shared" si="11"/>
        <v>2019</v>
      </c>
    </row>
    <row r="72" spans="1:8" x14ac:dyDescent="0.25">
      <c r="A72" s="1">
        <v>43789.3125</v>
      </c>
      <c r="B72">
        <v>374559</v>
      </c>
      <c r="C72" s="8">
        <f t="shared" si="6"/>
        <v>1.0847222222218988</v>
      </c>
      <c r="D72">
        <f t="shared" si="7"/>
        <v>0</v>
      </c>
      <c r="E72" s="10">
        <f t="shared" si="8"/>
        <v>0</v>
      </c>
      <c r="F72" s="5">
        <f t="shared" si="9"/>
        <v>0</v>
      </c>
      <c r="G72" s="5" t="str">
        <f t="shared" si="10"/>
        <v>novembre</v>
      </c>
      <c r="H72" s="5" t="str">
        <f t="shared" si="11"/>
        <v>2019</v>
      </c>
    </row>
    <row r="73" spans="1:8" x14ac:dyDescent="0.25">
      <c r="A73" s="1">
        <v>43788.227777777778</v>
      </c>
      <c r="B73">
        <v>374559</v>
      </c>
      <c r="C73" s="8">
        <f t="shared" si="6"/>
        <v>0.93472222222044365</v>
      </c>
      <c r="D73">
        <f t="shared" si="7"/>
        <v>0</v>
      </c>
      <c r="E73" s="10">
        <f t="shared" si="8"/>
        <v>0</v>
      </c>
      <c r="F73" s="5">
        <f t="shared" si="9"/>
        <v>0</v>
      </c>
      <c r="G73" s="5" t="str">
        <f t="shared" si="10"/>
        <v>novembre</v>
      </c>
      <c r="H73" s="5" t="str">
        <f t="shared" si="11"/>
        <v>2019</v>
      </c>
    </row>
    <row r="74" spans="1:8" x14ac:dyDescent="0.25">
      <c r="A74" s="1">
        <v>43787.293055555558</v>
      </c>
      <c r="B74">
        <v>374559</v>
      </c>
      <c r="C74" s="8">
        <f t="shared" si="6"/>
        <v>1.0381944444452529</v>
      </c>
      <c r="D74">
        <f t="shared" si="7"/>
        <v>0</v>
      </c>
      <c r="E74" s="10">
        <f t="shared" si="8"/>
        <v>0</v>
      </c>
      <c r="F74" s="5">
        <f t="shared" si="9"/>
        <v>0</v>
      </c>
      <c r="G74" s="5" t="str">
        <f t="shared" si="10"/>
        <v>novembre</v>
      </c>
      <c r="H74" s="5" t="str">
        <f t="shared" si="11"/>
        <v>2019</v>
      </c>
    </row>
    <row r="75" spans="1:8" x14ac:dyDescent="0.25">
      <c r="A75" s="1">
        <v>43786.254861111112</v>
      </c>
      <c r="B75">
        <v>374559</v>
      </c>
      <c r="C75" s="8">
        <f t="shared" si="6"/>
        <v>0.99583333333430346</v>
      </c>
      <c r="D75">
        <f t="shared" si="7"/>
        <v>0</v>
      </c>
      <c r="E75" s="10">
        <f t="shared" si="8"/>
        <v>0</v>
      </c>
      <c r="F75" s="5">
        <f t="shared" si="9"/>
        <v>0</v>
      </c>
      <c r="G75" s="5" t="str">
        <f t="shared" si="10"/>
        <v>novembre</v>
      </c>
      <c r="H75" s="5" t="str">
        <f t="shared" si="11"/>
        <v>2019</v>
      </c>
    </row>
    <row r="76" spans="1:8" x14ac:dyDescent="0.25">
      <c r="A76" s="1">
        <v>43785.259027777778</v>
      </c>
      <c r="B76">
        <v>374559</v>
      </c>
      <c r="C76" s="8">
        <f t="shared" si="6"/>
        <v>0.97430555555911269</v>
      </c>
      <c r="D76">
        <f t="shared" si="7"/>
        <v>0</v>
      </c>
      <c r="E76" s="10">
        <f t="shared" si="8"/>
        <v>0</v>
      </c>
      <c r="F76" s="5">
        <f t="shared" si="9"/>
        <v>0</v>
      </c>
      <c r="G76" s="5" t="str">
        <f t="shared" si="10"/>
        <v>novembre</v>
      </c>
      <c r="H76" s="5" t="str">
        <f t="shared" si="11"/>
        <v>2019</v>
      </c>
    </row>
    <row r="77" spans="1:8" x14ac:dyDescent="0.25">
      <c r="A77" s="1">
        <v>43784.284722222219</v>
      </c>
      <c r="B77">
        <v>374559</v>
      </c>
      <c r="C77" s="8">
        <f t="shared" si="6"/>
        <v>2.0083333333313931</v>
      </c>
      <c r="D77">
        <f t="shared" si="7"/>
        <v>0</v>
      </c>
      <c r="E77" s="10">
        <f t="shared" si="8"/>
        <v>0</v>
      </c>
      <c r="F77" s="5">
        <f t="shared" si="9"/>
        <v>0</v>
      </c>
      <c r="G77" s="5" t="str">
        <f t="shared" si="10"/>
        <v>novembre</v>
      </c>
      <c r="H77" s="5" t="str">
        <f t="shared" si="11"/>
        <v>2019</v>
      </c>
    </row>
    <row r="78" spans="1:8" x14ac:dyDescent="0.25">
      <c r="A78" s="1">
        <v>43782.276388888888</v>
      </c>
      <c r="B78">
        <v>374559</v>
      </c>
      <c r="C78" s="8">
        <f t="shared" si="6"/>
        <v>1.0187499999956344</v>
      </c>
      <c r="D78">
        <f t="shared" si="7"/>
        <v>0</v>
      </c>
      <c r="E78" s="10">
        <f t="shared" si="8"/>
        <v>0</v>
      </c>
      <c r="F78" s="5">
        <f t="shared" si="9"/>
        <v>0</v>
      </c>
      <c r="G78" s="5" t="str">
        <f t="shared" si="10"/>
        <v>novembre</v>
      </c>
      <c r="H78" s="5" t="str">
        <f t="shared" si="11"/>
        <v>2019</v>
      </c>
    </row>
    <row r="79" spans="1:8" x14ac:dyDescent="0.25">
      <c r="A79" s="1">
        <v>43781.257638888892</v>
      </c>
      <c r="B79">
        <v>374559</v>
      </c>
      <c r="C79" s="8">
        <f t="shared" si="6"/>
        <v>43781.257638888892</v>
      </c>
      <c r="D79">
        <f t="shared" si="7"/>
        <v>374559</v>
      </c>
      <c r="E79" s="10">
        <f t="shared" si="8"/>
        <v>0.35646817477754106</v>
      </c>
      <c r="F79" s="5">
        <f t="shared" si="9"/>
        <v>3.2082135729978694</v>
      </c>
      <c r="G79" s="5" t="str">
        <f t="shared" si="10"/>
        <v>novembre</v>
      </c>
      <c r="H79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SSA3m">
                <anchor>
                  <from>
                    <xdr:col>9</xdr:col>
                    <xdr:colOff>285750</xdr:colOff>
                    <xdr:row>0</xdr:row>
                    <xdr:rowOff>76200</xdr:rowOff>
                  </from>
                  <to>
                    <xdr:col>10</xdr:col>
                    <xdr:colOff>923925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B08BC-4BEE-4F54-B29F-D2B9E82D3822}">
  <sheetPr codeName="Feuil3"/>
  <dimension ref="A1:K70"/>
  <sheetViews>
    <sheetView topLeftCell="A2" workbookViewId="0">
      <selection activeCell="G63" sqref="G63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85546875" style="5" bestFit="1" customWidth="1"/>
    <col min="6" max="6" width="16.140625" style="5" customWidth="1"/>
    <col min="7" max="7" width="31.5703125" style="5" customWidth="1"/>
    <col min="8" max="8" width="24.140625" style="5" customWidth="1"/>
    <col min="9" max="9" width="21.42578125" style="5" customWidth="1"/>
    <col min="10" max="16384" width="11.42578125" style="5"/>
  </cols>
  <sheetData>
    <row r="1" spans="1:11" x14ac:dyDescent="0.25">
      <c r="A1" s="4" t="s">
        <v>0</v>
      </c>
      <c r="B1" s="3" t="s">
        <v>2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43913.202777777777</v>
      </c>
      <c r="B2">
        <v>929682</v>
      </c>
      <c r="C2" s="8">
        <f>A2-A3</f>
        <v>0.97777777777810115</v>
      </c>
      <c r="D2">
        <f>B2-B3</f>
        <v>0</v>
      </c>
      <c r="E2" s="5">
        <f>D2/(C2*24)</f>
        <v>0</v>
      </c>
      <c r="F2" s="5">
        <f>E2*9</f>
        <v>0</v>
      </c>
      <c r="G2" s="5" t="str">
        <f>TEXT(A2,"mmmm")</f>
        <v>mars</v>
      </c>
      <c r="H2" s="5" t="str">
        <f>TEXT(A2,"aaaa")</f>
        <v>2020</v>
      </c>
      <c r="K2" s="8"/>
    </row>
    <row r="3" spans="1:11" x14ac:dyDescent="0.25">
      <c r="A3" s="1">
        <v>43912.224999999999</v>
      </c>
      <c r="B3">
        <v>929682</v>
      </c>
      <c r="C3" s="8">
        <f t="shared" ref="C3:C66" si="0">A3-A4</f>
        <v>5.9097222222189885</v>
      </c>
      <c r="D3">
        <f t="shared" ref="D3:D66" si="1">B3-B4</f>
        <v>0</v>
      </c>
      <c r="E3" s="5">
        <f t="shared" ref="E3:E66" si="2">D3/(C3*24)</f>
        <v>0</v>
      </c>
      <c r="F3" s="5">
        <f t="shared" ref="F3:F66" si="3">E3*9</f>
        <v>0</v>
      </c>
      <c r="G3" s="5" t="str">
        <f t="shared" ref="G3:G66" si="4">TEXT(A3,"mmmm")</f>
        <v>mars</v>
      </c>
      <c r="H3" s="5" t="str">
        <f t="shared" ref="H3:H66" si="5">TEXT(A3,"aaaa")</f>
        <v>2020</v>
      </c>
      <c r="K3" s="8"/>
    </row>
    <row r="4" spans="1:11" x14ac:dyDescent="0.25">
      <c r="A4" s="1">
        <v>43906.31527777778</v>
      </c>
      <c r="B4">
        <v>929682</v>
      </c>
      <c r="C4" s="8">
        <f t="shared" si="0"/>
        <v>2.109027777776646</v>
      </c>
      <c r="D4">
        <f t="shared" si="1"/>
        <v>0</v>
      </c>
      <c r="E4" s="5">
        <f t="shared" si="2"/>
        <v>0</v>
      </c>
      <c r="F4" s="5">
        <f t="shared" si="3"/>
        <v>0</v>
      </c>
      <c r="G4" s="5" t="str">
        <f t="shared" si="4"/>
        <v>mars</v>
      </c>
      <c r="H4" s="5" t="str">
        <f t="shared" si="5"/>
        <v>2020</v>
      </c>
      <c r="K4" s="8"/>
    </row>
    <row r="5" spans="1:11" x14ac:dyDescent="0.25">
      <c r="A5" s="1">
        <v>43904.206250000003</v>
      </c>
      <c r="B5">
        <v>929682</v>
      </c>
      <c r="C5" s="8">
        <f t="shared" si="0"/>
        <v>1.0048611111124046</v>
      </c>
      <c r="D5">
        <f t="shared" si="1"/>
        <v>0</v>
      </c>
      <c r="E5" s="5">
        <f t="shared" si="2"/>
        <v>0</v>
      </c>
      <c r="F5" s="5">
        <f t="shared" si="3"/>
        <v>0</v>
      </c>
      <c r="G5" s="5" t="str">
        <f t="shared" si="4"/>
        <v>mars</v>
      </c>
      <c r="H5" s="5" t="str">
        <f t="shared" si="5"/>
        <v>2020</v>
      </c>
      <c r="K5" s="8"/>
    </row>
    <row r="6" spans="1:11" x14ac:dyDescent="0.25">
      <c r="A6" s="1">
        <v>43903.201388888891</v>
      </c>
      <c r="B6">
        <v>929682</v>
      </c>
      <c r="C6" s="8">
        <f t="shared" si="0"/>
        <v>1.9555555555562023</v>
      </c>
      <c r="D6">
        <f t="shared" si="1"/>
        <v>0</v>
      </c>
      <c r="E6" s="5">
        <f t="shared" si="2"/>
        <v>0</v>
      </c>
      <c r="F6" s="5">
        <f t="shared" si="3"/>
        <v>0</v>
      </c>
      <c r="G6" s="5" t="str">
        <f t="shared" si="4"/>
        <v>mars</v>
      </c>
      <c r="H6" s="5" t="str">
        <f t="shared" si="5"/>
        <v>2020</v>
      </c>
      <c r="K6" s="8"/>
    </row>
    <row r="7" spans="1:11" x14ac:dyDescent="0.25">
      <c r="A7" s="1">
        <v>43901.245833333334</v>
      </c>
      <c r="B7">
        <v>929682</v>
      </c>
      <c r="C7" s="8">
        <f t="shared" si="0"/>
        <v>4.9201388888905058</v>
      </c>
      <c r="D7">
        <f t="shared" si="1"/>
        <v>0</v>
      </c>
      <c r="E7" s="5">
        <f t="shared" si="2"/>
        <v>0</v>
      </c>
      <c r="F7" s="5">
        <f t="shared" si="3"/>
        <v>0</v>
      </c>
      <c r="G7" s="5" t="str">
        <f t="shared" si="4"/>
        <v>mars</v>
      </c>
      <c r="H7" s="5" t="str">
        <f t="shared" si="5"/>
        <v>2020</v>
      </c>
      <c r="K7" s="8"/>
    </row>
    <row r="8" spans="1:11" x14ac:dyDescent="0.25">
      <c r="A8" s="1">
        <v>43896.325694444444</v>
      </c>
      <c r="B8">
        <v>929682</v>
      </c>
      <c r="C8" s="8">
        <f t="shared" si="0"/>
        <v>2.0423611111109494</v>
      </c>
      <c r="D8">
        <f t="shared" si="1"/>
        <v>0</v>
      </c>
      <c r="E8" s="5">
        <f t="shared" si="2"/>
        <v>0</v>
      </c>
      <c r="F8" s="5">
        <f t="shared" si="3"/>
        <v>0</v>
      </c>
      <c r="G8" s="5" t="str">
        <f t="shared" si="4"/>
        <v>mars</v>
      </c>
      <c r="H8" s="5" t="str">
        <f t="shared" si="5"/>
        <v>2020</v>
      </c>
      <c r="K8" s="8"/>
    </row>
    <row r="9" spans="1:11" x14ac:dyDescent="0.25">
      <c r="A9" s="1">
        <v>43894.283333333333</v>
      </c>
      <c r="B9">
        <v>929682</v>
      </c>
      <c r="C9" s="8">
        <f t="shared" si="0"/>
        <v>0.97777777777810115</v>
      </c>
      <c r="D9">
        <f t="shared" si="1"/>
        <v>0</v>
      </c>
      <c r="E9" s="5">
        <f t="shared" si="2"/>
        <v>0</v>
      </c>
      <c r="F9" s="5">
        <f t="shared" si="3"/>
        <v>0</v>
      </c>
      <c r="G9" s="5" t="str">
        <f t="shared" si="4"/>
        <v>mars</v>
      </c>
      <c r="H9" s="5" t="str">
        <f t="shared" si="5"/>
        <v>2020</v>
      </c>
    </row>
    <row r="10" spans="1:11" x14ac:dyDescent="0.25">
      <c r="A10" s="1">
        <v>43893.305555555555</v>
      </c>
      <c r="B10">
        <v>929682</v>
      </c>
      <c r="C10" s="8">
        <f t="shared" si="0"/>
        <v>3.0347222222189885</v>
      </c>
      <c r="D10">
        <f t="shared" si="1"/>
        <v>0</v>
      </c>
      <c r="E10" s="5">
        <f t="shared" si="2"/>
        <v>0</v>
      </c>
      <c r="F10" s="5">
        <f t="shared" si="3"/>
        <v>0</v>
      </c>
      <c r="G10" s="5" t="str">
        <f t="shared" si="4"/>
        <v>mars</v>
      </c>
      <c r="H10" s="5" t="str">
        <f t="shared" si="5"/>
        <v>2020</v>
      </c>
    </row>
    <row r="11" spans="1:11" x14ac:dyDescent="0.25">
      <c r="A11" s="1">
        <v>43890.270833333336</v>
      </c>
      <c r="B11">
        <v>929682</v>
      </c>
      <c r="C11" s="8">
        <f t="shared" si="0"/>
        <v>3.0118055555576575</v>
      </c>
      <c r="D11">
        <f t="shared" si="1"/>
        <v>0</v>
      </c>
      <c r="E11" s="5">
        <f t="shared" si="2"/>
        <v>0</v>
      </c>
      <c r="F11" s="5">
        <f t="shared" si="3"/>
        <v>0</v>
      </c>
      <c r="G11" s="5" t="str">
        <f t="shared" si="4"/>
        <v>février</v>
      </c>
      <c r="H11" s="5" t="str">
        <f t="shared" si="5"/>
        <v>2020</v>
      </c>
    </row>
    <row r="12" spans="1:11" x14ac:dyDescent="0.25">
      <c r="A12" s="1">
        <v>43887.259027777778</v>
      </c>
      <c r="B12">
        <v>929682</v>
      </c>
      <c r="C12" s="8">
        <f t="shared" si="0"/>
        <v>1.0180555555562023</v>
      </c>
      <c r="D12">
        <f t="shared" si="1"/>
        <v>0</v>
      </c>
      <c r="E12" s="5">
        <f t="shared" si="2"/>
        <v>0</v>
      </c>
      <c r="F12" s="5">
        <f t="shared" si="3"/>
        <v>0</v>
      </c>
      <c r="G12" s="5" t="str">
        <f t="shared" si="4"/>
        <v>février</v>
      </c>
      <c r="H12" s="5" t="str">
        <f t="shared" si="5"/>
        <v>2020</v>
      </c>
    </row>
    <row r="13" spans="1:11" x14ac:dyDescent="0.25">
      <c r="A13" s="1">
        <v>43886.240972222222</v>
      </c>
      <c r="B13">
        <v>929682</v>
      </c>
      <c r="C13" s="8">
        <f t="shared" si="0"/>
        <v>1.96875</v>
      </c>
      <c r="D13">
        <f t="shared" si="1"/>
        <v>0</v>
      </c>
      <c r="E13" s="5">
        <f t="shared" si="2"/>
        <v>0</v>
      </c>
      <c r="F13" s="5">
        <f t="shared" si="3"/>
        <v>0</v>
      </c>
      <c r="G13" s="5" t="str">
        <f t="shared" si="4"/>
        <v>février</v>
      </c>
      <c r="H13" s="5" t="str">
        <f t="shared" si="5"/>
        <v>2020</v>
      </c>
    </row>
    <row r="14" spans="1:11" x14ac:dyDescent="0.25">
      <c r="A14" s="1">
        <v>43884.272222222222</v>
      </c>
      <c r="B14">
        <v>929682</v>
      </c>
      <c r="C14" s="8">
        <f t="shared" si="0"/>
        <v>0.99791666666715173</v>
      </c>
      <c r="D14">
        <f t="shared" si="1"/>
        <v>0</v>
      </c>
      <c r="E14" s="5">
        <f t="shared" si="2"/>
        <v>0</v>
      </c>
      <c r="F14" s="5">
        <f t="shared" si="3"/>
        <v>0</v>
      </c>
      <c r="G14" s="5" t="str">
        <f t="shared" si="4"/>
        <v>février</v>
      </c>
      <c r="H14" s="5" t="str">
        <f t="shared" si="5"/>
        <v>2020</v>
      </c>
    </row>
    <row r="15" spans="1:11" x14ac:dyDescent="0.25">
      <c r="A15" s="1">
        <v>43883.274305555555</v>
      </c>
      <c r="B15">
        <v>929682</v>
      </c>
      <c r="C15" s="8">
        <f t="shared" si="0"/>
        <v>1.0027777777795563</v>
      </c>
      <c r="D15">
        <f t="shared" si="1"/>
        <v>0</v>
      </c>
      <c r="E15" s="5">
        <f t="shared" si="2"/>
        <v>0</v>
      </c>
      <c r="F15" s="5">
        <f t="shared" si="3"/>
        <v>0</v>
      </c>
      <c r="G15" s="5" t="str">
        <f t="shared" si="4"/>
        <v>février</v>
      </c>
      <c r="H15" s="5" t="str">
        <f t="shared" si="5"/>
        <v>2020</v>
      </c>
    </row>
    <row r="16" spans="1:11" x14ac:dyDescent="0.25">
      <c r="A16" s="1">
        <v>43882.271527777775</v>
      </c>
      <c r="B16">
        <v>929682</v>
      </c>
      <c r="C16" s="8">
        <f t="shared" si="0"/>
        <v>1.0326388888861402</v>
      </c>
      <c r="D16">
        <f t="shared" si="1"/>
        <v>0</v>
      </c>
      <c r="E16" s="5">
        <f t="shared" si="2"/>
        <v>0</v>
      </c>
      <c r="F16" s="5">
        <f t="shared" si="3"/>
        <v>0</v>
      </c>
      <c r="G16" s="5" t="str">
        <f t="shared" si="4"/>
        <v>février</v>
      </c>
      <c r="H16" s="5" t="str">
        <f t="shared" si="5"/>
        <v>2020</v>
      </c>
    </row>
    <row r="17" spans="1:8" x14ac:dyDescent="0.25">
      <c r="A17" s="1">
        <v>43881.238888888889</v>
      </c>
      <c r="B17">
        <v>929682</v>
      </c>
      <c r="C17" s="8">
        <f t="shared" si="0"/>
        <v>0.95208333332993789</v>
      </c>
      <c r="D17">
        <f t="shared" si="1"/>
        <v>0</v>
      </c>
      <c r="E17" s="5">
        <f t="shared" si="2"/>
        <v>0</v>
      </c>
      <c r="F17" s="5">
        <f t="shared" si="3"/>
        <v>0</v>
      </c>
      <c r="G17" s="5" t="str">
        <f t="shared" si="4"/>
        <v>février</v>
      </c>
      <c r="H17" s="5" t="str">
        <f t="shared" si="5"/>
        <v>2020</v>
      </c>
    </row>
    <row r="18" spans="1:8" x14ac:dyDescent="0.25">
      <c r="A18" s="1">
        <v>43880.286805555559</v>
      </c>
      <c r="B18">
        <v>929682</v>
      </c>
      <c r="C18" s="8">
        <f t="shared" si="0"/>
        <v>1.9993055555605679</v>
      </c>
      <c r="D18">
        <f t="shared" si="1"/>
        <v>0</v>
      </c>
      <c r="E18" s="5">
        <f t="shared" si="2"/>
        <v>0</v>
      </c>
      <c r="F18" s="5">
        <f t="shared" si="3"/>
        <v>0</v>
      </c>
      <c r="G18" s="5" t="str">
        <f t="shared" si="4"/>
        <v>février</v>
      </c>
      <c r="H18" s="5" t="str">
        <f t="shared" si="5"/>
        <v>2020</v>
      </c>
    </row>
    <row r="19" spans="1:8" x14ac:dyDescent="0.25">
      <c r="A19" s="1">
        <v>43878.287499999999</v>
      </c>
      <c r="B19">
        <v>929682</v>
      </c>
      <c r="C19" s="8">
        <f t="shared" si="0"/>
        <v>0.97013888888614019</v>
      </c>
      <c r="D19">
        <f t="shared" si="1"/>
        <v>0</v>
      </c>
      <c r="E19" s="5">
        <f t="shared" si="2"/>
        <v>0</v>
      </c>
      <c r="F19" s="5">
        <f t="shared" si="3"/>
        <v>0</v>
      </c>
      <c r="G19" s="5" t="str">
        <f t="shared" si="4"/>
        <v>février</v>
      </c>
      <c r="H19" s="5" t="str">
        <f t="shared" si="5"/>
        <v>2020</v>
      </c>
    </row>
    <row r="20" spans="1:8" x14ac:dyDescent="0.25">
      <c r="A20" s="1">
        <v>43877.317361111112</v>
      </c>
      <c r="B20">
        <v>929682</v>
      </c>
      <c r="C20" s="8">
        <f t="shared" si="0"/>
        <v>3.0597222222204437</v>
      </c>
      <c r="D20">
        <f t="shared" si="1"/>
        <v>0</v>
      </c>
      <c r="E20" s="5">
        <f t="shared" si="2"/>
        <v>0</v>
      </c>
      <c r="F20" s="5">
        <f t="shared" si="3"/>
        <v>0</v>
      </c>
      <c r="G20" s="5" t="str">
        <f t="shared" si="4"/>
        <v>février</v>
      </c>
      <c r="H20" s="5" t="str">
        <f t="shared" si="5"/>
        <v>2020</v>
      </c>
    </row>
    <row r="21" spans="1:8" x14ac:dyDescent="0.25">
      <c r="A21" s="1">
        <v>43874.257638888892</v>
      </c>
      <c r="B21">
        <v>929682</v>
      </c>
      <c r="C21" s="8">
        <f t="shared" si="0"/>
        <v>0.97013888889341615</v>
      </c>
      <c r="D21">
        <f t="shared" si="1"/>
        <v>0</v>
      </c>
      <c r="E21" s="5">
        <f t="shared" si="2"/>
        <v>0</v>
      </c>
      <c r="F21" s="5">
        <f t="shared" si="3"/>
        <v>0</v>
      </c>
      <c r="G21" s="5" t="str">
        <f t="shared" si="4"/>
        <v>février</v>
      </c>
      <c r="H21" s="5" t="str">
        <f t="shared" si="5"/>
        <v>2020</v>
      </c>
    </row>
    <row r="22" spans="1:8" x14ac:dyDescent="0.25">
      <c r="A22" s="1">
        <v>43873.287499999999</v>
      </c>
      <c r="B22">
        <v>929682</v>
      </c>
      <c r="C22" s="8">
        <f t="shared" si="0"/>
        <v>1.0222222222218988</v>
      </c>
      <c r="D22">
        <f t="shared" si="1"/>
        <v>0</v>
      </c>
      <c r="E22" s="5">
        <f t="shared" si="2"/>
        <v>0</v>
      </c>
      <c r="F22" s="5">
        <f t="shared" si="3"/>
        <v>0</v>
      </c>
      <c r="G22" s="5" t="str">
        <f t="shared" si="4"/>
        <v>février</v>
      </c>
      <c r="H22" s="5" t="str">
        <f t="shared" si="5"/>
        <v>2020</v>
      </c>
    </row>
    <row r="23" spans="1:8" x14ac:dyDescent="0.25">
      <c r="A23" s="1">
        <v>43872.265277777777</v>
      </c>
      <c r="B23">
        <v>929682</v>
      </c>
      <c r="C23" s="8">
        <f t="shared" si="0"/>
        <v>1.0270833333343035</v>
      </c>
      <c r="D23">
        <f t="shared" si="1"/>
        <v>0</v>
      </c>
      <c r="E23" s="5">
        <f t="shared" si="2"/>
        <v>0</v>
      </c>
      <c r="F23" s="5">
        <f t="shared" si="3"/>
        <v>0</v>
      </c>
      <c r="G23" s="5" t="str">
        <f t="shared" si="4"/>
        <v>février</v>
      </c>
      <c r="H23" s="5" t="str">
        <f t="shared" si="5"/>
        <v>2020</v>
      </c>
    </row>
    <row r="24" spans="1:8" x14ac:dyDescent="0.25">
      <c r="A24" s="1">
        <v>43871.238194444442</v>
      </c>
      <c r="B24">
        <v>929682</v>
      </c>
      <c r="C24" s="8">
        <f t="shared" si="0"/>
        <v>0.99791666666715173</v>
      </c>
      <c r="D24">
        <f t="shared" si="1"/>
        <v>0</v>
      </c>
      <c r="E24" s="5">
        <f t="shared" si="2"/>
        <v>0</v>
      </c>
      <c r="F24" s="5">
        <f t="shared" si="3"/>
        <v>0</v>
      </c>
      <c r="G24" s="5" t="str">
        <f t="shared" si="4"/>
        <v>février</v>
      </c>
      <c r="H24" s="5" t="str">
        <f t="shared" si="5"/>
        <v>2020</v>
      </c>
    </row>
    <row r="25" spans="1:8" x14ac:dyDescent="0.25">
      <c r="A25" s="1">
        <v>43870.240277777775</v>
      </c>
      <c r="B25">
        <v>929682</v>
      </c>
      <c r="C25" s="8">
        <f t="shared" si="0"/>
        <v>1.9791666666642413</v>
      </c>
      <c r="D25">
        <f t="shared" si="1"/>
        <v>0</v>
      </c>
      <c r="E25" s="5">
        <f t="shared" si="2"/>
        <v>0</v>
      </c>
      <c r="F25" s="5">
        <f t="shared" si="3"/>
        <v>0</v>
      </c>
      <c r="G25" s="5" t="str">
        <f t="shared" si="4"/>
        <v>février</v>
      </c>
      <c r="H25" s="5" t="str">
        <f t="shared" si="5"/>
        <v>2020</v>
      </c>
    </row>
    <row r="26" spans="1:8" x14ac:dyDescent="0.25">
      <c r="A26" s="1">
        <v>43868.261111111111</v>
      </c>
      <c r="B26">
        <v>929682</v>
      </c>
      <c r="C26" s="8">
        <f t="shared" si="0"/>
        <v>0.99027777777519077</v>
      </c>
      <c r="D26">
        <f t="shared" si="1"/>
        <v>0</v>
      </c>
      <c r="E26" s="5">
        <f t="shared" si="2"/>
        <v>0</v>
      </c>
      <c r="F26" s="5">
        <f t="shared" si="3"/>
        <v>0</v>
      </c>
      <c r="G26" s="5" t="str">
        <f t="shared" si="4"/>
        <v>février</v>
      </c>
      <c r="H26" s="5" t="str">
        <f t="shared" si="5"/>
        <v>2020</v>
      </c>
    </row>
    <row r="27" spans="1:8" x14ac:dyDescent="0.25">
      <c r="A27" s="1">
        <v>43867.270833333336</v>
      </c>
      <c r="B27">
        <v>929682</v>
      </c>
      <c r="C27" s="8">
        <f t="shared" si="0"/>
        <v>3.992361111115315</v>
      </c>
      <c r="D27">
        <f t="shared" si="1"/>
        <v>0</v>
      </c>
      <c r="E27" s="5">
        <f t="shared" si="2"/>
        <v>0</v>
      </c>
      <c r="F27" s="5">
        <f t="shared" si="3"/>
        <v>0</v>
      </c>
      <c r="G27" s="5" t="str">
        <f t="shared" si="4"/>
        <v>février</v>
      </c>
      <c r="H27" s="5" t="str">
        <f t="shared" si="5"/>
        <v>2020</v>
      </c>
    </row>
    <row r="28" spans="1:8" x14ac:dyDescent="0.25">
      <c r="A28" s="1">
        <v>43863.27847222222</v>
      </c>
      <c r="B28">
        <v>929682</v>
      </c>
      <c r="C28" s="8">
        <f t="shared" si="0"/>
        <v>1.0131944444437977</v>
      </c>
      <c r="D28">
        <f t="shared" si="1"/>
        <v>0</v>
      </c>
      <c r="E28" s="5">
        <f t="shared" si="2"/>
        <v>0</v>
      </c>
      <c r="F28" s="5">
        <f t="shared" si="3"/>
        <v>0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43862.265277777777</v>
      </c>
      <c r="B29">
        <v>929682</v>
      </c>
      <c r="C29" s="8">
        <f t="shared" si="0"/>
        <v>1.9520833333299379</v>
      </c>
      <c r="D29">
        <f t="shared" si="1"/>
        <v>0</v>
      </c>
      <c r="E29" s="5">
        <f t="shared" si="2"/>
        <v>0</v>
      </c>
      <c r="F29" s="5">
        <f t="shared" si="3"/>
        <v>0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43860.313194444447</v>
      </c>
      <c r="B30">
        <v>929682</v>
      </c>
      <c r="C30" s="8">
        <f t="shared" si="0"/>
        <v>1.0479166666700621</v>
      </c>
      <c r="D30">
        <f t="shared" si="1"/>
        <v>0</v>
      </c>
      <c r="E30" s="5">
        <f t="shared" si="2"/>
        <v>0</v>
      </c>
      <c r="F30" s="5">
        <f t="shared" si="3"/>
        <v>0</v>
      </c>
      <c r="G30" s="5" t="str">
        <f t="shared" si="4"/>
        <v>janvier</v>
      </c>
      <c r="H30" s="5" t="str">
        <f t="shared" si="5"/>
        <v>2020</v>
      </c>
    </row>
    <row r="31" spans="1:8" x14ac:dyDescent="0.25">
      <c r="A31" s="1">
        <v>43859.265277777777</v>
      </c>
      <c r="B31">
        <v>929682</v>
      </c>
      <c r="C31" s="8">
        <f t="shared" si="0"/>
        <v>3.9826388888905058</v>
      </c>
      <c r="D31">
        <f t="shared" si="1"/>
        <v>0</v>
      </c>
      <c r="E31" s="5">
        <f t="shared" si="2"/>
        <v>0</v>
      </c>
      <c r="F31" s="5">
        <f t="shared" si="3"/>
        <v>0</v>
      </c>
      <c r="G31" s="5" t="str">
        <f t="shared" si="4"/>
        <v>janvier</v>
      </c>
      <c r="H31" s="5" t="str">
        <f t="shared" si="5"/>
        <v>2020</v>
      </c>
    </row>
    <row r="32" spans="1:8" x14ac:dyDescent="0.25">
      <c r="A32" s="1">
        <v>43855.282638888886</v>
      </c>
      <c r="B32">
        <v>929682</v>
      </c>
      <c r="C32" s="8">
        <f t="shared" si="0"/>
        <v>2.0111111111109494</v>
      </c>
      <c r="D32">
        <f t="shared" si="1"/>
        <v>0</v>
      </c>
      <c r="E32" s="5">
        <f t="shared" si="2"/>
        <v>0</v>
      </c>
      <c r="F32" s="5">
        <f t="shared" si="3"/>
        <v>0</v>
      </c>
      <c r="G32" s="5" t="str">
        <f t="shared" si="4"/>
        <v>janvier</v>
      </c>
      <c r="H32" s="5" t="str">
        <f t="shared" si="5"/>
        <v>2020</v>
      </c>
    </row>
    <row r="33" spans="1:8" x14ac:dyDescent="0.25">
      <c r="A33" s="1">
        <v>43853.271527777775</v>
      </c>
      <c r="B33">
        <v>929682</v>
      </c>
      <c r="C33" s="8">
        <f t="shared" si="0"/>
        <v>9.984027777776646</v>
      </c>
      <c r="D33">
        <f t="shared" si="1"/>
        <v>0</v>
      </c>
      <c r="E33" s="5">
        <f t="shared" si="2"/>
        <v>0</v>
      </c>
      <c r="F33" s="5">
        <f t="shared" si="3"/>
        <v>0</v>
      </c>
      <c r="G33" s="5" t="str">
        <f t="shared" si="4"/>
        <v>janvier</v>
      </c>
      <c r="H33" s="5" t="str">
        <f t="shared" si="5"/>
        <v>2020</v>
      </c>
    </row>
    <row r="34" spans="1:8" x14ac:dyDescent="0.25">
      <c r="A34" s="1">
        <v>43843.287499999999</v>
      </c>
      <c r="B34">
        <v>929682</v>
      </c>
      <c r="C34" s="8">
        <f t="shared" si="0"/>
        <v>1.0347222222189885</v>
      </c>
      <c r="D34">
        <f t="shared" si="1"/>
        <v>0</v>
      </c>
      <c r="E34" s="5">
        <f t="shared" si="2"/>
        <v>0</v>
      </c>
      <c r="F34" s="5">
        <f t="shared" si="3"/>
        <v>0</v>
      </c>
      <c r="G34" s="5" t="str">
        <f t="shared" si="4"/>
        <v>janvier</v>
      </c>
      <c r="H34" s="5" t="str">
        <f t="shared" si="5"/>
        <v>2020</v>
      </c>
    </row>
    <row r="35" spans="1:8" x14ac:dyDescent="0.25">
      <c r="A35" s="1">
        <v>43842.25277777778</v>
      </c>
      <c r="B35">
        <v>929682</v>
      </c>
      <c r="C35" s="8">
        <f t="shared" si="0"/>
        <v>0.94583333333866904</v>
      </c>
      <c r="D35">
        <f t="shared" si="1"/>
        <v>0</v>
      </c>
      <c r="E35" s="5">
        <f t="shared" si="2"/>
        <v>0</v>
      </c>
      <c r="F35" s="5">
        <f t="shared" si="3"/>
        <v>0</v>
      </c>
      <c r="G35" s="5" t="str">
        <f t="shared" si="4"/>
        <v>janvier</v>
      </c>
      <c r="H35" s="5" t="str">
        <f t="shared" si="5"/>
        <v>2020</v>
      </c>
    </row>
    <row r="36" spans="1:8" x14ac:dyDescent="0.25">
      <c r="A36" s="1">
        <v>43841.306944444441</v>
      </c>
      <c r="B36">
        <v>929682</v>
      </c>
      <c r="C36" s="8">
        <f t="shared" si="0"/>
        <v>2.0645833333328483</v>
      </c>
      <c r="D36">
        <f t="shared" si="1"/>
        <v>0</v>
      </c>
      <c r="E36" s="5">
        <f t="shared" si="2"/>
        <v>0</v>
      </c>
      <c r="F36" s="5">
        <f t="shared" si="3"/>
        <v>0</v>
      </c>
      <c r="G36" s="5" t="str">
        <f t="shared" si="4"/>
        <v>janvier</v>
      </c>
      <c r="H36" s="5" t="str">
        <f t="shared" si="5"/>
        <v>2020</v>
      </c>
    </row>
    <row r="37" spans="1:8" x14ac:dyDescent="0.25">
      <c r="A37" s="1">
        <v>43839.242361111108</v>
      </c>
      <c r="B37">
        <v>929682</v>
      </c>
      <c r="C37" s="8">
        <f t="shared" si="0"/>
        <v>1.9694444444394321</v>
      </c>
      <c r="D37">
        <f t="shared" si="1"/>
        <v>0</v>
      </c>
      <c r="E37" s="5">
        <f t="shared" si="2"/>
        <v>0</v>
      </c>
      <c r="F37" s="5">
        <f t="shared" si="3"/>
        <v>0</v>
      </c>
      <c r="G37" s="5" t="str">
        <f t="shared" si="4"/>
        <v>janvier</v>
      </c>
      <c r="H37" s="5" t="str">
        <f t="shared" si="5"/>
        <v>2020</v>
      </c>
    </row>
    <row r="38" spans="1:8" x14ac:dyDescent="0.25">
      <c r="A38" s="1">
        <v>43837.272916666669</v>
      </c>
      <c r="B38">
        <v>929682</v>
      </c>
      <c r="C38" s="8">
        <f t="shared" si="0"/>
        <v>1.0201388888890506</v>
      </c>
      <c r="D38">
        <f t="shared" si="1"/>
        <v>0</v>
      </c>
      <c r="E38" s="5">
        <f t="shared" si="2"/>
        <v>0</v>
      </c>
      <c r="F38" s="5">
        <f t="shared" si="3"/>
        <v>0</v>
      </c>
      <c r="G38" s="5" t="str">
        <f t="shared" si="4"/>
        <v>janvier</v>
      </c>
      <c r="H38" s="5" t="str">
        <f t="shared" si="5"/>
        <v>2020</v>
      </c>
    </row>
    <row r="39" spans="1:8" x14ac:dyDescent="0.25">
      <c r="A39" s="1">
        <v>43836.25277777778</v>
      </c>
      <c r="B39">
        <v>929682</v>
      </c>
      <c r="C39" s="8">
        <f t="shared" si="0"/>
        <v>0.97222222222626442</v>
      </c>
      <c r="D39">
        <f t="shared" si="1"/>
        <v>0</v>
      </c>
      <c r="E39" s="5">
        <f t="shared" si="2"/>
        <v>0</v>
      </c>
      <c r="F39" s="5">
        <f t="shared" si="3"/>
        <v>0</v>
      </c>
      <c r="G39" s="5" t="str">
        <f t="shared" si="4"/>
        <v>janvier</v>
      </c>
      <c r="H39" s="5" t="str">
        <f t="shared" si="5"/>
        <v>2020</v>
      </c>
    </row>
    <row r="40" spans="1:8" x14ac:dyDescent="0.25">
      <c r="A40" s="1">
        <v>43835.280555555553</v>
      </c>
      <c r="B40">
        <v>929682</v>
      </c>
      <c r="C40" s="8">
        <f t="shared" si="0"/>
        <v>0.97291666666569654</v>
      </c>
      <c r="D40">
        <f t="shared" si="1"/>
        <v>0</v>
      </c>
      <c r="E40" s="5">
        <f t="shared" si="2"/>
        <v>0</v>
      </c>
      <c r="F40" s="5">
        <f t="shared" si="3"/>
        <v>0</v>
      </c>
      <c r="G40" s="5" t="str">
        <f t="shared" si="4"/>
        <v>janvier</v>
      </c>
      <c r="H40" s="5" t="str">
        <f t="shared" si="5"/>
        <v>2020</v>
      </c>
    </row>
    <row r="41" spans="1:8" x14ac:dyDescent="0.25">
      <c r="A41" s="1">
        <v>43834.307638888888</v>
      </c>
      <c r="B41">
        <v>929682</v>
      </c>
      <c r="C41" s="8">
        <f t="shared" si="0"/>
        <v>1.03125</v>
      </c>
      <c r="D41">
        <f t="shared" si="1"/>
        <v>0</v>
      </c>
      <c r="E41" s="5">
        <f t="shared" si="2"/>
        <v>0</v>
      </c>
      <c r="F41" s="5">
        <f t="shared" si="3"/>
        <v>0</v>
      </c>
      <c r="G41" s="5" t="str">
        <f t="shared" si="4"/>
        <v>janvier</v>
      </c>
      <c r="H41" s="5" t="str">
        <f t="shared" si="5"/>
        <v>2020</v>
      </c>
    </row>
    <row r="42" spans="1:8" x14ac:dyDescent="0.25">
      <c r="A42" s="1">
        <v>43833.276388888888</v>
      </c>
      <c r="B42">
        <v>929682</v>
      </c>
      <c r="C42" s="8">
        <f t="shared" si="0"/>
        <v>1</v>
      </c>
      <c r="D42">
        <f t="shared" si="1"/>
        <v>0</v>
      </c>
      <c r="E42" s="5">
        <f t="shared" si="2"/>
        <v>0</v>
      </c>
      <c r="F42" s="5">
        <f t="shared" si="3"/>
        <v>0</v>
      </c>
      <c r="G42" s="5" t="str">
        <f t="shared" si="4"/>
        <v>janvier</v>
      </c>
      <c r="H42" s="5" t="str">
        <f t="shared" si="5"/>
        <v>2020</v>
      </c>
    </row>
    <row r="43" spans="1:8" x14ac:dyDescent="0.25">
      <c r="A43" s="1">
        <v>43832.276388888888</v>
      </c>
      <c r="B43">
        <v>929682</v>
      </c>
      <c r="C43" s="8">
        <f t="shared" si="0"/>
        <v>3.0736111111109494</v>
      </c>
      <c r="D43">
        <f t="shared" si="1"/>
        <v>0</v>
      </c>
      <c r="E43" s="5">
        <f t="shared" si="2"/>
        <v>0</v>
      </c>
      <c r="F43" s="5">
        <f t="shared" si="3"/>
        <v>0</v>
      </c>
      <c r="G43" s="5" t="str">
        <f t="shared" si="4"/>
        <v>janvier</v>
      </c>
      <c r="H43" s="5" t="str">
        <f t="shared" si="5"/>
        <v>2020</v>
      </c>
    </row>
    <row r="44" spans="1:8" x14ac:dyDescent="0.25">
      <c r="A44" s="1">
        <v>43829.202777777777</v>
      </c>
      <c r="B44">
        <v>929682</v>
      </c>
      <c r="C44" s="8">
        <f t="shared" si="0"/>
        <v>0.95972222222189885</v>
      </c>
      <c r="D44">
        <f t="shared" si="1"/>
        <v>0</v>
      </c>
      <c r="E44" s="5">
        <f t="shared" si="2"/>
        <v>0</v>
      </c>
      <c r="F44" s="5">
        <f t="shared" si="3"/>
        <v>0</v>
      </c>
      <c r="G44" s="5" t="str">
        <f t="shared" si="4"/>
        <v>décembre</v>
      </c>
      <c r="H44" s="5" t="str">
        <f t="shared" si="5"/>
        <v>2019</v>
      </c>
    </row>
    <row r="45" spans="1:8" x14ac:dyDescent="0.25">
      <c r="A45" s="1">
        <v>43828.243055555555</v>
      </c>
      <c r="B45">
        <v>929682</v>
      </c>
      <c r="C45" s="8">
        <f t="shared" si="0"/>
        <v>0.95763888888905058</v>
      </c>
      <c r="D45">
        <f t="shared" si="1"/>
        <v>0</v>
      </c>
      <c r="E45" s="5">
        <f t="shared" si="2"/>
        <v>0</v>
      </c>
      <c r="F45" s="5">
        <f t="shared" si="3"/>
        <v>0</v>
      </c>
      <c r="G45" s="5" t="str">
        <f t="shared" si="4"/>
        <v>décembre</v>
      </c>
      <c r="H45" s="5" t="str">
        <f t="shared" si="5"/>
        <v>2019</v>
      </c>
    </row>
    <row r="46" spans="1:8" x14ac:dyDescent="0.25">
      <c r="A46" s="1">
        <v>43827.285416666666</v>
      </c>
      <c r="B46">
        <v>929682</v>
      </c>
      <c r="C46" s="8">
        <f t="shared" si="0"/>
        <v>1.0034722222189885</v>
      </c>
      <c r="D46">
        <f t="shared" si="1"/>
        <v>0</v>
      </c>
      <c r="E46" s="5">
        <f t="shared" si="2"/>
        <v>0</v>
      </c>
      <c r="F46" s="5">
        <f t="shared" si="3"/>
        <v>0</v>
      </c>
      <c r="G46" s="5" t="str">
        <f t="shared" si="4"/>
        <v>décembre</v>
      </c>
      <c r="H46" s="5" t="str">
        <f t="shared" si="5"/>
        <v>2019</v>
      </c>
    </row>
    <row r="47" spans="1:8" x14ac:dyDescent="0.25">
      <c r="A47" s="1">
        <v>43826.281944444447</v>
      </c>
      <c r="B47">
        <v>929682</v>
      </c>
      <c r="C47" s="8">
        <f t="shared" si="0"/>
        <v>2.0513888888890506</v>
      </c>
      <c r="D47">
        <f t="shared" si="1"/>
        <v>0</v>
      </c>
      <c r="E47" s="5">
        <f t="shared" si="2"/>
        <v>0</v>
      </c>
      <c r="F47" s="5">
        <f t="shared" si="3"/>
        <v>0</v>
      </c>
      <c r="G47" s="5" t="str">
        <f t="shared" si="4"/>
        <v>décembre</v>
      </c>
      <c r="H47" s="5" t="str">
        <f t="shared" si="5"/>
        <v>2019</v>
      </c>
    </row>
    <row r="48" spans="1:8" x14ac:dyDescent="0.25">
      <c r="A48" s="1">
        <v>43824.230555555558</v>
      </c>
      <c r="B48">
        <v>929682</v>
      </c>
      <c r="C48" s="8">
        <f t="shared" si="0"/>
        <v>0.95208333333721384</v>
      </c>
      <c r="D48">
        <f t="shared" si="1"/>
        <v>0</v>
      </c>
      <c r="E48" s="5">
        <f t="shared" si="2"/>
        <v>0</v>
      </c>
      <c r="F48" s="5">
        <f t="shared" si="3"/>
        <v>0</v>
      </c>
      <c r="G48" s="5" t="str">
        <f t="shared" si="4"/>
        <v>décembre</v>
      </c>
      <c r="H48" s="5" t="str">
        <f t="shared" si="5"/>
        <v>2019</v>
      </c>
    </row>
    <row r="49" spans="1:8" x14ac:dyDescent="0.25">
      <c r="A49" s="1">
        <v>43823.27847222222</v>
      </c>
      <c r="B49">
        <v>929682</v>
      </c>
      <c r="C49" s="8">
        <f t="shared" si="0"/>
        <v>1.0104166666642413</v>
      </c>
      <c r="D49">
        <f t="shared" si="1"/>
        <v>0</v>
      </c>
      <c r="E49" s="5">
        <f t="shared" si="2"/>
        <v>0</v>
      </c>
      <c r="F49" s="5">
        <f t="shared" si="3"/>
        <v>0</v>
      </c>
      <c r="G49" s="5" t="str">
        <f t="shared" si="4"/>
        <v>décembre</v>
      </c>
      <c r="H49" s="5" t="str">
        <f t="shared" si="5"/>
        <v>2019</v>
      </c>
    </row>
    <row r="50" spans="1:8" x14ac:dyDescent="0.25">
      <c r="A50" s="1">
        <v>43822.268055555556</v>
      </c>
      <c r="B50">
        <v>929682</v>
      </c>
      <c r="C50" s="8">
        <f t="shared" si="0"/>
        <v>1.0194444444423425</v>
      </c>
      <c r="D50">
        <f t="shared" si="1"/>
        <v>0</v>
      </c>
      <c r="E50" s="5">
        <f t="shared" si="2"/>
        <v>0</v>
      </c>
      <c r="F50" s="5">
        <f t="shared" si="3"/>
        <v>0</v>
      </c>
      <c r="G50" s="5" t="str">
        <f t="shared" si="4"/>
        <v>décembre</v>
      </c>
      <c r="H50" s="5" t="str">
        <f t="shared" si="5"/>
        <v>2019</v>
      </c>
    </row>
    <row r="51" spans="1:8" x14ac:dyDescent="0.25">
      <c r="A51" s="1">
        <v>43821.248611111114</v>
      </c>
      <c r="B51">
        <v>929682</v>
      </c>
      <c r="C51" s="8">
        <f t="shared" si="0"/>
        <v>0.99930555556056788</v>
      </c>
      <c r="D51">
        <f t="shared" si="1"/>
        <v>0</v>
      </c>
      <c r="E51" s="5">
        <f t="shared" si="2"/>
        <v>0</v>
      </c>
      <c r="F51" s="5">
        <f t="shared" si="3"/>
        <v>0</v>
      </c>
      <c r="G51" s="5" t="str">
        <f t="shared" si="4"/>
        <v>décembre</v>
      </c>
      <c r="H51" s="5" t="str">
        <f t="shared" si="5"/>
        <v>2019</v>
      </c>
    </row>
    <row r="52" spans="1:8" x14ac:dyDescent="0.25">
      <c r="A52" s="1">
        <v>43820.249305555553</v>
      </c>
      <c r="B52">
        <v>929682</v>
      </c>
      <c r="C52" s="8">
        <f t="shared" si="0"/>
        <v>10.831944444442343</v>
      </c>
      <c r="D52">
        <f t="shared" si="1"/>
        <v>0</v>
      </c>
      <c r="E52" s="5">
        <f t="shared" si="2"/>
        <v>0</v>
      </c>
      <c r="F52" s="5">
        <f t="shared" si="3"/>
        <v>0</v>
      </c>
      <c r="G52" s="5" t="str">
        <f t="shared" si="4"/>
        <v>décembre</v>
      </c>
      <c r="H52" s="5" t="str">
        <f t="shared" si="5"/>
        <v>2019</v>
      </c>
    </row>
    <row r="53" spans="1:8" x14ac:dyDescent="0.25">
      <c r="A53" s="1">
        <v>43809.417361111111</v>
      </c>
      <c r="B53">
        <v>929682</v>
      </c>
      <c r="C53" s="8">
        <f t="shared" si="0"/>
        <v>4.1416666666700621</v>
      </c>
      <c r="D53">
        <f t="shared" si="1"/>
        <v>0</v>
      </c>
      <c r="E53" s="5">
        <f t="shared" si="2"/>
        <v>0</v>
      </c>
      <c r="F53" s="5">
        <f t="shared" si="3"/>
        <v>0</v>
      </c>
      <c r="G53" s="5" t="str">
        <f t="shared" si="4"/>
        <v>décembre</v>
      </c>
      <c r="H53" s="5" t="str">
        <f t="shared" si="5"/>
        <v>2019</v>
      </c>
    </row>
    <row r="54" spans="1:8" x14ac:dyDescent="0.25">
      <c r="A54" s="1">
        <v>43805.275694444441</v>
      </c>
      <c r="B54">
        <v>929682</v>
      </c>
      <c r="C54" s="8">
        <f t="shared" si="0"/>
        <v>2.0159722222160781</v>
      </c>
      <c r="D54">
        <f t="shared" si="1"/>
        <v>0</v>
      </c>
      <c r="E54" s="5">
        <f t="shared" si="2"/>
        <v>0</v>
      </c>
      <c r="F54" s="5">
        <f t="shared" si="3"/>
        <v>0</v>
      </c>
      <c r="G54" s="5" t="str">
        <f t="shared" si="4"/>
        <v>décembre</v>
      </c>
      <c r="H54" s="5" t="str">
        <f t="shared" si="5"/>
        <v>2019</v>
      </c>
    </row>
    <row r="55" spans="1:8" x14ac:dyDescent="0.25">
      <c r="A55" s="1">
        <v>43803.259722222225</v>
      </c>
      <c r="B55">
        <v>929682</v>
      </c>
      <c r="C55" s="8">
        <f t="shared" si="0"/>
        <v>0.98958333333575865</v>
      </c>
      <c r="D55">
        <f t="shared" si="1"/>
        <v>0</v>
      </c>
      <c r="E55" s="5">
        <f t="shared" si="2"/>
        <v>0</v>
      </c>
      <c r="F55" s="5">
        <f t="shared" si="3"/>
        <v>0</v>
      </c>
      <c r="G55" s="5" t="str">
        <f t="shared" si="4"/>
        <v>décembre</v>
      </c>
      <c r="H55" s="5" t="str">
        <f t="shared" si="5"/>
        <v>2019</v>
      </c>
    </row>
    <row r="56" spans="1:8" x14ac:dyDescent="0.25">
      <c r="A56" s="1">
        <v>43802.270138888889</v>
      </c>
      <c r="B56">
        <v>929682</v>
      </c>
      <c r="C56" s="8">
        <f t="shared" si="0"/>
        <v>1.0194444444423425</v>
      </c>
      <c r="D56">
        <f t="shared" si="1"/>
        <v>0</v>
      </c>
      <c r="E56" s="5">
        <f t="shared" si="2"/>
        <v>0</v>
      </c>
      <c r="F56" s="5">
        <f t="shared" si="3"/>
        <v>0</v>
      </c>
      <c r="G56" s="5" t="str">
        <f t="shared" si="4"/>
        <v>décembre</v>
      </c>
      <c r="H56" s="5" t="str">
        <f t="shared" si="5"/>
        <v>2019</v>
      </c>
    </row>
    <row r="57" spans="1:8" x14ac:dyDescent="0.25">
      <c r="A57" s="1">
        <v>43801.250694444447</v>
      </c>
      <c r="B57">
        <v>929682</v>
      </c>
      <c r="C57" s="8">
        <f t="shared" si="0"/>
        <v>0.97361111111240461</v>
      </c>
      <c r="D57">
        <f t="shared" si="1"/>
        <v>0</v>
      </c>
      <c r="E57" s="5">
        <f t="shared" si="2"/>
        <v>0</v>
      </c>
      <c r="F57" s="5">
        <f t="shared" si="3"/>
        <v>0</v>
      </c>
      <c r="G57" s="5" t="str">
        <f t="shared" si="4"/>
        <v>décembre</v>
      </c>
      <c r="H57" s="5" t="str">
        <f t="shared" si="5"/>
        <v>2019</v>
      </c>
    </row>
    <row r="58" spans="1:8" x14ac:dyDescent="0.25">
      <c r="A58" s="1">
        <v>43800.277083333334</v>
      </c>
      <c r="B58">
        <v>929682</v>
      </c>
      <c r="C58" s="8">
        <f t="shared" si="0"/>
        <v>3.0319444444467081</v>
      </c>
      <c r="D58">
        <f t="shared" si="1"/>
        <v>0</v>
      </c>
      <c r="E58" s="5">
        <f t="shared" si="2"/>
        <v>0</v>
      </c>
      <c r="F58" s="5">
        <f t="shared" si="3"/>
        <v>0</v>
      </c>
      <c r="G58" s="5" t="str">
        <f t="shared" si="4"/>
        <v>décembre</v>
      </c>
      <c r="H58" s="5" t="str">
        <f t="shared" si="5"/>
        <v>2019</v>
      </c>
    </row>
    <row r="59" spans="1:8" x14ac:dyDescent="0.25">
      <c r="A59" s="1">
        <v>43797.245138888888</v>
      </c>
      <c r="B59">
        <v>929682</v>
      </c>
      <c r="C59" s="8">
        <f t="shared" si="0"/>
        <v>0.95486111110949423</v>
      </c>
      <c r="D59">
        <f t="shared" si="1"/>
        <v>0</v>
      </c>
      <c r="E59" s="5">
        <f t="shared" si="2"/>
        <v>0</v>
      </c>
      <c r="F59" s="5">
        <f t="shared" si="3"/>
        <v>0</v>
      </c>
      <c r="G59" s="5" t="str">
        <f t="shared" si="4"/>
        <v>novembre</v>
      </c>
      <c r="H59" s="5" t="str">
        <f t="shared" si="5"/>
        <v>2019</v>
      </c>
    </row>
    <row r="60" spans="1:8" x14ac:dyDescent="0.25">
      <c r="A60" s="1">
        <v>43796.290277777778</v>
      </c>
      <c r="B60">
        <v>929682</v>
      </c>
      <c r="C60" s="8">
        <f t="shared" si="0"/>
        <v>0.90833333333284827</v>
      </c>
      <c r="D60">
        <f t="shared" si="1"/>
        <v>0</v>
      </c>
      <c r="E60" s="5">
        <f t="shared" si="2"/>
        <v>0</v>
      </c>
      <c r="F60" s="5">
        <f t="shared" si="3"/>
        <v>0</v>
      </c>
      <c r="G60" s="5" t="str">
        <f t="shared" si="4"/>
        <v>novembre</v>
      </c>
      <c r="H60" s="5" t="str">
        <f t="shared" si="5"/>
        <v>2019</v>
      </c>
    </row>
    <row r="61" spans="1:8" x14ac:dyDescent="0.25">
      <c r="A61" s="1">
        <v>43795.381944444445</v>
      </c>
      <c r="B61">
        <v>929682</v>
      </c>
      <c r="C61" s="8">
        <f t="shared" si="0"/>
        <v>1.132638888891961</v>
      </c>
      <c r="D61">
        <f t="shared" si="1"/>
        <v>0</v>
      </c>
      <c r="E61" s="5">
        <f t="shared" si="2"/>
        <v>0</v>
      </c>
      <c r="F61" s="5">
        <f t="shared" si="3"/>
        <v>0</v>
      </c>
      <c r="G61" s="5" t="str">
        <f t="shared" si="4"/>
        <v>novembre</v>
      </c>
      <c r="H61" s="5" t="str">
        <f t="shared" si="5"/>
        <v>2019</v>
      </c>
    </row>
    <row r="62" spans="1:8" x14ac:dyDescent="0.25">
      <c r="A62" s="1">
        <v>43794.249305555553</v>
      </c>
      <c r="B62">
        <v>929682</v>
      </c>
      <c r="C62" s="8">
        <f t="shared" si="0"/>
        <v>0.95624999999563443</v>
      </c>
      <c r="D62">
        <f t="shared" si="1"/>
        <v>0</v>
      </c>
      <c r="E62" s="5">
        <f t="shared" si="2"/>
        <v>0</v>
      </c>
      <c r="F62" s="5">
        <f t="shared" si="3"/>
        <v>0</v>
      </c>
      <c r="G62" s="5" t="str">
        <f t="shared" si="4"/>
        <v>novembre</v>
      </c>
      <c r="H62" s="5" t="str">
        <f t="shared" si="5"/>
        <v>2019</v>
      </c>
    </row>
    <row r="63" spans="1:8" x14ac:dyDescent="0.25">
      <c r="A63" s="1">
        <v>43793.293055555558</v>
      </c>
      <c r="B63">
        <v>929682</v>
      </c>
      <c r="C63" s="8">
        <f t="shared" si="0"/>
        <v>3</v>
      </c>
      <c r="D63">
        <f t="shared" si="1"/>
        <v>0</v>
      </c>
      <c r="E63" s="5">
        <f t="shared" si="2"/>
        <v>0</v>
      </c>
      <c r="F63" s="5">
        <f t="shared" si="3"/>
        <v>0</v>
      </c>
      <c r="G63" s="5" t="str">
        <f t="shared" si="4"/>
        <v>novembre</v>
      </c>
      <c r="H63" s="5" t="str">
        <f t="shared" si="5"/>
        <v>2019</v>
      </c>
    </row>
    <row r="64" spans="1:8" x14ac:dyDescent="0.25">
      <c r="A64" s="1">
        <v>43790.293055555558</v>
      </c>
      <c r="B64">
        <v>929682</v>
      </c>
      <c r="C64" s="8">
        <f t="shared" si="0"/>
        <v>2.070138888891961</v>
      </c>
      <c r="D64">
        <f t="shared" si="1"/>
        <v>0</v>
      </c>
      <c r="E64" s="5">
        <f t="shared" si="2"/>
        <v>0</v>
      </c>
      <c r="F64" s="5">
        <f t="shared" si="3"/>
        <v>0</v>
      </c>
      <c r="G64" s="5" t="str">
        <f t="shared" si="4"/>
        <v>novembre</v>
      </c>
      <c r="H64" s="5" t="str">
        <f t="shared" si="5"/>
        <v>2019</v>
      </c>
    </row>
    <row r="65" spans="1:8" x14ac:dyDescent="0.25">
      <c r="A65" s="1">
        <v>43788.222916666666</v>
      </c>
      <c r="B65">
        <v>929682</v>
      </c>
      <c r="C65" s="8">
        <f t="shared" si="0"/>
        <v>0.96875</v>
      </c>
      <c r="D65">
        <f t="shared" si="1"/>
        <v>0</v>
      </c>
      <c r="E65" s="5">
        <f t="shared" si="2"/>
        <v>0</v>
      </c>
      <c r="F65" s="5">
        <f t="shared" si="3"/>
        <v>0</v>
      </c>
      <c r="G65" s="5" t="str">
        <f t="shared" si="4"/>
        <v>novembre</v>
      </c>
      <c r="H65" s="5" t="str">
        <f t="shared" si="5"/>
        <v>2019</v>
      </c>
    </row>
    <row r="66" spans="1:8" x14ac:dyDescent="0.25">
      <c r="A66" s="1">
        <v>43787.254166666666</v>
      </c>
      <c r="B66">
        <v>929682</v>
      </c>
      <c r="C66" s="8">
        <f t="shared" si="0"/>
        <v>0.99652777777373558</v>
      </c>
      <c r="D66">
        <f t="shared" si="1"/>
        <v>0</v>
      </c>
      <c r="E66" s="5">
        <f t="shared" si="2"/>
        <v>0</v>
      </c>
      <c r="F66" s="5">
        <f t="shared" si="3"/>
        <v>0</v>
      </c>
      <c r="G66" s="5" t="str">
        <f t="shared" si="4"/>
        <v>novembre</v>
      </c>
      <c r="H66" s="5" t="str">
        <f t="shared" si="5"/>
        <v>2019</v>
      </c>
    </row>
    <row r="67" spans="1:8" x14ac:dyDescent="0.25">
      <c r="A67" s="1">
        <v>43786.257638888892</v>
      </c>
      <c r="B67">
        <v>929682</v>
      </c>
      <c r="C67" s="8">
        <f t="shared" ref="C67:C70" si="6">A67-A68</f>
        <v>0.99861111111385981</v>
      </c>
      <c r="D67">
        <f t="shared" ref="D67:D70" si="7">B67-B68</f>
        <v>0</v>
      </c>
      <c r="E67" s="5">
        <f t="shared" ref="E67:E70" si="8">D67/(C67*24)</f>
        <v>0</v>
      </c>
      <c r="F67" s="5">
        <f t="shared" ref="F67:F70" si="9">E67*9</f>
        <v>0</v>
      </c>
      <c r="G67" s="5" t="str">
        <f t="shared" ref="G67:G70" si="10">TEXT(A67,"mmmm")</f>
        <v>novembre</v>
      </c>
      <c r="H67" s="5" t="str">
        <f t="shared" ref="H67:H70" si="11">TEXT(A67,"aaaa")</f>
        <v>2019</v>
      </c>
    </row>
    <row r="68" spans="1:8" x14ac:dyDescent="0.25">
      <c r="A68" s="1">
        <v>43785.259027777778</v>
      </c>
      <c r="B68">
        <v>929682</v>
      </c>
      <c r="C68" s="8">
        <f t="shared" si="6"/>
        <v>0.97013888888614019</v>
      </c>
      <c r="D68">
        <f t="shared" si="7"/>
        <v>0</v>
      </c>
      <c r="E68" s="5">
        <f t="shared" si="8"/>
        <v>0</v>
      </c>
      <c r="F68" s="5">
        <f t="shared" si="9"/>
        <v>0</v>
      </c>
      <c r="G68" s="5" t="str">
        <f t="shared" si="10"/>
        <v>novembre</v>
      </c>
      <c r="H68" s="5" t="str">
        <f t="shared" si="11"/>
        <v>2019</v>
      </c>
    </row>
    <row r="69" spans="1:8" x14ac:dyDescent="0.25">
      <c r="A69" s="1">
        <v>43784.288888888892</v>
      </c>
      <c r="B69">
        <v>929682</v>
      </c>
      <c r="C69" s="8">
        <f t="shared" si="6"/>
        <v>3.0270833333343035</v>
      </c>
      <c r="D69">
        <f t="shared" si="7"/>
        <v>0</v>
      </c>
      <c r="E69" s="5">
        <f t="shared" si="8"/>
        <v>0</v>
      </c>
      <c r="F69" s="5">
        <f t="shared" si="9"/>
        <v>0</v>
      </c>
      <c r="G69" s="5" t="str">
        <f t="shared" si="10"/>
        <v>novembre</v>
      </c>
      <c r="H69" s="5" t="str">
        <f t="shared" si="11"/>
        <v>2019</v>
      </c>
    </row>
    <row r="70" spans="1:8" x14ac:dyDescent="0.25">
      <c r="A70" s="1">
        <v>43781.261805555558</v>
      </c>
      <c r="B70">
        <v>929682</v>
      </c>
      <c r="C70" s="8">
        <f t="shared" si="6"/>
        <v>43781.261805555558</v>
      </c>
      <c r="D70">
        <f t="shared" si="7"/>
        <v>929682</v>
      </c>
      <c r="E70" s="5">
        <f t="shared" si="8"/>
        <v>0.8847792046752877</v>
      </c>
      <c r="F70" s="5">
        <f t="shared" si="9"/>
        <v>7.963012842077589</v>
      </c>
      <c r="G70" s="5" t="str">
        <f t="shared" si="10"/>
        <v>novembre</v>
      </c>
      <c r="H70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SA1m">
                <anchor>
                  <from>
                    <xdr:col>8</xdr:col>
                    <xdr:colOff>1143000</xdr:colOff>
                    <xdr:row>1</xdr:row>
                    <xdr:rowOff>19050</xdr:rowOff>
                  </from>
                  <to>
                    <xdr:col>10</xdr:col>
                    <xdr:colOff>323850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C97A9-B0F5-434C-BDD4-9895BAB3B16A}">
  <sheetPr codeName="Feuil10"/>
  <dimension ref="A1:K90"/>
  <sheetViews>
    <sheetView topLeftCell="A70" workbookViewId="0">
      <selection activeCell="B14" sqref="B14"/>
    </sheetView>
  </sheetViews>
  <sheetFormatPr baseColWidth="10" defaultRowHeight="15" x14ac:dyDescent="0.25"/>
  <cols>
    <col min="1" max="1" width="13.7109375" style="1" bestFit="1" customWidth="1"/>
    <col min="2" max="2" width="12.85546875" bestFit="1" customWidth="1"/>
    <col min="3" max="3" width="15.5703125" style="10" customWidth="1"/>
    <col min="4" max="4" width="18.140625" style="5" customWidth="1"/>
    <col min="5" max="5" width="13.5703125" style="5" bestFit="1" customWidth="1"/>
    <col min="6" max="6" width="16.140625" style="5" customWidth="1"/>
    <col min="7" max="7" width="22.7109375" style="5" customWidth="1"/>
    <col min="8" max="8" width="25.42578125" style="5" customWidth="1"/>
    <col min="9" max="9" width="22" style="5" customWidth="1"/>
    <col min="10" max="10" width="20.140625" style="5" customWidth="1"/>
    <col min="11" max="11" width="11.42578125" style="5"/>
    <col min="12" max="12" width="20.28515625" style="5" customWidth="1"/>
    <col min="13" max="22" width="11.42578125" style="5"/>
    <col min="23" max="23" width="12.85546875" style="5" customWidth="1"/>
    <col min="24" max="24" width="11.42578125" style="5"/>
    <col min="25" max="25" width="12.28515625" style="5" customWidth="1"/>
    <col min="26" max="26" width="12.140625" style="5" customWidth="1"/>
    <col min="27" max="16384" width="11.42578125" style="5"/>
  </cols>
  <sheetData>
    <row r="1" spans="1:11" x14ac:dyDescent="0.25">
      <c r="A1" s="4" t="s">
        <v>0</v>
      </c>
      <c r="B1" s="3" t="s">
        <v>4</v>
      </c>
      <c r="C1" s="11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43913.202777777777</v>
      </c>
      <c r="B2">
        <v>702844</v>
      </c>
      <c r="C2" s="8">
        <f>A2-A3</f>
        <v>0.97777777777810115</v>
      </c>
      <c r="D2">
        <f>B2-B3</f>
        <v>1735</v>
      </c>
      <c r="E2" s="5">
        <f>D2/(C2*24)</f>
        <v>73.934659090884637</v>
      </c>
      <c r="F2" s="5">
        <f>E2*9</f>
        <v>665.41193181796177</v>
      </c>
      <c r="G2" s="5" t="str">
        <f>TEXT(A2,"mmmm")</f>
        <v>mars</v>
      </c>
      <c r="H2" s="5" t="str">
        <f>TEXT(A2,"aaaa")</f>
        <v>2020</v>
      </c>
      <c r="K2" s="8"/>
    </row>
    <row r="3" spans="1:11" x14ac:dyDescent="0.25">
      <c r="A3" s="1">
        <v>43912.224999999999</v>
      </c>
      <c r="B3">
        <v>701109</v>
      </c>
      <c r="C3" s="8">
        <f t="shared" ref="C3:C66" si="0">A3-A4</f>
        <v>3.9986111111065838</v>
      </c>
      <c r="D3">
        <f t="shared" ref="D3:D66" si="1">B3-B4</f>
        <v>6966</v>
      </c>
      <c r="E3" s="5">
        <f t="shared" ref="E3:E66" si="2">D3/(C3*24)</f>
        <v>72.587704063993272</v>
      </c>
      <c r="F3" s="5">
        <f t="shared" ref="F3:F66" si="3">E3*9</f>
        <v>653.28933657593939</v>
      </c>
      <c r="G3" s="5" t="str">
        <f t="shared" ref="G3:G66" si="4">TEXT(A3,"mmmm")</f>
        <v>mars</v>
      </c>
      <c r="H3" s="5" t="str">
        <f t="shared" ref="H3:H66" si="5">TEXT(A3,"aaaa")</f>
        <v>2020</v>
      </c>
      <c r="K3" s="8"/>
    </row>
    <row r="4" spans="1:11" x14ac:dyDescent="0.25">
      <c r="A4" s="1">
        <v>43908.226388888892</v>
      </c>
      <c r="B4">
        <v>694143</v>
      </c>
      <c r="C4" s="8">
        <f t="shared" si="0"/>
        <v>1.9111111111124046</v>
      </c>
      <c r="D4">
        <f t="shared" si="1"/>
        <v>3387</v>
      </c>
      <c r="E4" s="5">
        <f t="shared" si="2"/>
        <v>73.84447674413606</v>
      </c>
      <c r="F4" s="5">
        <f t="shared" si="3"/>
        <v>664.60029069722452</v>
      </c>
      <c r="G4" s="5" t="str">
        <f t="shared" si="4"/>
        <v>mars</v>
      </c>
      <c r="H4" s="5" t="str">
        <f t="shared" si="5"/>
        <v>2020</v>
      </c>
      <c r="K4" s="8"/>
    </row>
    <row r="5" spans="1:11" x14ac:dyDescent="0.25">
      <c r="A5" s="1">
        <v>43906.31527777778</v>
      </c>
      <c r="B5">
        <v>690756</v>
      </c>
      <c r="C5" s="8">
        <f t="shared" si="0"/>
        <v>2.109027777776646</v>
      </c>
      <c r="D5">
        <f t="shared" si="1"/>
        <v>4031</v>
      </c>
      <c r="E5" s="5">
        <f t="shared" si="2"/>
        <v>79.637800461023971</v>
      </c>
      <c r="F5" s="5">
        <f t="shared" si="3"/>
        <v>716.74020414921574</v>
      </c>
      <c r="G5" s="5" t="str">
        <f t="shared" si="4"/>
        <v>mars</v>
      </c>
      <c r="H5" s="5" t="str">
        <f t="shared" si="5"/>
        <v>2020</v>
      </c>
    </row>
    <row r="6" spans="1:11" x14ac:dyDescent="0.25">
      <c r="A6" s="1">
        <v>43904.206250000003</v>
      </c>
      <c r="B6">
        <v>686725</v>
      </c>
      <c r="C6" s="8">
        <f t="shared" si="0"/>
        <v>1.0048611111124046</v>
      </c>
      <c r="D6">
        <f t="shared" si="1"/>
        <v>1837</v>
      </c>
      <c r="E6" s="5">
        <f t="shared" si="2"/>
        <v>76.1713890807589</v>
      </c>
      <c r="F6" s="5">
        <f t="shared" si="3"/>
        <v>685.5425017268301</v>
      </c>
      <c r="G6" s="5" t="str">
        <f t="shared" si="4"/>
        <v>mars</v>
      </c>
      <c r="H6" s="5" t="str">
        <f t="shared" si="5"/>
        <v>2020</v>
      </c>
      <c r="K6" s="8"/>
    </row>
    <row r="7" spans="1:11" x14ac:dyDescent="0.25">
      <c r="A7" s="1">
        <v>43903.201388888891</v>
      </c>
      <c r="B7">
        <v>684888</v>
      </c>
      <c r="C7" s="8">
        <f t="shared" si="0"/>
        <v>1.9555555555562023</v>
      </c>
      <c r="D7">
        <f t="shared" si="1"/>
        <v>3596</v>
      </c>
      <c r="E7" s="5">
        <f t="shared" si="2"/>
        <v>76.619318181792835</v>
      </c>
      <c r="F7" s="5">
        <f t="shared" si="3"/>
        <v>689.57386363613546</v>
      </c>
      <c r="G7" s="5" t="str">
        <f t="shared" si="4"/>
        <v>mars</v>
      </c>
      <c r="H7" s="5" t="str">
        <f t="shared" si="5"/>
        <v>2020</v>
      </c>
      <c r="K7" s="8"/>
    </row>
    <row r="8" spans="1:11" x14ac:dyDescent="0.25">
      <c r="A8" s="1">
        <v>43901.245833333334</v>
      </c>
      <c r="B8">
        <v>681292</v>
      </c>
      <c r="C8" s="8">
        <f t="shared" si="0"/>
        <v>4.9201388888905058</v>
      </c>
      <c r="D8">
        <f t="shared" si="1"/>
        <v>9379</v>
      </c>
      <c r="E8" s="5">
        <f t="shared" si="2"/>
        <v>79.426958362712071</v>
      </c>
      <c r="F8" s="5">
        <f t="shared" si="3"/>
        <v>714.84262526440864</v>
      </c>
      <c r="G8" s="5" t="str">
        <f t="shared" si="4"/>
        <v>mars</v>
      </c>
      <c r="H8" s="5" t="str">
        <f t="shared" si="5"/>
        <v>2020</v>
      </c>
      <c r="K8" s="8"/>
    </row>
    <row r="9" spans="1:11" x14ac:dyDescent="0.25">
      <c r="A9" s="1">
        <v>43896.325694444444</v>
      </c>
      <c r="B9">
        <v>671913</v>
      </c>
      <c r="C9" s="8">
        <f t="shared" si="0"/>
        <v>2.0423611111109494</v>
      </c>
      <c r="D9">
        <f t="shared" si="1"/>
        <v>3798</v>
      </c>
      <c r="E9" s="5">
        <f t="shared" si="2"/>
        <v>77.483849030947994</v>
      </c>
      <c r="F9" s="5">
        <f t="shared" si="3"/>
        <v>697.35464127853197</v>
      </c>
      <c r="G9" s="5" t="str">
        <f t="shared" si="4"/>
        <v>mars</v>
      </c>
      <c r="H9" s="5" t="str">
        <f t="shared" si="5"/>
        <v>2020</v>
      </c>
    </row>
    <row r="10" spans="1:11" x14ac:dyDescent="0.25">
      <c r="A10" s="1">
        <v>43894.283333333333</v>
      </c>
      <c r="B10">
        <v>668115</v>
      </c>
      <c r="C10" s="8">
        <f t="shared" si="0"/>
        <v>0.97777777777810115</v>
      </c>
      <c r="D10">
        <f t="shared" si="1"/>
        <v>1815</v>
      </c>
      <c r="E10" s="5">
        <f t="shared" si="2"/>
        <v>77.34374999997442</v>
      </c>
      <c r="F10" s="5">
        <f t="shared" si="3"/>
        <v>696.09374999976978</v>
      </c>
      <c r="G10" s="5" t="str">
        <f t="shared" si="4"/>
        <v>mars</v>
      </c>
      <c r="H10" s="5" t="str">
        <f t="shared" si="5"/>
        <v>2020</v>
      </c>
    </row>
    <row r="11" spans="1:11" x14ac:dyDescent="0.25">
      <c r="A11" s="1">
        <v>43893.305555555555</v>
      </c>
      <c r="B11">
        <v>666300</v>
      </c>
      <c r="C11" s="8">
        <f t="shared" si="0"/>
        <v>1.0090277777781012</v>
      </c>
      <c r="D11">
        <f t="shared" si="1"/>
        <v>1737</v>
      </c>
      <c r="E11" s="5">
        <f t="shared" si="2"/>
        <v>71.727460426680381</v>
      </c>
      <c r="F11" s="5">
        <f t="shared" si="3"/>
        <v>645.54714384012345</v>
      </c>
      <c r="G11" s="5" t="str">
        <f t="shared" si="4"/>
        <v>mars</v>
      </c>
      <c r="H11" s="5" t="str">
        <f t="shared" si="5"/>
        <v>2020</v>
      </c>
    </row>
    <row r="12" spans="1:11" x14ac:dyDescent="0.25">
      <c r="A12" s="1">
        <v>43892.296527777777</v>
      </c>
      <c r="B12">
        <v>664563</v>
      </c>
      <c r="C12" s="8">
        <f t="shared" si="0"/>
        <v>1.0319444444467081</v>
      </c>
      <c r="D12">
        <f t="shared" si="1"/>
        <v>1901</v>
      </c>
      <c r="E12" s="5">
        <f t="shared" si="2"/>
        <v>76.756393001177528</v>
      </c>
      <c r="F12" s="5">
        <f t="shared" si="3"/>
        <v>690.8075370105978</v>
      </c>
      <c r="G12" s="5" t="str">
        <f t="shared" si="4"/>
        <v>mars</v>
      </c>
      <c r="H12" s="5" t="str">
        <f t="shared" si="5"/>
        <v>2020</v>
      </c>
    </row>
    <row r="13" spans="1:11" x14ac:dyDescent="0.25">
      <c r="A13" s="1">
        <v>43891.26458333333</v>
      </c>
      <c r="B13">
        <v>662662</v>
      </c>
      <c r="C13" s="8">
        <f t="shared" si="0"/>
        <v>0.99374999999417923</v>
      </c>
      <c r="D13">
        <f t="shared" si="1"/>
        <v>1776</v>
      </c>
      <c r="E13" s="5">
        <f t="shared" si="2"/>
        <v>74.465408805467618</v>
      </c>
      <c r="F13" s="5">
        <f t="shared" si="3"/>
        <v>670.18867924920858</v>
      </c>
      <c r="G13" s="5" t="str">
        <f t="shared" si="4"/>
        <v>mars</v>
      </c>
      <c r="H13" s="5" t="str">
        <f t="shared" si="5"/>
        <v>2020</v>
      </c>
    </row>
    <row r="14" spans="1:11" x14ac:dyDescent="0.25">
      <c r="A14" s="1">
        <v>43890.270833333336</v>
      </c>
      <c r="B14">
        <v>660886</v>
      </c>
      <c r="C14" s="8">
        <f t="shared" si="0"/>
        <v>1.0027777777795563</v>
      </c>
      <c r="D14">
        <f t="shared" si="1"/>
        <v>1690</v>
      </c>
      <c r="E14" s="5">
        <f t="shared" si="2"/>
        <v>70.221606648074896</v>
      </c>
      <c r="F14" s="5">
        <f t="shared" si="3"/>
        <v>631.99445983267401</v>
      </c>
      <c r="G14" s="5" t="str">
        <f t="shared" si="4"/>
        <v>février</v>
      </c>
      <c r="H14" s="5" t="str">
        <f t="shared" si="5"/>
        <v>2020</v>
      </c>
    </row>
    <row r="15" spans="1:11" x14ac:dyDescent="0.25">
      <c r="A15" s="1">
        <v>43889.268055555556</v>
      </c>
      <c r="B15">
        <v>659196</v>
      </c>
      <c r="C15" s="8">
        <f t="shared" si="0"/>
        <v>0.98541666667006211</v>
      </c>
      <c r="D15">
        <f t="shared" si="1"/>
        <v>2028</v>
      </c>
      <c r="E15" s="5">
        <f t="shared" si="2"/>
        <v>85.750528540930745</v>
      </c>
      <c r="F15" s="5">
        <f t="shared" si="3"/>
        <v>771.75475686837672</v>
      </c>
      <c r="G15" s="5" t="str">
        <f t="shared" si="4"/>
        <v>février</v>
      </c>
      <c r="H15" s="5" t="str">
        <f t="shared" si="5"/>
        <v>2020</v>
      </c>
    </row>
    <row r="16" spans="1:11" x14ac:dyDescent="0.25">
      <c r="A16" s="1">
        <v>43888.282638888886</v>
      </c>
      <c r="B16">
        <v>657168</v>
      </c>
      <c r="C16" s="8">
        <f t="shared" si="0"/>
        <v>1.023611111108039</v>
      </c>
      <c r="D16">
        <f t="shared" si="1"/>
        <v>1816</v>
      </c>
      <c r="E16" s="5">
        <f t="shared" si="2"/>
        <v>73.921302578240855</v>
      </c>
      <c r="F16" s="5">
        <f t="shared" si="3"/>
        <v>665.29172320416774</v>
      </c>
      <c r="G16" s="5" t="str">
        <f t="shared" si="4"/>
        <v>février</v>
      </c>
      <c r="H16" s="5" t="str">
        <f t="shared" si="5"/>
        <v>2020</v>
      </c>
    </row>
    <row r="17" spans="1:8" x14ac:dyDescent="0.25">
      <c r="A17" s="1">
        <v>43887.259027777778</v>
      </c>
      <c r="B17">
        <v>655352</v>
      </c>
      <c r="C17" s="8">
        <f t="shared" si="0"/>
        <v>1.0180555555562023</v>
      </c>
      <c r="D17">
        <f t="shared" si="1"/>
        <v>1778</v>
      </c>
      <c r="E17" s="5">
        <f t="shared" si="2"/>
        <v>72.769440654796881</v>
      </c>
      <c r="F17" s="5">
        <f t="shared" si="3"/>
        <v>654.92496589317193</v>
      </c>
      <c r="G17" s="5" t="str">
        <f t="shared" si="4"/>
        <v>février</v>
      </c>
      <c r="H17" s="5" t="str">
        <f t="shared" si="5"/>
        <v>2020</v>
      </c>
    </row>
    <row r="18" spans="1:8" x14ac:dyDescent="0.25">
      <c r="A18" s="1">
        <v>43886.240972222222</v>
      </c>
      <c r="B18">
        <v>653574</v>
      </c>
      <c r="C18" s="8">
        <f t="shared" si="0"/>
        <v>0.97361111111240461</v>
      </c>
      <c r="D18">
        <f t="shared" si="1"/>
        <v>1925</v>
      </c>
      <c r="E18" s="5">
        <f t="shared" si="2"/>
        <v>82.382310984198682</v>
      </c>
      <c r="F18" s="5">
        <f t="shared" si="3"/>
        <v>741.4407988577882</v>
      </c>
      <c r="G18" s="5" t="str">
        <f t="shared" si="4"/>
        <v>février</v>
      </c>
      <c r="H18" s="5" t="str">
        <f t="shared" si="5"/>
        <v>2020</v>
      </c>
    </row>
    <row r="19" spans="1:8" x14ac:dyDescent="0.25">
      <c r="A19" s="1">
        <v>43885.267361111109</v>
      </c>
      <c r="B19">
        <v>651649</v>
      </c>
      <c r="C19" s="8">
        <f t="shared" si="0"/>
        <v>0.99513888888759539</v>
      </c>
      <c r="D19">
        <f t="shared" si="1"/>
        <v>1948</v>
      </c>
      <c r="E19" s="5">
        <f t="shared" si="2"/>
        <v>81.563154222018085</v>
      </c>
      <c r="F19" s="5">
        <f t="shared" si="3"/>
        <v>734.06838799816273</v>
      </c>
      <c r="G19" s="5" t="str">
        <f t="shared" si="4"/>
        <v>février</v>
      </c>
      <c r="H19" s="5" t="str">
        <f t="shared" si="5"/>
        <v>2020</v>
      </c>
    </row>
    <row r="20" spans="1:8" x14ac:dyDescent="0.25">
      <c r="A20" s="1">
        <v>43884.272222222222</v>
      </c>
      <c r="B20">
        <v>649701</v>
      </c>
      <c r="C20" s="8">
        <f t="shared" si="0"/>
        <v>0.99791666666715173</v>
      </c>
      <c r="D20">
        <f t="shared" si="1"/>
        <v>1878</v>
      </c>
      <c r="E20" s="5">
        <f t="shared" si="2"/>
        <v>78.413361169064189</v>
      </c>
      <c r="F20" s="5">
        <f t="shared" si="3"/>
        <v>705.72025052157767</v>
      </c>
      <c r="G20" s="5" t="str">
        <f t="shared" si="4"/>
        <v>février</v>
      </c>
      <c r="H20" s="5" t="str">
        <f t="shared" si="5"/>
        <v>2020</v>
      </c>
    </row>
    <row r="21" spans="1:8" x14ac:dyDescent="0.25">
      <c r="A21" s="1">
        <v>43883.274305555555</v>
      </c>
      <c r="B21">
        <v>647823</v>
      </c>
      <c r="C21" s="8">
        <f t="shared" si="0"/>
        <v>1.0027777777795563</v>
      </c>
      <c r="D21">
        <f t="shared" si="1"/>
        <v>1903</v>
      </c>
      <c r="E21" s="5">
        <f t="shared" si="2"/>
        <v>79.072022160524568</v>
      </c>
      <c r="F21" s="5">
        <f t="shared" si="3"/>
        <v>711.64819944472106</v>
      </c>
      <c r="G21" s="5" t="str">
        <f t="shared" si="4"/>
        <v>février</v>
      </c>
      <c r="H21" s="5" t="str">
        <f t="shared" si="5"/>
        <v>2020</v>
      </c>
    </row>
    <row r="22" spans="1:8" x14ac:dyDescent="0.25">
      <c r="A22" s="1">
        <v>43882.271527777775</v>
      </c>
      <c r="B22">
        <v>645920</v>
      </c>
      <c r="C22" s="8">
        <f t="shared" si="0"/>
        <v>1.0326388888861402</v>
      </c>
      <c r="D22">
        <f t="shared" si="1"/>
        <v>1861</v>
      </c>
      <c r="E22" s="5">
        <f t="shared" si="2"/>
        <v>75.090786819298728</v>
      </c>
      <c r="F22" s="5">
        <f t="shared" si="3"/>
        <v>675.81708137368855</v>
      </c>
      <c r="G22" s="5" t="str">
        <f t="shared" si="4"/>
        <v>février</v>
      </c>
      <c r="H22" s="5" t="str">
        <f t="shared" si="5"/>
        <v>2020</v>
      </c>
    </row>
    <row r="23" spans="1:8" x14ac:dyDescent="0.25">
      <c r="A23" s="1">
        <v>43881.238888888889</v>
      </c>
      <c r="B23">
        <v>644059</v>
      </c>
      <c r="C23" s="8">
        <f t="shared" si="0"/>
        <v>0.95208333332993789</v>
      </c>
      <c r="D23">
        <f t="shared" si="1"/>
        <v>1796</v>
      </c>
      <c r="E23" s="5">
        <f t="shared" si="2"/>
        <v>78.599562363518828</v>
      </c>
      <c r="F23" s="5">
        <f t="shared" si="3"/>
        <v>707.3960612716694</v>
      </c>
      <c r="G23" s="5" t="str">
        <f t="shared" si="4"/>
        <v>février</v>
      </c>
      <c r="H23" s="5" t="str">
        <f t="shared" si="5"/>
        <v>2020</v>
      </c>
    </row>
    <row r="24" spans="1:8" x14ac:dyDescent="0.25">
      <c r="A24" s="1">
        <v>43880.286805555559</v>
      </c>
      <c r="B24">
        <v>642263</v>
      </c>
      <c r="C24" s="8">
        <f t="shared" si="0"/>
        <v>1.0055555555591127</v>
      </c>
      <c r="D24">
        <f t="shared" si="1"/>
        <v>1894.8000000000466</v>
      </c>
      <c r="E24" s="5">
        <f t="shared" si="2"/>
        <v>78.513812154420322</v>
      </c>
      <c r="F24" s="5">
        <f t="shared" si="3"/>
        <v>706.62430938978287</v>
      </c>
      <c r="G24" s="5" t="str">
        <f t="shared" si="4"/>
        <v>février</v>
      </c>
      <c r="H24" s="5" t="str">
        <f t="shared" si="5"/>
        <v>2020</v>
      </c>
    </row>
    <row r="25" spans="1:8" x14ac:dyDescent="0.25">
      <c r="A25" s="1">
        <v>43879.28125</v>
      </c>
      <c r="B25">
        <v>640368.19999999995</v>
      </c>
      <c r="C25" s="8">
        <f t="shared" si="0"/>
        <v>0.99375000000145519</v>
      </c>
      <c r="D25">
        <f t="shared" si="1"/>
        <v>1822.1999999999534</v>
      </c>
      <c r="E25" s="5">
        <f t="shared" si="2"/>
        <v>76.402515723156611</v>
      </c>
      <c r="F25" s="5">
        <f t="shared" si="3"/>
        <v>687.62264150840952</v>
      </c>
      <c r="G25" s="5" t="str">
        <f t="shared" si="4"/>
        <v>février</v>
      </c>
      <c r="H25" s="5" t="str">
        <f t="shared" si="5"/>
        <v>2020</v>
      </c>
    </row>
    <row r="26" spans="1:8" x14ac:dyDescent="0.25">
      <c r="A26" s="1">
        <v>43878.287499999999</v>
      </c>
      <c r="B26">
        <v>638546</v>
      </c>
      <c r="C26" s="8">
        <f t="shared" si="0"/>
        <v>0.97013888888614019</v>
      </c>
      <c r="D26">
        <f t="shared" si="1"/>
        <v>1921</v>
      </c>
      <c r="E26" s="5">
        <f t="shared" si="2"/>
        <v>82.505368647334691</v>
      </c>
      <c r="F26" s="5">
        <f t="shared" si="3"/>
        <v>742.54831782601218</v>
      </c>
      <c r="G26" s="5" t="str">
        <f t="shared" si="4"/>
        <v>février</v>
      </c>
      <c r="H26" s="5" t="str">
        <f t="shared" si="5"/>
        <v>2020</v>
      </c>
    </row>
    <row r="27" spans="1:8" x14ac:dyDescent="0.25">
      <c r="A27" s="1">
        <v>43877.317361111112</v>
      </c>
      <c r="B27">
        <v>636625</v>
      </c>
      <c r="C27" s="8">
        <f t="shared" si="0"/>
        <v>1.0409722222248092</v>
      </c>
      <c r="D27">
        <f t="shared" si="1"/>
        <v>2128</v>
      </c>
      <c r="E27" s="5">
        <f t="shared" si="2"/>
        <v>85.176784522803658</v>
      </c>
      <c r="F27" s="5">
        <f t="shared" si="3"/>
        <v>766.59106070523296</v>
      </c>
      <c r="G27" s="5" t="str">
        <f t="shared" si="4"/>
        <v>février</v>
      </c>
      <c r="H27" s="5" t="str">
        <f t="shared" si="5"/>
        <v>2020</v>
      </c>
    </row>
    <row r="28" spans="1:8" x14ac:dyDescent="0.25">
      <c r="A28" s="1">
        <v>43876.276388888888</v>
      </c>
      <c r="B28">
        <v>634497</v>
      </c>
      <c r="C28" s="8">
        <f t="shared" si="0"/>
        <v>1.0131944444437977</v>
      </c>
      <c r="D28">
        <f t="shared" si="1"/>
        <v>1856</v>
      </c>
      <c r="E28" s="5">
        <f t="shared" si="2"/>
        <v>76.326250856799916</v>
      </c>
      <c r="F28" s="5">
        <f t="shared" si="3"/>
        <v>686.93625771119923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43875.263194444444</v>
      </c>
      <c r="B29">
        <v>632641</v>
      </c>
      <c r="C29" s="8">
        <f t="shared" si="0"/>
        <v>1.0055555555518367</v>
      </c>
      <c r="D29">
        <f t="shared" si="1"/>
        <v>1917</v>
      </c>
      <c r="E29" s="5">
        <f t="shared" si="2"/>
        <v>79.433701657752337</v>
      </c>
      <c r="F29" s="5">
        <f t="shared" si="3"/>
        <v>714.90331491977099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43874.257638888892</v>
      </c>
      <c r="B30">
        <v>630724</v>
      </c>
      <c r="C30" s="8">
        <f t="shared" si="0"/>
        <v>0.97013888889341615</v>
      </c>
      <c r="D30">
        <f t="shared" si="1"/>
        <v>1830</v>
      </c>
      <c r="E30" s="5">
        <f t="shared" si="2"/>
        <v>78.596993557256695</v>
      </c>
      <c r="F30" s="5">
        <f t="shared" si="3"/>
        <v>707.37294201531029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43873.287499999999</v>
      </c>
      <c r="B31">
        <v>628894</v>
      </c>
      <c r="C31" s="8">
        <f t="shared" si="0"/>
        <v>1.0222222222218988</v>
      </c>
      <c r="D31">
        <f t="shared" si="1"/>
        <v>1918</v>
      </c>
      <c r="E31" s="5">
        <f t="shared" si="2"/>
        <v>78.179347826111695</v>
      </c>
      <c r="F31" s="5">
        <f t="shared" si="3"/>
        <v>703.61413043500522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43872.265277777777</v>
      </c>
      <c r="B32">
        <v>626976</v>
      </c>
      <c r="C32" s="8">
        <f t="shared" si="0"/>
        <v>1.0270833333343035</v>
      </c>
      <c r="D32">
        <f t="shared" si="1"/>
        <v>1954</v>
      </c>
      <c r="E32" s="5">
        <f t="shared" si="2"/>
        <v>79.269776876192878</v>
      </c>
      <c r="F32" s="5">
        <f t="shared" si="3"/>
        <v>713.42799188573588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43871.238194444442</v>
      </c>
      <c r="B33">
        <v>625022</v>
      </c>
      <c r="C33" s="8">
        <f t="shared" si="0"/>
        <v>0.99791666666715173</v>
      </c>
      <c r="D33">
        <f t="shared" si="1"/>
        <v>1935</v>
      </c>
      <c r="E33" s="5">
        <f t="shared" si="2"/>
        <v>80.793319415409584</v>
      </c>
      <c r="F33" s="5">
        <f t="shared" si="3"/>
        <v>727.13987473868622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43870.240277777775</v>
      </c>
      <c r="B34">
        <v>623087</v>
      </c>
      <c r="C34" s="8">
        <f t="shared" si="0"/>
        <v>0.97291666666569654</v>
      </c>
      <c r="D34">
        <f t="shared" si="1"/>
        <v>1727</v>
      </c>
      <c r="E34" s="5">
        <f t="shared" si="2"/>
        <v>73.961456102857468</v>
      </c>
      <c r="F34" s="5">
        <f t="shared" si="3"/>
        <v>665.65310492571723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43869.267361111109</v>
      </c>
      <c r="B35">
        <v>621360</v>
      </c>
      <c r="C35" s="8">
        <f t="shared" si="0"/>
        <v>1.0062499999985448</v>
      </c>
      <c r="D35">
        <f t="shared" si="1"/>
        <v>1889</v>
      </c>
      <c r="E35" s="5">
        <f t="shared" si="2"/>
        <v>78.219461697835683</v>
      </c>
      <c r="F35" s="5">
        <f t="shared" si="3"/>
        <v>703.97515528052111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43868.261111111111</v>
      </c>
      <c r="B36">
        <v>619471</v>
      </c>
      <c r="C36" s="8">
        <f t="shared" si="0"/>
        <v>0.99027777777519077</v>
      </c>
      <c r="D36">
        <f t="shared" si="1"/>
        <v>1861</v>
      </c>
      <c r="E36" s="5">
        <f t="shared" si="2"/>
        <v>78.302945301747343</v>
      </c>
      <c r="F36" s="5">
        <f t="shared" si="3"/>
        <v>704.72650771572603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43867.270833333336</v>
      </c>
      <c r="B37">
        <v>617610</v>
      </c>
      <c r="C37" s="8">
        <f t="shared" si="0"/>
        <v>0.98472222222335404</v>
      </c>
      <c r="D37">
        <f t="shared" si="1"/>
        <v>1753</v>
      </c>
      <c r="E37" s="5">
        <f t="shared" si="2"/>
        <v>74.174894217122073</v>
      </c>
      <c r="F37" s="5">
        <f t="shared" si="3"/>
        <v>667.57404795409866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43866.286111111112</v>
      </c>
      <c r="B38">
        <v>615857</v>
      </c>
      <c r="C38" s="8">
        <f t="shared" si="0"/>
        <v>1.0340277777795563</v>
      </c>
      <c r="D38">
        <f t="shared" si="1"/>
        <v>1917</v>
      </c>
      <c r="E38" s="5">
        <f t="shared" si="2"/>
        <v>77.246474143587747</v>
      </c>
      <c r="F38" s="5">
        <f t="shared" si="3"/>
        <v>695.21826729228974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43865.252083333333</v>
      </c>
      <c r="B39">
        <v>613940</v>
      </c>
      <c r="C39" s="8">
        <f t="shared" si="0"/>
        <v>0.98124999999708962</v>
      </c>
      <c r="D39">
        <f t="shared" si="1"/>
        <v>1863</v>
      </c>
      <c r="E39" s="5">
        <f t="shared" si="2"/>
        <v>79.108280255011707</v>
      </c>
      <c r="F39" s="5">
        <f t="shared" si="3"/>
        <v>711.97452229510532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43864.270833333336</v>
      </c>
      <c r="B40">
        <v>612077</v>
      </c>
      <c r="C40" s="8">
        <f t="shared" si="0"/>
        <v>2.0055555555591127</v>
      </c>
      <c r="D40">
        <f t="shared" si="1"/>
        <v>3849</v>
      </c>
      <c r="E40" s="5">
        <f t="shared" si="2"/>
        <v>79.965373961077006</v>
      </c>
      <c r="F40" s="5">
        <f t="shared" si="3"/>
        <v>719.68836564969308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43862.265277777777</v>
      </c>
      <c r="B41">
        <v>608228</v>
      </c>
      <c r="C41" s="8">
        <f t="shared" si="0"/>
        <v>1.0374999999985448</v>
      </c>
      <c r="D41">
        <f t="shared" si="1"/>
        <v>1974</v>
      </c>
      <c r="E41" s="5">
        <f t="shared" si="2"/>
        <v>79.277108433846138</v>
      </c>
      <c r="F41" s="5">
        <f t="shared" si="3"/>
        <v>713.49397590461524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43861.227777777778</v>
      </c>
      <c r="B42">
        <v>606254</v>
      </c>
      <c r="C42" s="8">
        <f t="shared" si="0"/>
        <v>0.91458333333139308</v>
      </c>
      <c r="D42">
        <f t="shared" si="1"/>
        <v>1737</v>
      </c>
      <c r="E42" s="5">
        <f t="shared" si="2"/>
        <v>79.134396355520963</v>
      </c>
      <c r="F42" s="5">
        <f t="shared" si="3"/>
        <v>712.20956719968865</v>
      </c>
      <c r="G42" s="5" t="str">
        <f t="shared" si="4"/>
        <v>janvier</v>
      </c>
      <c r="H42" s="5" t="str">
        <f t="shared" si="5"/>
        <v>2020</v>
      </c>
    </row>
    <row r="43" spans="1:8" x14ac:dyDescent="0.25">
      <c r="A43" s="1">
        <v>43860.313194444447</v>
      </c>
      <c r="B43">
        <v>604517</v>
      </c>
      <c r="C43" s="8">
        <f t="shared" si="0"/>
        <v>1.0479166666700621</v>
      </c>
      <c r="D43">
        <f t="shared" si="1"/>
        <v>1831</v>
      </c>
      <c r="E43" s="5">
        <f t="shared" si="2"/>
        <v>72.803180914277021</v>
      </c>
      <c r="F43" s="5">
        <f t="shared" si="3"/>
        <v>655.22862822849322</v>
      </c>
      <c r="G43" s="5" t="str">
        <f t="shared" si="4"/>
        <v>janvier</v>
      </c>
      <c r="H43" s="5" t="str">
        <f t="shared" si="5"/>
        <v>2020</v>
      </c>
    </row>
    <row r="44" spans="1:8" x14ac:dyDescent="0.25">
      <c r="A44" s="1">
        <v>43859.265277777777</v>
      </c>
      <c r="B44">
        <v>602686</v>
      </c>
      <c r="C44" s="8">
        <f t="shared" si="0"/>
        <v>5.9937500000014552</v>
      </c>
      <c r="D44">
        <f t="shared" si="1"/>
        <v>11900</v>
      </c>
      <c r="E44" s="5">
        <f t="shared" si="2"/>
        <v>82.725060827230521</v>
      </c>
      <c r="F44" s="5">
        <f t="shared" si="3"/>
        <v>744.52554744507472</v>
      </c>
      <c r="G44" s="5" t="str">
        <f t="shared" si="4"/>
        <v>janvier</v>
      </c>
      <c r="H44" s="5" t="str">
        <f t="shared" si="5"/>
        <v>2020</v>
      </c>
    </row>
    <row r="45" spans="1:8" x14ac:dyDescent="0.25">
      <c r="A45" s="1">
        <v>43853.271527777775</v>
      </c>
      <c r="B45">
        <v>590786</v>
      </c>
      <c r="C45" s="8">
        <f t="shared" si="0"/>
        <v>7.9930555555547471</v>
      </c>
      <c r="D45">
        <f t="shared" si="1"/>
        <v>14941.900000000023</v>
      </c>
      <c r="E45" s="5">
        <f t="shared" si="2"/>
        <v>77.890008688105311</v>
      </c>
      <c r="F45" s="5">
        <f t="shared" si="3"/>
        <v>701.01007819294784</v>
      </c>
      <c r="G45" s="5" t="str">
        <f t="shared" si="4"/>
        <v>janvier</v>
      </c>
      <c r="H45" s="5" t="str">
        <f t="shared" si="5"/>
        <v>2020</v>
      </c>
    </row>
    <row r="46" spans="1:8" x14ac:dyDescent="0.25">
      <c r="A46" s="1">
        <v>43845.27847222222</v>
      </c>
      <c r="B46">
        <v>575844.1</v>
      </c>
      <c r="C46" s="8">
        <f t="shared" si="0"/>
        <v>1.9909722222218988</v>
      </c>
      <c r="D46">
        <f t="shared" si="1"/>
        <v>3792.0999999999767</v>
      </c>
      <c r="E46" s="5">
        <f t="shared" si="2"/>
        <v>79.360306941065772</v>
      </c>
      <c r="F46" s="5">
        <f t="shared" si="3"/>
        <v>714.24276246959198</v>
      </c>
      <c r="G46" s="5" t="str">
        <f t="shared" si="4"/>
        <v>janvier</v>
      </c>
      <c r="H46" s="5" t="str">
        <f t="shared" si="5"/>
        <v>2020</v>
      </c>
    </row>
    <row r="47" spans="1:8" x14ac:dyDescent="0.25">
      <c r="A47" s="1">
        <v>43843.287499999999</v>
      </c>
      <c r="B47">
        <v>572052</v>
      </c>
      <c r="C47" s="8">
        <f t="shared" si="0"/>
        <v>1.0347222222189885</v>
      </c>
      <c r="D47">
        <f t="shared" si="1"/>
        <v>1964</v>
      </c>
      <c r="E47" s="5">
        <f t="shared" si="2"/>
        <v>79.087248322394814</v>
      </c>
      <c r="F47" s="5">
        <f t="shared" si="3"/>
        <v>711.78523490155328</v>
      </c>
      <c r="G47" s="5" t="str">
        <f t="shared" si="4"/>
        <v>janvier</v>
      </c>
      <c r="H47" s="5" t="str">
        <f t="shared" si="5"/>
        <v>2020</v>
      </c>
    </row>
    <row r="48" spans="1:8" x14ac:dyDescent="0.25">
      <c r="A48" s="1">
        <v>43842.25277777778</v>
      </c>
      <c r="B48">
        <v>570088</v>
      </c>
      <c r="C48" s="8">
        <f t="shared" si="0"/>
        <v>0.94583333333866904</v>
      </c>
      <c r="D48">
        <f t="shared" si="1"/>
        <v>1906</v>
      </c>
      <c r="E48" s="5">
        <f t="shared" si="2"/>
        <v>83.964757708777427</v>
      </c>
      <c r="F48" s="5">
        <f t="shared" si="3"/>
        <v>755.68281937899678</v>
      </c>
      <c r="G48" s="5" t="str">
        <f t="shared" si="4"/>
        <v>janvier</v>
      </c>
      <c r="H48" s="5" t="str">
        <f t="shared" si="5"/>
        <v>2020</v>
      </c>
    </row>
    <row r="49" spans="1:8" x14ac:dyDescent="0.25">
      <c r="A49" s="1">
        <v>43841.306944444441</v>
      </c>
      <c r="B49">
        <v>568182</v>
      </c>
      <c r="C49" s="8">
        <f t="shared" si="0"/>
        <v>2.0645833333328483</v>
      </c>
      <c r="D49">
        <f t="shared" si="1"/>
        <v>3939</v>
      </c>
      <c r="E49" s="5">
        <f t="shared" si="2"/>
        <v>79.495459132208381</v>
      </c>
      <c r="F49" s="5">
        <f t="shared" si="3"/>
        <v>715.45913218987539</v>
      </c>
      <c r="G49" s="5" t="str">
        <f t="shared" si="4"/>
        <v>janvier</v>
      </c>
      <c r="H49" s="5" t="str">
        <f t="shared" si="5"/>
        <v>2020</v>
      </c>
    </row>
    <row r="50" spans="1:8" x14ac:dyDescent="0.25">
      <c r="A50" s="1">
        <v>43839.242361111108</v>
      </c>
      <c r="B50">
        <v>564243</v>
      </c>
      <c r="C50" s="8">
        <f t="shared" si="0"/>
        <v>0.89930555555474712</v>
      </c>
      <c r="D50">
        <f t="shared" si="1"/>
        <v>1779.0999999999767</v>
      </c>
      <c r="E50" s="5">
        <f t="shared" si="2"/>
        <v>82.42934362941665</v>
      </c>
      <c r="F50" s="5">
        <f t="shared" si="3"/>
        <v>741.86409266474982</v>
      </c>
      <c r="G50" s="5" t="str">
        <f t="shared" si="4"/>
        <v>janvier</v>
      </c>
      <c r="H50" s="5" t="str">
        <f t="shared" si="5"/>
        <v>2020</v>
      </c>
    </row>
    <row r="51" spans="1:8" x14ac:dyDescent="0.25">
      <c r="A51" s="1">
        <v>43838.343055555553</v>
      </c>
      <c r="B51">
        <v>562463.9</v>
      </c>
      <c r="C51" s="8">
        <f t="shared" si="0"/>
        <v>1.070138888884685</v>
      </c>
      <c r="D51">
        <f t="shared" si="1"/>
        <v>2069.9000000000233</v>
      </c>
      <c r="E51" s="5">
        <f t="shared" si="2"/>
        <v>80.593121350090385</v>
      </c>
      <c r="F51" s="5">
        <f t="shared" si="3"/>
        <v>725.33809215081351</v>
      </c>
      <c r="G51" s="5" t="str">
        <f t="shared" si="4"/>
        <v>janvier</v>
      </c>
      <c r="H51" s="5" t="str">
        <f t="shared" si="5"/>
        <v>2020</v>
      </c>
    </row>
    <row r="52" spans="1:8" x14ac:dyDescent="0.25">
      <c r="A52" s="1">
        <v>43837.272916666669</v>
      </c>
      <c r="B52">
        <v>560394</v>
      </c>
      <c r="C52" s="8">
        <f t="shared" si="0"/>
        <v>1.0201388888890506</v>
      </c>
      <c r="D52">
        <f t="shared" si="1"/>
        <v>1991</v>
      </c>
      <c r="E52" s="5">
        <f t="shared" si="2"/>
        <v>81.320626276365601</v>
      </c>
      <c r="F52" s="5">
        <f t="shared" si="3"/>
        <v>731.88563648729041</v>
      </c>
      <c r="G52" s="5" t="str">
        <f t="shared" si="4"/>
        <v>janvier</v>
      </c>
      <c r="H52" s="5" t="str">
        <f t="shared" si="5"/>
        <v>2020</v>
      </c>
    </row>
    <row r="53" spans="1:8" x14ac:dyDescent="0.25">
      <c r="A53" s="1">
        <v>43836.25277777778</v>
      </c>
      <c r="B53">
        <v>558403</v>
      </c>
      <c r="C53" s="8">
        <f t="shared" si="0"/>
        <v>0.97222222222626442</v>
      </c>
      <c r="D53">
        <f t="shared" si="1"/>
        <v>1930</v>
      </c>
      <c r="E53" s="5">
        <f t="shared" si="2"/>
        <v>82.71428571394182</v>
      </c>
      <c r="F53" s="5">
        <f t="shared" si="3"/>
        <v>744.42857142547632</v>
      </c>
      <c r="G53" s="5" t="str">
        <f t="shared" si="4"/>
        <v>janvier</v>
      </c>
      <c r="H53" s="5" t="str">
        <f t="shared" si="5"/>
        <v>2020</v>
      </c>
    </row>
    <row r="54" spans="1:8" x14ac:dyDescent="0.25">
      <c r="A54" s="1">
        <v>43835.280555555553</v>
      </c>
      <c r="B54">
        <v>556473</v>
      </c>
      <c r="C54" s="8">
        <f t="shared" si="0"/>
        <v>0.97291666666569654</v>
      </c>
      <c r="D54">
        <f t="shared" si="1"/>
        <v>1902</v>
      </c>
      <c r="E54" s="5">
        <f t="shared" si="2"/>
        <v>81.45610278380714</v>
      </c>
      <c r="F54" s="5">
        <f t="shared" si="3"/>
        <v>733.1049250542643</v>
      </c>
      <c r="G54" s="5" t="str">
        <f t="shared" si="4"/>
        <v>janvier</v>
      </c>
      <c r="H54" s="5" t="str">
        <f t="shared" si="5"/>
        <v>2020</v>
      </c>
    </row>
    <row r="55" spans="1:8" x14ac:dyDescent="0.25">
      <c r="A55" s="1">
        <v>43834.307638888888</v>
      </c>
      <c r="B55">
        <v>554571</v>
      </c>
      <c r="C55" s="8">
        <f t="shared" si="0"/>
        <v>1.03125</v>
      </c>
      <c r="D55">
        <f t="shared" si="1"/>
        <v>1695</v>
      </c>
      <c r="E55" s="5">
        <f t="shared" si="2"/>
        <v>68.484848484848484</v>
      </c>
      <c r="F55" s="5">
        <f t="shared" si="3"/>
        <v>616.36363636363637</v>
      </c>
      <c r="G55" s="5" t="str">
        <f t="shared" si="4"/>
        <v>janvier</v>
      </c>
      <c r="H55" s="5" t="str">
        <f t="shared" si="5"/>
        <v>2020</v>
      </c>
    </row>
    <row r="56" spans="1:8" x14ac:dyDescent="0.25">
      <c r="A56" s="1">
        <v>43833.276388888888</v>
      </c>
      <c r="B56">
        <v>552876</v>
      </c>
      <c r="C56" s="8">
        <f t="shared" si="0"/>
        <v>1</v>
      </c>
      <c r="D56">
        <f t="shared" si="1"/>
        <v>2209</v>
      </c>
      <c r="E56" s="5">
        <f t="shared" si="2"/>
        <v>92.041666666666671</v>
      </c>
      <c r="F56" s="5">
        <f t="shared" si="3"/>
        <v>828.375</v>
      </c>
      <c r="G56" s="5" t="str">
        <f t="shared" si="4"/>
        <v>janvier</v>
      </c>
      <c r="H56" s="5" t="str">
        <f t="shared" si="5"/>
        <v>2020</v>
      </c>
    </row>
    <row r="57" spans="1:8" x14ac:dyDescent="0.25">
      <c r="A57" s="1">
        <v>43832.276388888888</v>
      </c>
      <c r="B57">
        <v>550667</v>
      </c>
      <c r="C57" s="8">
        <f t="shared" si="0"/>
        <v>2.015972222223354</v>
      </c>
      <c r="D57">
        <f t="shared" si="1"/>
        <v>3744</v>
      </c>
      <c r="E57" s="5">
        <f t="shared" si="2"/>
        <v>77.382018601403331</v>
      </c>
      <c r="F57" s="5">
        <f t="shared" si="3"/>
        <v>696.43816741263004</v>
      </c>
      <c r="G57" s="5" t="str">
        <f t="shared" si="4"/>
        <v>janvier</v>
      </c>
      <c r="H57" s="5" t="str">
        <f t="shared" si="5"/>
        <v>2020</v>
      </c>
    </row>
    <row r="58" spans="1:8" x14ac:dyDescent="0.25">
      <c r="A58" s="1">
        <v>43830.260416666664</v>
      </c>
      <c r="B58">
        <v>546923</v>
      </c>
      <c r="C58" s="8">
        <f t="shared" si="0"/>
        <v>1.0576388888875954</v>
      </c>
      <c r="D58">
        <f t="shared" si="1"/>
        <v>1995</v>
      </c>
      <c r="E58" s="5">
        <f t="shared" si="2"/>
        <v>78.594878529314769</v>
      </c>
      <c r="F58" s="5">
        <f t="shared" si="3"/>
        <v>707.35390676383292</v>
      </c>
      <c r="G58" s="5" t="str">
        <f t="shared" si="4"/>
        <v>décembre</v>
      </c>
      <c r="H58" s="5" t="str">
        <f t="shared" si="5"/>
        <v>2019</v>
      </c>
    </row>
    <row r="59" spans="1:8" x14ac:dyDescent="0.25">
      <c r="A59" s="1">
        <v>43829.202777777777</v>
      </c>
      <c r="B59">
        <v>544928</v>
      </c>
      <c r="C59" s="8">
        <f t="shared" si="0"/>
        <v>0.95972222222189885</v>
      </c>
      <c r="D59">
        <f t="shared" si="1"/>
        <v>1897</v>
      </c>
      <c r="E59" s="5">
        <f t="shared" si="2"/>
        <v>82.358900144745547</v>
      </c>
      <c r="F59" s="5">
        <f t="shared" si="3"/>
        <v>741.23010130270995</v>
      </c>
      <c r="G59" s="5" t="str">
        <f t="shared" si="4"/>
        <v>décembre</v>
      </c>
      <c r="H59" s="5" t="str">
        <f t="shared" si="5"/>
        <v>2019</v>
      </c>
    </row>
    <row r="60" spans="1:8" x14ac:dyDescent="0.25">
      <c r="A60" s="1">
        <v>43828.243055555555</v>
      </c>
      <c r="B60">
        <v>543031</v>
      </c>
      <c r="C60" s="8">
        <f t="shared" si="0"/>
        <v>0.95763888888905058</v>
      </c>
      <c r="D60">
        <f t="shared" si="1"/>
        <v>1714</v>
      </c>
      <c r="E60" s="5">
        <f t="shared" si="2"/>
        <v>74.575779550386244</v>
      </c>
      <c r="F60" s="5">
        <f t="shared" si="3"/>
        <v>671.18201595347614</v>
      </c>
      <c r="G60" s="5" t="str">
        <f t="shared" si="4"/>
        <v>décembre</v>
      </c>
      <c r="H60" s="5" t="str">
        <f t="shared" si="5"/>
        <v>2019</v>
      </c>
    </row>
    <row r="61" spans="1:8" x14ac:dyDescent="0.25">
      <c r="A61" s="1">
        <v>43827.285416666666</v>
      </c>
      <c r="B61">
        <v>541317</v>
      </c>
      <c r="C61" s="8">
        <f t="shared" si="0"/>
        <v>1.0034722222189885</v>
      </c>
      <c r="D61">
        <f t="shared" si="1"/>
        <v>1684</v>
      </c>
      <c r="E61" s="5">
        <f t="shared" si="2"/>
        <v>69.923875432751288</v>
      </c>
      <c r="F61" s="5">
        <f t="shared" si="3"/>
        <v>629.31487889476159</v>
      </c>
      <c r="G61" s="5" t="str">
        <f t="shared" si="4"/>
        <v>décembre</v>
      </c>
      <c r="H61" s="5" t="str">
        <f t="shared" si="5"/>
        <v>2019</v>
      </c>
    </row>
    <row r="62" spans="1:8" x14ac:dyDescent="0.25">
      <c r="A62" s="1">
        <v>43826.281944444447</v>
      </c>
      <c r="B62">
        <v>539633</v>
      </c>
      <c r="C62" s="8">
        <f t="shared" si="0"/>
        <v>2.0513888888890506</v>
      </c>
      <c r="D62">
        <f t="shared" si="1"/>
        <v>4012</v>
      </c>
      <c r="E62" s="5">
        <f t="shared" si="2"/>
        <v>81.489505754902169</v>
      </c>
      <c r="F62" s="5">
        <f t="shared" si="3"/>
        <v>733.40555179411956</v>
      </c>
      <c r="G62" s="5" t="str">
        <f t="shared" si="4"/>
        <v>décembre</v>
      </c>
      <c r="H62" s="5" t="str">
        <f t="shared" si="5"/>
        <v>2019</v>
      </c>
    </row>
    <row r="63" spans="1:8" x14ac:dyDescent="0.25">
      <c r="A63" s="1">
        <v>43824.230555555558</v>
      </c>
      <c r="B63">
        <v>535621</v>
      </c>
      <c r="C63" s="8">
        <f t="shared" si="0"/>
        <v>0.95208333333721384</v>
      </c>
      <c r="D63">
        <f t="shared" si="1"/>
        <v>1776</v>
      </c>
      <c r="E63" s="5">
        <f t="shared" si="2"/>
        <v>77.7242888399458</v>
      </c>
      <c r="F63" s="5">
        <f t="shared" si="3"/>
        <v>699.51859955951215</v>
      </c>
      <c r="G63" s="5" t="str">
        <f t="shared" si="4"/>
        <v>décembre</v>
      </c>
      <c r="H63" s="5" t="str">
        <f t="shared" si="5"/>
        <v>2019</v>
      </c>
    </row>
    <row r="64" spans="1:8" x14ac:dyDescent="0.25">
      <c r="A64" s="1">
        <v>43823.27847222222</v>
      </c>
      <c r="B64">
        <v>533845</v>
      </c>
      <c r="C64" s="8">
        <f t="shared" si="0"/>
        <v>1.0104166666642413</v>
      </c>
      <c r="D64">
        <f t="shared" si="1"/>
        <v>1975</v>
      </c>
      <c r="E64" s="5">
        <f t="shared" si="2"/>
        <v>81.443298969267659</v>
      </c>
      <c r="F64" s="5">
        <f t="shared" si="3"/>
        <v>732.9896907234089</v>
      </c>
      <c r="G64" s="5" t="str">
        <f t="shared" si="4"/>
        <v>décembre</v>
      </c>
      <c r="H64" s="5" t="str">
        <f t="shared" si="5"/>
        <v>2019</v>
      </c>
    </row>
    <row r="65" spans="1:8" x14ac:dyDescent="0.25">
      <c r="A65" s="1">
        <v>43822.268055555556</v>
      </c>
      <c r="B65">
        <v>531870</v>
      </c>
      <c r="C65" s="8">
        <f t="shared" si="0"/>
        <v>1.0194444444423425</v>
      </c>
      <c r="D65">
        <f t="shared" si="1"/>
        <v>1715</v>
      </c>
      <c r="E65" s="5">
        <f t="shared" si="2"/>
        <v>70.095367847555977</v>
      </c>
      <c r="F65" s="5">
        <f t="shared" si="3"/>
        <v>630.85831062800378</v>
      </c>
      <c r="G65" s="5" t="str">
        <f t="shared" si="4"/>
        <v>décembre</v>
      </c>
      <c r="H65" s="5" t="str">
        <f t="shared" si="5"/>
        <v>2019</v>
      </c>
    </row>
    <row r="66" spans="1:8" x14ac:dyDescent="0.25">
      <c r="A66" s="1">
        <v>43821.248611111114</v>
      </c>
      <c r="B66">
        <v>530155</v>
      </c>
      <c r="C66" s="8">
        <f t="shared" si="0"/>
        <v>0.99930555556056788</v>
      </c>
      <c r="D66">
        <f t="shared" si="1"/>
        <v>1778</v>
      </c>
      <c r="E66" s="5">
        <f t="shared" si="2"/>
        <v>74.134815843964503</v>
      </c>
      <c r="F66" s="5">
        <f t="shared" si="3"/>
        <v>667.2133425956805</v>
      </c>
      <c r="G66" s="5" t="str">
        <f t="shared" si="4"/>
        <v>décembre</v>
      </c>
      <c r="H66" s="5" t="str">
        <f t="shared" si="5"/>
        <v>2019</v>
      </c>
    </row>
    <row r="67" spans="1:8" x14ac:dyDescent="0.25">
      <c r="A67" s="1">
        <v>43820.249305555553</v>
      </c>
      <c r="B67">
        <v>528377</v>
      </c>
      <c r="C67" s="8">
        <f t="shared" ref="C67:C90" si="6">A67-A68</f>
        <v>7.953472222223354</v>
      </c>
      <c r="D67">
        <f t="shared" ref="D67:D90" si="7">B67-B68</f>
        <v>13906</v>
      </c>
      <c r="E67" s="5">
        <f t="shared" ref="E67:E90" si="8">D67/(C67*24)</f>
        <v>72.850781454630336</v>
      </c>
      <c r="F67" s="5">
        <f t="shared" ref="F67:F90" si="9">E67*9</f>
        <v>655.65703309167304</v>
      </c>
      <c r="G67" s="5" t="str">
        <f t="shared" ref="G67:G90" si="10">TEXT(A67,"mmmm")</f>
        <v>décembre</v>
      </c>
      <c r="H67" s="5" t="str">
        <f t="shared" ref="H67:H90" si="11">TEXT(A67,"aaaa")</f>
        <v>2019</v>
      </c>
    </row>
    <row r="68" spans="1:8" x14ac:dyDescent="0.25">
      <c r="A68" s="1">
        <v>43812.29583333333</v>
      </c>
      <c r="B68">
        <v>514471</v>
      </c>
      <c r="C68" s="8">
        <f t="shared" si="6"/>
        <v>2.8784722222189885</v>
      </c>
      <c r="D68">
        <f t="shared" si="7"/>
        <v>5365</v>
      </c>
      <c r="E68" s="5">
        <f t="shared" si="8"/>
        <v>77.659831121920774</v>
      </c>
      <c r="F68" s="5">
        <f t="shared" si="9"/>
        <v>698.93848009728697</v>
      </c>
      <c r="G68" s="5" t="str">
        <f t="shared" si="10"/>
        <v>décembre</v>
      </c>
      <c r="H68" s="5" t="str">
        <f t="shared" si="11"/>
        <v>2019</v>
      </c>
    </row>
    <row r="69" spans="1:8" x14ac:dyDescent="0.25">
      <c r="A69" s="1">
        <v>43809.417361111111</v>
      </c>
      <c r="B69">
        <v>509106</v>
      </c>
      <c r="C69" s="8">
        <f t="shared" si="6"/>
        <v>4.1416666666700621</v>
      </c>
      <c r="D69">
        <f t="shared" si="7"/>
        <v>7681</v>
      </c>
      <c r="E69" s="5">
        <f t="shared" si="8"/>
        <v>77.273641851043294</v>
      </c>
      <c r="F69" s="5">
        <f t="shared" si="9"/>
        <v>695.46277665938965</v>
      </c>
      <c r="G69" s="5" t="str">
        <f t="shared" si="10"/>
        <v>décembre</v>
      </c>
      <c r="H69" s="5" t="str">
        <f t="shared" si="11"/>
        <v>2019</v>
      </c>
    </row>
    <row r="70" spans="1:8" x14ac:dyDescent="0.25">
      <c r="A70" s="1">
        <v>43805.275694444441</v>
      </c>
      <c r="B70">
        <v>501425</v>
      </c>
      <c r="C70" s="8">
        <f t="shared" si="6"/>
        <v>2.0159722222160781</v>
      </c>
      <c r="D70">
        <f t="shared" si="7"/>
        <v>4048</v>
      </c>
      <c r="E70" s="5">
        <f t="shared" si="8"/>
        <v>83.665173958229502</v>
      </c>
      <c r="F70" s="5">
        <f t="shared" si="9"/>
        <v>752.98656562406552</v>
      </c>
      <c r="G70" s="5" t="str">
        <f t="shared" si="10"/>
        <v>décembre</v>
      </c>
      <c r="H70" s="5" t="str">
        <f t="shared" si="11"/>
        <v>2019</v>
      </c>
    </row>
    <row r="71" spans="1:8" x14ac:dyDescent="0.25">
      <c r="A71" s="1">
        <v>43803.259722222225</v>
      </c>
      <c r="B71">
        <v>497377</v>
      </c>
      <c r="C71" s="8">
        <f t="shared" si="6"/>
        <v>0.98958333333575865</v>
      </c>
      <c r="D71">
        <f t="shared" si="7"/>
        <v>1891</v>
      </c>
      <c r="E71" s="5">
        <f t="shared" si="8"/>
        <v>79.621052631383805</v>
      </c>
      <c r="F71" s="5">
        <f t="shared" si="9"/>
        <v>716.58947368245424</v>
      </c>
      <c r="G71" s="5" t="str">
        <f t="shared" si="10"/>
        <v>décembre</v>
      </c>
      <c r="H71" s="5" t="str">
        <f t="shared" si="11"/>
        <v>2019</v>
      </c>
    </row>
    <row r="72" spans="1:8" x14ac:dyDescent="0.25">
      <c r="A72" s="1">
        <v>43802.270138888889</v>
      </c>
      <c r="B72">
        <v>495486</v>
      </c>
      <c r="C72" s="8">
        <f t="shared" si="6"/>
        <v>1.0194444444423425</v>
      </c>
      <c r="D72">
        <f t="shared" si="7"/>
        <v>1797</v>
      </c>
      <c r="E72" s="5">
        <f t="shared" si="8"/>
        <v>73.44686648516506</v>
      </c>
      <c r="F72" s="5">
        <f t="shared" si="9"/>
        <v>661.02179836648554</v>
      </c>
      <c r="G72" s="5" t="str">
        <f t="shared" si="10"/>
        <v>décembre</v>
      </c>
      <c r="H72" s="5" t="str">
        <f t="shared" si="11"/>
        <v>2019</v>
      </c>
    </row>
    <row r="73" spans="1:8" x14ac:dyDescent="0.25">
      <c r="A73" s="1">
        <v>43801.250694444447</v>
      </c>
      <c r="B73">
        <v>493689</v>
      </c>
      <c r="C73" s="8">
        <f t="shared" si="6"/>
        <v>0.97361111111240461</v>
      </c>
      <c r="D73">
        <f t="shared" si="7"/>
        <v>1854</v>
      </c>
      <c r="E73" s="5">
        <f t="shared" si="8"/>
        <v>79.343794579067193</v>
      </c>
      <c r="F73" s="5">
        <f t="shared" si="9"/>
        <v>714.09415121160475</v>
      </c>
      <c r="G73" s="5" t="str">
        <f t="shared" si="10"/>
        <v>décembre</v>
      </c>
      <c r="H73" s="5" t="str">
        <f t="shared" si="11"/>
        <v>2019</v>
      </c>
    </row>
    <row r="74" spans="1:8" x14ac:dyDescent="0.25">
      <c r="A74" s="1">
        <v>43800.277083333334</v>
      </c>
      <c r="B74">
        <v>491835</v>
      </c>
      <c r="C74" s="8">
        <f t="shared" si="6"/>
        <v>1.0118055555576575</v>
      </c>
      <c r="D74">
        <f t="shared" si="7"/>
        <v>1850.7999999999884</v>
      </c>
      <c r="E74" s="5">
        <f t="shared" si="8"/>
        <v>76.216884008077287</v>
      </c>
      <c r="F74" s="5">
        <f t="shared" si="9"/>
        <v>685.95195607269557</v>
      </c>
      <c r="G74" s="5" t="str">
        <f t="shared" si="10"/>
        <v>décembre</v>
      </c>
      <c r="H74" s="5" t="str">
        <f t="shared" si="11"/>
        <v>2019</v>
      </c>
    </row>
    <row r="75" spans="1:8" x14ac:dyDescent="0.25">
      <c r="A75" s="1">
        <v>43799.265277777777</v>
      </c>
      <c r="B75">
        <v>489984.2</v>
      </c>
      <c r="C75" s="8">
        <f t="shared" si="6"/>
        <v>0.98194444444379769</v>
      </c>
      <c r="D75">
        <f t="shared" si="7"/>
        <v>1814.2000000000116</v>
      </c>
      <c r="E75" s="5">
        <f t="shared" si="8"/>
        <v>76.981612447010178</v>
      </c>
      <c r="F75" s="5">
        <f t="shared" si="9"/>
        <v>692.83451202309163</v>
      </c>
      <c r="G75" s="5" t="str">
        <f t="shared" si="10"/>
        <v>novembre</v>
      </c>
      <c r="H75" s="5" t="str">
        <f t="shared" si="11"/>
        <v>2019</v>
      </c>
    </row>
    <row r="76" spans="1:8" x14ac:dyDescent="0.25">
      <c r="A76" s="1">
        <v>43798.283333333333</v>
      </c>
      <c r="B76">
        <v>488170</v>
      </c>
      <c r="C76" s="8">
        <f t="shared" si="6"/>
        <v>1.0381944444452529</v>
      </c>
      <c r="D76">
        <f t="shared" si="7"/>
        <v>1841</v>
      </c>
      <c r="E76" s="5">
        <f t="shared" si="8"/>
        <v>73.886287625360524</v>
      </c>
      <c r="F76" s="5">
        <f t="shared" si="9"/>
        <v>664.97658862824471</v>
      </c>
      <c r="G76" s="5" t="str">
        <f t="shared" si="10"/>
        <v>novembre</v>
      </c>
      <c r="H76" s="5" t="str">
        <f t="shared" si="11"/>
        <v>2019</v>
      </c>
    </row>
    <row r="77" spans="1:8" x14ac:dyDescent="0.25">
      <c r="A77" s="1">
        <v>43797.245138888888</v>
      </c>
      <c r="B77">
        <v>486329</v>
      </c>
      <c r="C77" s="8">
        <f t="shared" si="6"/>
        <v>0.95486111110949423</v>
      </c>
      <c r="D77">
        <f t="shared" si="7"/>
        <v>1676</v>
      </c>
      <c r="E77" s="5">
        <f t="shared" si="8"/>
        <v>73.134545454669293</v>
      </c>
      <c r="F77" s="5">
        <f t="shared" si="9"/>
        <v>658.2109090920236</v>
      </c>
      <c r="G77" s="5" t="str">
        <f t="shared" si="10"/>
        <v>novembre</v>
      </c>
      <c r="H77" s="5" t="str">
        <f t="shared" si="11"/>
        <v>2019</v>
      </c>
    </row>
    <row r="78" spans="1:8" x14ac:dyDescent="0.25">
      <c r="A78" s="1">
        <v>43796.290277777778</v>
      </c>
      <c r="B78">
        <v>484653</v>
      </c>
      <c r="C78" s="8">
        <f t="shared" si="6"/>
        <v>0.90833333333284827</v>
      </c>
      <c r="D78">
        <f t="shared" si="7"/>
        <v>1680</v>
      </c>
      <c r="E78" s="5">
        <f t="shared" si="8"/>
        <v>77.064220183527397</v>
      </c>
      <c r="F78" s="5">
        <f t="shared" si="9"/>
        <v>693.57798165174654</v>
      </c>
      <c r="G78" s="5" t="str">
        <f t="shared" si="10"/>
        <v>novembre</v>
      </c>
      <c r="H78" s="5" t="str">
        <f t="shared" si="11"/>
        <v>2019</v>
      </c>
    </row>
    <row r="79" spans="1:8" x14ac:dyDescent="0.25">
      <c r="A79" s="1">
        <v>43795.381944444445</v>
      </c>
      <c r="B79">
        <v>482973</v>
      </c>
      <c r="C79" s="8">
        <f t="shared" si="6"/>
        <v>1.132638888891961</v>
      </c>
      <c r="D79">
        <f t="shared" si="7"/>
        <v>1917</v>
      </c>
      <c r="E79" s="5">
        <f t="shared" si="8"/>
        <v>70.521152666884134</v>
      </c>
      <c r="F79" s="5">
        <f t="shared" si="9"/>
        <v>634.69037400195725</v>
      </c>
      <c r="G79" s="5" t="str">
        <f t="shared" si="10"/>
        <v>novembre</v>
      </c>
      <c r="H79" s="5" t="str">
        <f t="shared" si="11"/>
        <v>2019</v>
      </c>
    </row>
    <row r="80" spans="1:8" x14ac:dyDescent="0.25">
      <c r="A80" s="1">
        <v>43794.249305555553</v>
      </c>
      <c r="B80">
        <v>481056</v>
      </c>
      <c r="C80" s="8">
        <f t="shared" si="6"/>
        <v>0.95624999999563443</v>
      </c>
      <c r="D80">
        <f t="shared" si="7"/>
        <v>1711</v>
      </c>
      <c r="E80" s="5">
        <f t="shared" si="8"/>
        <v>74.553376906658443</v>
      </c>
      <c r="F80" s="5">
        <f t="shared" si="9"/>
        <v>670.98039215992594</v>
      </c>
      <c r="G80" s="5" t="str">
        <f t="shared" si="10"/>
        <v>novembre</v>
      </c>
      <c r="H80" s="5" t="str">
        <f t="shared" si="11"/>
        <v>2019</v>
      </c>
    </row>
    <row r="81" spans="1:8" x14ac:dyDescent="0.25">
      <c r="A81" s="1">
        <v>43793.293055555558</v>
      </c>
      <c r="B81">
        <v>479345</v>
      </c>
      <c r="C81" s="8">
        <f t="shared" si="6"/>
        <v>1.0187500000029104</v>
      </c>
      <c r="D81">
        <f t="shared" si="7"/>
        <v>1713</v>
      </c>
      <c r="E81" s="5">
        <f t="shared" si="8"/>
        <v>70.061349693051383</v>
      </c>
      <c r="F81" s="5">
        <f t="shared" si="9"/>
        <v>630.55214723746246</v>
      </c>
      <c r="G81" s="5" t="str">
        <f t="shared" si="10"/>
        <v>novembre</v>
      </c>
      <c r="H81" s="5" t="str">
        <f t="shared" si="11"/>
        <v>2019</v>
      </c>
    </row>
    <row r="82" spans="1:8" x14ac:dyDescent="0.25">
      <c r="A82" s="1">
        <v>43792.274305555555</v>
      </c>
      <c r="B82">
        <v>477632</v>
      </c>
      <c r="C82" s="8">
        <f t="shared" si="6"/>
        <v>1.0090277777781012</v>
      </c>
      <c r="D82">
        <f t="shared" si="7"/>
        <v>1680</v>
      </c>
      <c r="E82" s="5">
        <f t="shared" si="8"/>
        <v>69.37370956639208</v>
      </c>
      <c r="F82" s="5">
        <f t="shared" si="9"/>
        <v>624.36338609752875</v>
      </c>
      <c r="G82" s="5" t="str">
        <f t="shared" si="10"/>
        <v>novembre</v>
      </c>
      <c r="H82" s="5" t="str">
        <f t="shared" si="11"/>
        <v>2019</v>
      </c>
    </row>
    <row r="83" spans="1:8" x14ac:dyDescent="0.25">
      <c r="A83" s="1">
        <v>43791.265277777777</v>
      </c>
      <c r="B83">
        <v>475952</v>
      </c>
      <c r="C83" s="8">
        <f t="shared" si="6"/>
        <v>0.97222222221898846</v>
      </c>
      <c r="D83">
        <f t="shared" si="7"/>
        <v>1817</v>
      </c>
      <c r="E83" s="5">
        <f t="shared" si="8"/>
        <v>77.871428571687588</v>
      </c>
      <c r="F83" s="5">
        <f t="shared" si="9"/>
        <v>700.8428571451883</v>
      </c>
      <c r="G83" s="5" t="str">
        <f t="shared" si="10"/>
        <v>novembre</v>
      </c>
      <c r="H83" s="5" t="str">
        <f t="shared" si="11"/>
        <v>2019</v>
      </c>
    </row>
    <row r="84" spans="1:8" x14ac:dyDescent="0.25">
      <c r="A84" s="1">
        <v>43790.293055555558</v>
      </c>
      <c r="B84">
        <v>474135</v>
      </c>
      <c r="C84" s="8">
        <f t="shared" si="6"/>
        <v>1.0284722222277196</v>
      </c>
      <c r="D84">
        <f t="shared" si="7"/>
        <v>1903</v>
      </c>
      <c r="E84" s="5">
        <f t="shared" si="8"/>
        <v>77.09655638041167</v>
      </c>
      <c r="F84" s="5">
        <f t="shared" si="9"/>
        <v>693.86900742370506</v>
      </c>
      <c r="G84" s="5" t="str">
        <f t="shared" si="10"/>
        <v>novembre</v>
      </c>
      <c r="H84" s="5" t="str">
        <f t="shared" si="11"/>
        <v>2019</v>
      </c>
    </row>
    <row r="85" spans="1:8" x14ac:dyDescent="0.25">
      <c r="A85" s="1">
        <v>43789.26458333333</v>
      </c>
      <c r="B85">
        <v>472232</v>
      </c>
      <c r="C85" s="8">
        <f t="shared" si="6"/>
        <v>1.0416666666642413</v>
      </c>
      <c r="D85">
        <f t="shared" si="7"/>
        <v>1727</v>
      </c>
      <c r="E85" s="5">
        <f t="shared" si="8"/>
        <v>69.080000000160837</v>
      </c>
      <c r="F85" s="5">
        <f t="shared" si="9"/>
        <v>621.72000000144749</v>
      </c>
      <c r="G85" s="5" t="str">
        <f t="shared" si="10"/>
        <v>novembre</v>
      </c>
      <c r="H85" s="5" t="str">
        <f t="shared" si="11"/>
        <v>2019</v>
      </c>
    </row>
    <row r="86" spans="1:8" x14ac:dyDescent="0.25">
      <c r="A86" s="1">
        <v>43788.222916666666</v>
      </c>
      <c r="B86">
        <v>470505</v>
      </c>
      <c r="C86" s="8">
        <f t="shared" si="6"/>
        <v>2.9638888888875954</v>
      </c>
      <c r="D86">
        <f t="shared" si="7"/>
        <v>5464</v>
      </c>
      <c r="E86" s="5">
        <f t="shared" si="8"/>
        <v>76.813495782601464</v>
      </c>
      <c r="F86" s="5">
        <f t="shared" si="9"/>
        <v>691.32146204341313</v>
      </c>
      <c r="G86" s="5" t="str">
        <f t="shared" si="10"/>
        <v>novembre</v>
      </c>
      <c r="H86" s="5" t="str">
        <f t="shared" si="11"/>
        <v>2019</v>
      </c>
    </row>
    <row r="87" spans="1:8" x14ac:dyDescent="0.25">
      <c r="A87" s="1">
        <v>43785.259027777778</v>
      </c>
      <c r="B87">
        <v>465041</v>
      </c>
      <c r="C87" s="8">
        <f t="shared" si="6"/>
        <v>0.97013888888614019</v>
      </c>
      <c r="D87">
        <f t="shared" si="7"/>
        <v>1792</v>
      </c>
      <c r="E87" s="5">
        <f t="shared" si="8"/>
        <v>76.964924839158655</v>
      </c>
      <c r="F87" s="5">
        <f t="shared" si="9"/>
        <v>692.68432355242794</v>
      </c>
      <c r="G87" s="5" t="str">
        <f t="shared" si="10"/>
        <v>novembre</v>
      </c>
      <c r="H87" s="5" t="str">
        <f t="shared" si="11"/>
        <v>2019</v>
      </c>
    </row>
    <row r="88" spans="1:8" x14ac:dyDescent="0.25">
      <c r="A88" s="1">
        <v>43784.288888888892</v>
      </c>
      <c r="B88">
        <v>463249</v>
      </c>
      <c r="C88" s="8">
        <f t="shared" si="6"/>
        <v>2.0125000000043656</v>
      </c>
      <c r="D88">
        <f t="shared" si="7"/>
        <v>3816</v>
      </c>
      <c r="E88" s="5">
        <f t="shared" si="8"/>
        <v>79.006211179952842</v>
      </c>
      <c r="F88" s="5">
        <f t="shared" si="9"/>
        <v>711.0559006195756</v>
      </c>
      <c r="G88" s="5" t="str">
        <f t="shared" si="10"/>
        <v>novembre</v>
      </c>
      <c r="H88" s="5" t="str">
        <f t="shared" si="11"/>
        <v>2019</v>
      </c>
    </row>
    <row r="89" spans="1:8" x14ac:dyDescent="0.25">
      <c r="A89" s="1">
        <v>43782.276388888888</v>
      </c>
      <c r="B89">
        <v>459433</v>
      </c>
      <c r="C89" s="8">
        <f t="shared" si="6"/>
        <v>1.0145833333299379</v>
      </c>
      <c r="D89">
        <f t="shared" si="7"/>
        <v>1821</v>
      </c>
      <c r="E89" s="5">
        <f t="shared" si="8"/>
        <v>74.784394250763626</v>
      </c>
      <c r="F89" s="5">
        <f t="shared" si="9"/>
        <v>673.05954825687263</v>
      </c>
      <c r="G89" s="5" t="str">
        <f t="shared" si="10"/>
        <v>novembre</v>
      </c>
      <c r="H89" s="5" t="str">
        <f t="shared" si="11"/>
        <v>2019</v>
      </c>
    </row>
    <row r="90" spans="1:8" x14ac:dyDescent="0.25">
      <c r="A90" s="1">
        <v>43781.261805555558</v>
      </c>
      <c r="B90">
        <v>457612</v>
      </c>
      <c r="C90" s="8">
        <f t="shared" si="6"/>
        <v>43781.261805555558</v>
      </c>
      <c r="D90">
        <f t="shared" si="7"/>
        <v>457612</v>
      </c>
      <c r="E90" s="5">
        <f t="shared" si="8"/>
        <v>0.43550975646497164</v>
      </c>
      <c r="F90" s="5">
        <f t="shared" si="9"/>
        <v>3.9195878081847448</v>
      </c>
      <c r="G90" s="5" t="str">
        <f t="shared" si="10"/>
        <v>novembre</v>
      </c>
      <c r="H90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G1m">
                <anchor>
                  <from>
                    <xdr:col>9</xdr:col>
                    <xdr:colOff>9525</xdr:colOff>
                    <xdr:row>0</xdr:row>
                    <xdr:rowOff>152400</xdr:rowOff>
                  </from>
                  <to>
                    <xdr:col>10</xdr:col>
                    <xdr:colOff>47625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21C2-1ACD-4023-B90D-39C64F6F4862}">
  <sheetPr codeName="Feuil4"/>
  <dimension ref="A1:K90"/>
  <sheetViews>
    <sheetView topLeftCell="A70" workbookViewId="0">
      <selection activeCell="K2" sqref="K2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32.28515625" style="5" customWidth="1"/>
    <col min="8" max="8" width="24.5703125" style="5" customWidth="1"/>
    <col min="9" max="9" width="24.140625" style="5" customWidth="1"/>
    <col min="10" max="16384" width="11.42578125" style="5"/>
  </cols>
  <sheetData>
    <row r="1" spans="1:11" x14ac:dyDescent="0.25">
      <c r="A1" s="4" t="s">
        <v>0</v>
      </c>
      <c r="B1" s="3" t="s">
        <v>3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43913.202777777777</v>
      </c>
      <c r="B2">
        <v>129055</v>
      </c>
      <c r="C2" s="8">
        <f>A2-A3</f>
        <v>0.97777777777810115</v>
      </c>
      <c r="D2">
        <f>B2-B3</f>
        <v>100</v>
      </c>
      <c r="E2" s="5">
        <f>D2/(C2*24)</f>
        <v>4.2613636363622271</v>
      </c>
      <c r="F2" s="5">
        <f>E2*9</f>
        <v>38.352272727260043</v>
      </c>
      <c r="G2" s="5" t="str">
        <f>TEXT(A2,"mmmm")</f>
        <v>mars</v>
      </c>
      <c r="H2" s="5" t="str">
        <f>TEXT(A2,"aaaa")</f>
        <v>2020</v>
      </c>
      <c r="K2" s="8"/>
    </row>
    <row r="3" spans="1:11" x14ac:dyDescent="0.25">
      <c r="A3" s="1">
        <v>43912.224999999999</v>
      </c>
      <c r="B3">
        <v>128955</v>
      </c>
      <c r="C3" s="8">
        <f t="shared" ref="C3:C66" si="0">A3-A4</f>
        <v>3.9986111111065838</v>
      </c>
      <c r="D3">
        <f t="shared" ref="D3:D66" si="1">B3-B4</f>
        <v>390</v>
      </c>
      <c r="E3" s="5">
        <f t="shared" ref="E3:E66" si="2">D3/(C3*24)</f>
        <v>4.0639110802407945</v>
      </c>
      <c r="F3" s="5">
        <f t="shared" ref="F3:F66" si="3">E3*9</f>
        <v>36.575199722167149</v>
      </c>
      <c r="G3" s="5" t="str">
        <f t="shared" ref="G3:G66" si="4">TEXT(A3,"mmmm")</f>
        <v>mars</v>
      </c>
      <c r="H3" s="5" t="str">
        <f t="shared" ref="H3:H66" si="5">TEXT(A3,"aaaa")</f>
        <v>2020</v>
      </c>
      <c r="K3" s="8"/>
    </row>
    <row r="4" spans="1:11" x14ac:dyDescent="0.25">
      <c r="A4" s="1">
        <v>43908.226388888892</v>
      </c>
      <c r="B4">
        <v>128565</v>
      </c>
      <c r="C4" s="8">
        <f t="shared" si="0"/>
        <v>1.9111111111124046</v>
      </c>
      <c r="D4">
        <f t="shared" si="1"/>
        <v>183</v>
      </c>
      <c r="E4" s="5">
        <f t="shared" si="2"/>
        <v>3.9898255813926484</v>
      </c>
      <c r="F4" s="5">
        <f t="shared" si="3"/>
        <v>35.908430232533838</v>
      </c>
      <c r="G4" s="5" t="str">
        <f t="shared" si="4"/>
        <v>mars</v>
      </c>
      <c r="H4" s="5" t="str">
        <f t="shared" si="5"/>
        <v>2020</v>
      </c>
      <c r="K4" s="8"/>
    </row>
    <row r="5" spans="1:11" x14ac:dyDescent="0.25">
      <c r="A5" s="1">
        <v>43906.31527777778</v>
      </c>
      <c r="B5">
        <v>128382</v>
      </c>
      <c r="C5" s="8">
        <f t="shared" si="0"/>
        <v>2.109027777776646</v>
      </c>
      <c r="D5">
        <f t="shared" si="1"/>
        <v>196</v>
      </c>
      <c r="E5" s="5">
        <f t="shared" si="2"/>
        <v>3.8722423444209126</v>
      </c>
      <c r="F5" s="5">
        <f t="shared" si="3"/>
        <v>34.850181099788216</v>
      </c>
      <c r="G5" s="5" t="str">
        <f t="shared" si="4"/>
        <v>mars</v>
      </c>
      <c r="H5" s="5" t="str">
        <f t="shared" si="5"/>
        <v>2020</v>
      </c>
    </row>
    <row r="6" spans="1:11" x14ac:dyDescent="0.25">
      <c r="A6" s="1">
        <v>43904.206250000003</v>
      </c>
      <c r="B6">
        <v>128186</v>
      </c>
      <c r="C6" s="8">
        <f t="shared" si="0"/>
        <v>1.0048611111124046</v>
      </c>
      <c r="D6">
        <f t="shared" si="1"/>
        <v>98</v>
      </c>
      <c r="E6" s="5">
        <f t="shared" si="2"/>
        <v>4.0635798203126683</v>
      </c>
      <c r="F6" s="5">
        <f t="shared" si="3"/>
        <v>36.572218382814015</v>
      </c>
      <c r="G6" s="5" t="str">
        <f t="shared" si="4"/>
        <v>mars</v>
      </c>
      <c r="H6" s="5" t="str">
        <f t="shared" si="5"/>
        <v>2020</v>
      </c>
      <c r="K6" s="8"/>
    </row>
    <row r="7" spans="1:11" x14ac:dyDescent="0.25">
      <c r="A7" s="1">
        <v>43903.201388888891</v>
      </c>
      <c r="B7">
        <v>128088</v>
      </c>
      <c r="C7" s="8">
        <f t="shared" si="0"/>
        <v>1.9555555555562023</v>
      </c>
      <c r="D7">
        <f t="shared" si="1"/>
        <v>181</v>
      </c>
      <c r="E7" s="5">
        <f t="shared" si="2"/>
        <v>3.8565340909078154</v>
      </c>
      <c r="F7" s="5">
        <f t="shared" si="3"/>
        <v>34.708806818170338</v>
      </c>
      <c r="G7" s="5" t="str">
        <f t="shared" si="4"/>
        <v>mars</v>
      </c>
      <c r="H7" s="5" t="str">
        <f t="shared" si="5"/>
        <v>2020</v>
      </c>
      <c r="K7" s="8"/>
    </row>
    <row r="8" spans="1:11" x14ac:dyDescent="0.25">
      <c r="A8" s="1">
        <v>43901.245833333334</v>
      </c>
      <c r="B8">
        <v>127907</v>
      </c>
      <c r="C8" s="8">
        <f t="shared" si="0"/>
        <v>4.9201388888905058</v>
      </c>
      <c r="D8">
        <f t="shared" si="1"/>
        <v>472</v>
      </c>
      <c r="E8" s="5">
        <f t="shared" si="2"/>
        <v>3.9971771347905003</v>
      </c>
      <c r="F8" s="5">
        <f t="shared" si="3"/>
        <v>35.9745942131145</v>
      </c>
      <c r="G8" s="5" t="str">
        <f t="shared" si="4"/>
        <v>mars</v>
      </c>
      <c r="H8" s="5" t="str">
        <f t="shared" si="5"/>
        <v>2020</v>
      </c>
      <c r="K8" s="8"/>
    </row>
    <row r="9" spans="1:11" x14ac:dyDescent="0.25">
      <c r="A9" s="1">
        <v>43896.325694444444</v>
      </c>
      <c r="B9">
        <v>127435</v>
      </c>
      <c r="C9" s="8">
        <f t="shared" si="0"/>
        <v>2.0423611111109494</v>
      </c>
      <c r="D9">
        <f t="shared" si="1"/>
        <v>196</v>
      </c>
      <c r="E9" s="5">
        <f t="shared" si="2"/>
        <v>3.9986399183954204</v>
      </c>
      <c r="F9" s="5">
        <f t="shared" si="3"/>
        <v>35.987759265558786</v>
      </c>
      <c r="G9" s="5" t="str">
        <f t="shared" si="4"/>
        <v>mars</v>
      </c>
      <c r="H9" s="5" t="str">
        <f t="shared" si="5"/>
        <v>2020</v>
      </c>
      <c r="K9" s="8"/>
    </row>
    <row r="10" spans="1:11" x14ac:dyDescent="0.25">
      <c r="A10" s="1">
        <v>43894.283333333333</v>
      </c>
      <c r="B10">
        <v>127239</v>
      </c>
      <c r="C10" s="8">
        <f t="shared" si="0"/>
        <v>0.97777777777810115</v>
      </c>
      <c r="D10">
        <f t="shared" si="1"/>
        <v>96</v>
      </c>
      <c r="E10" s="5">
        <f t="shared" si="2"/>
        <v>4.0909090909077381</v>
      </c>
      <c r="F10" s="5">
        <f t="shared" si="3"/>
        <v>36.818181818169641</v>
      </c>
      <c r="G10" s="5" t="str">
        <f t="shared" si="4"/>
        <v>mars</v>
      </c>
      <c r="H10" s="5" t="str">
        <f t="shared" si="5"/>
        <v>2020</v>
      </c>
      <c r="K10" s="8"/>
    </row>
    <row r="11" spans="1:11" x14ac:dyDescent="0.25">
      <c r="A11" s="1">
        <v>43893.305555555555</v>
      </c>
      <c r="B11">
        <v>127143</v>
      </c>
      <c r="C11" s="8">
        <f t="shared" si="0"/>
        <v>1.0090277777781012</v>
      </c>
      <c r="D11">
        <f t="shared" si="1"/>
        <v>98</v>
      </c>
      <c r="E11" s="5">
        <f t="shared" si="2"/>
        <v>4.0467997247062044</v>
      </c>
      <c r="F11" s="5">
        <f t="shared" si="3"/>
        <v>36.42119752235584</v>
      </c>
      <c r="G11" s="5" t="str">
        <f t="shared" si="4"/>
        <v>mars</v>
      </c>
      <c r="H11" s="5" t="str">
        <f t="shared" si="5"/>
        <v>2020</v>
      </c>
      <c r="K11" s="8"/>
    </row>
    <row r="12" spans="1:11" x14ac:dyDescent="0.25">
      <c r="A12" s="1">
        <v>43892.296527777777</v>
      </c>
      <c r="B12">
        <v>127045</v>
      </c>
      <c r="C12" s="8">
        <f t="shared" si="0"/>
        <v>1.0319444444467081</v>
      </c>
      <c r="D12">
        <f t="shared" si="1"/>
        <v>97</v>
      </c>
      <c r="E12" s="5">
        <f t="shared" si="2"/>
        <v>3.9165545087397264</v>
      </c>
      <c r="F12" s="5">
        <f t="shared" si="3"/>
        <v>35.248990578657541</v>
      </c>
      <c r="G12" s="5" t="str">
        <f t="shared" si="4"/>
        <v>mars</v>
      </c>
      <c r="H12" s="5" t="str">
        <f t="shared" si="5"/>
        <v>2020</v>
      </c>
    </row>
    <row r="13" spans="1:11" x14ac:dyDescent="0.25">
      <c r="A13" s="1">
        <v>43891.26458333333</v>
      </c>
      <c r="B13">
        <v>126948</v>
      </c>
      <c r="C13" s="8">
        <f t="shared" si="0"/>
        <v>0.99374999999417923</v>
      </c>
      <c r="D13">
        <f t="shared" si="1"/>
        <v>101</v>
      </c>
      <c r="E13" s="5">
        <f t="shared" si="2"/>
        <v>4.2348008385992282</v>
      </c>
      <c r="F13" s="5">
        <f t="shared" si="3"/>
        <v>38.113207547393053</v>
      </c>
      <c r="G13" s="5" t="str">
        <f t="shared" si="4"/>
        <v>mars</v>
      </c>
      <c r="H13" s="5" t="str">
        <f t="shared" si="5"/>
        <v>2020</v>
      </c>
    </row>
    <row r="14" spans="1:11" x14ac:dyDescent="0.25">
      <c r="A14" s="1">
        <v>43890.270833333336</v>
      </c>
      <c r="B14">
        <v>126847</v>
      </c>
      <c r="C14" s="8">
        <f t="shared" si="0"/>
        <v>1.0027777777795563</v>
      </c>
      <c r="D14">
        <f t="shared" si="1"/>
        <v>88</v>
      </c>
      <c r="E14" s="5">
        <f t="shared" si="2"/>
        <v>3.6565096952843734</v>
      </c>
      <c r="F14" s="5">
        <f t="shared" si="3"/>
        <v>32.908587257559361</v>
      </c>
      <c r="G14" s="5" t="str">
        <f t="shared" si="4"/>
        <v>février</v>
      </c>
      <c r="H14" s="5" t="str">
        <f t="shared" si="5"/>
        <v>2020</v>
      </c>
    </row>
    <row r="15" spans="1:11" x14ac:dyDescent="0.25">
      <c r="A15" s="1">
        <v>43889.268055555556</v>
      </c>
      <c r="B15">
        <v>126759</v>
      </c>
      <c r="C15" s="8">
        <f t="shared" si="0"/>
        <v>0.98541666667006211</v>
      </c>
      <c r="D15">
        <f t="shared" si="1"/>
        <v>112</v>
      </c>
      <c r="E15" s="5">
        <f t="shared" si="2"/>
        <v>4.7357293868758594</v>
      </c>
      <c r="F15" s="5">
        <f t="shared" si="3"/>
        <v>42.621564481882736</v>
      </c>
      <c r="G15" s="5" t="str">
        <f t="shared" si="4"/>
        <v>février</v>
      </c>
      <c r="H15" s="5" t="str">
        <f t="shared" si="5"/>
        <v>2020</v>
      </c>
    </row>
    <row r="16" spans="1:11" x14ac:dyDescent="0.25">
      <c r="A16" s="1">
        <v>43888.282638888886</v>
      </c>
      <c r="B16">
        <v>126647</v>
      </c>
      <c r="C16" s="8">
        <f t="shared" si="0"/>
        <v>1.023611111108039</v>
      </c>
      <c r="D16">
        <f t="shared" si="1"/>
        <v>98</v>
      </c>
      <c r="E16" s="5">
        <f t="shared" si="2"/>
        <v>3.9891451831870062</v>
      </c>
      <c r="F16" s="5">
        <f t="shared" si="3"/>
        <v>35.902306648683059</v>
      </c>
      <c r="G16" s="5" t="str">
        <f t="shared" si="4"/>
        <v>février</v>
      </c>
      <c r="H16" s="5" t="str">
        <f t="shared" si="5"/>
        <v>2020</v>
      </c>
    </row>
    <row r="17" spans="1:8" x14ac:dyDescent="0.25">
      <c r="A17" s="1">
        <v>43887.259027777778</v>
      </c>
      <c r="B17">
        <v>126549</v>
      </c>
      <c r="C17" s="8">
        <f t="shared" si="0"/>
        <v>1.0180555555562023</v>
      </c>
      <c r="D17">
        <f t="shared" si="1"/>
        <v>98</v>
      </c>
      <c r="E17" s="5">
        <f t="shared" si="2"/>
        <v>4.0109140518391984</v>
      </c>
      <c r="F17" s="5">
        <f t="shared" si="3"/>
        <v>36.098226466552788</v>
      </c>
      <c r="G17" s="5" t="str">
        <f t="shared" si="4"/>
        <v>février</v>
      </c>
      <c r="H17" s="5" t="str">
        <f t="shared" si="5"/>
        <v>2020</v>
      </c>
    </row>
    <row r="18" spans="1:8" x14ac:dyDescent="0.25">
      <c r="A18" s="1">
        <v>43886.240972222222</v>
      </c>
      <c r="B18">
        <v>126451</v>
      </c>
      <c r="C18" s="8">
        <f t="shared" si="0"/>
        <v>1.96875</v>
      </c>
      <c r="D18">
        <f t="shared" si="1"/>
        <v>189</v>
      </c>
      <c r="E18" s="5">
        <f t="shared" si="2"/>
        <v>4</v>
      </c>
      <c r="F18" s="5">
        <f t="shared" si="3"/>
        <v>36</v>
      </c>
      <c r="G18" s="5" t="str">
        <f t="shared" si="4"/>
        <v>février</v>
      </c>
      <c r="H18" s="5" t="str">
        <f t="shared" si="5"/>
        <v>2020</v>
      </c>
    </row>
    <row r="19" spans="1:8" x14ac:dyDescent="0.25">
      <c r="A19" s="1">
        <v>43884.272222222222</v>
      </c>
      <c r="B19">
        <v>126262</v>
      </c>
      <c r="C19" s="8">
        <f t="shared" si="0"/>
        <v>0.99791666666715173</v>
      </c>
      <c r="D19">
        <f t="shared" si="1"/>
        <v>99</v>
      </c>
      <c r="E19" s="5">
        <f t="shared" si="2"/>
        <v>4.1336116910209553</v>
      </c>
      <c r="F19" s="5">
        <f t="shared" si="3"/>
        <v>37.202505219188595</v>
      </c>
      <c r="G19" s="5" t="str">
        <f t="shared" si="4"/>
        <v>février</v>
      </c>
      <c r="H19" s="5" t="str">
        <f t="shared" si="5"/>
        <v>2020</v>
      </c>
    </row>
    <row r="20" spans="1:8" x14ac:dyDescent="0.25">
      <c r="A20" s="1">
        <v>43883.274305555555</v>
      </c>
      <c r="B20">
        <v>126163</v>
      </c>
      <c r="C20" s="8">
        <f t="shared" si="0"/>
        <v>1.0027777777795563</v>
      </c>
      <c r="D20">
        <f t="shared" si="1"/>
        <v>103</v>
      </c>
      <c r="E20" s="5">
        <f t="shared" si="2"/>
        <v>4.27977839334421</v>
      </c>
      <c r="F20" s="5">
        <f t="shared" si="3"/>
        <v>38.518005540097889</v>
      </c>
      <c r="G20" s="5" t="str">
        <f t="shared" si="4"/>
        <v>février</v>
      </c>
      <c r="H20" s="5" t="str">
        <f t="shared" si="5"/>
        <v>2020</v>
      </c>
    </row>
    <row r="21" spans="1:8" x14ac:dyDescent="0.25">
      <c r="A21" s="1">
        <v>43882.271527777775</v>
      </c>
      <c r="B21">
        <v>126060</v>
      </c>
      <c r="C21" s="8">
        <f t="shared" si="0"/>
        <v>1.0326388888861402</v>
      </c>
      <c r="D21">
        <f t="shared" si="1"/>
        <v>102</v>
      </c>
      <c r="E21" s="5">
        <f t="shared" si="2"/>
        <v>4.1156691324924619</v>
      </c>
      <c r="F21" s="5">
        <f t="shared" si="3"/>
        <v>37.041022192432159</v>
      </c>
      <c r="G21" s="5" t="str">
        <f t="shared" si="4"/>
        <v>février</v>
      </c>
      <c r="H21" s="5" t="str">
        <f t="shared" si="5"/>
        <v>2020</v>
      </c>
    </row>
    <row r="22" spans="1:8" x14ac:dyDescent="0.25">
      <c r="A22" s="1">
        <v>43881.238888888889</v>
      </c>
      <c r="B22">
        <v>125958</v>
      </c>
      <c r="C22" s="8">
        <f t="shared" si="0"/>
        <v>0.95208333332993789</v>
      </c>
      <c r="D22">
        <f t="shared" si="1"/>
        <v>88</v>
      </c>
      <c r="E22" s="5">
        <f t="shared" si="2"/>
        <v>3.8512035011078267</v>
      </c>
      <c r="F22" s="5">
        <f t="shared" si="3"/>
        <v>34.660831509970443</v>
      </c>
      <c r="G22" s="5" t="str">
        <f t="shared" si="4"/>
        <v>février</v>
      </c>
      <c r="H22" s="5" t="str">
        <f t="shared" si="5"/>
        <v>2020</v>
      </c>
    </row>
    <row r="23" spans="1:8" x14ac:dyDescent="0.25">
      <c r="A23" s="1">
        <v>43880.286805555559</v>
      </c>
      <c r="B23">
        <v>125870</v>
      </c>
      <c r="C23" s="8">
        <f t="shared" si="0"/>
        <v>1.0055555555591127</v>
      </c>
      <c r="D23">
        <f t="shared" si="1"/>
        <v>100.94999999999709</v>
      </c>
      <c r="E23" s="5">
        <f t="shared" si="2"/>
        <v>4.1830110497088393</v>
      </c>
      <c r="F23" s="5">
        <f t="shared" si="3"/>
        <v>37.647099447379553</v>
      </c>
      <c r="G23" s="5" t="str">
        <f t="shared" si="4"/>
        <v>février</v>
      </c>
      <c r="H23" s="5" t="str">
        <f t="shared" si="5"/>
        <v>2020</v>
      </c>
    </row>
    <row r="24" spans="1:8" x14ac:dyDescent="0.25">
      <c r="A24" s="1">
        <v>43879.28125</v>
      </c>
      <c r="B24">
        <v>125769.05</v>
      </c>
      <c r="C24" s="8">
        <f t="shared" si="0"/>
        <v>0.99375000000145519</v>
      </c>
      <c r="D24">
        <f t="shared" si="1"/>
        <v>96.05000000000291</v>
      </c>
      <c r="E24" s="5">
        <f t="shared" si="2"/>
        <v>4.0272536687573277</v>
      </c>
      <c r="F24" s="5">
        <f t="shared" si="3"/>
        <v>36.245283018815947</v>
      </c>
      <c r="G24" s="5" t="str">
        <f t="shared" si="4"/>
        <v>février</v>
      </c>
      <c r="H24" s="5" t="str">
        <f t="shared" si="5"/>
        <v>2020</v>
      </c>
    </row>
    <row r="25" spans="1:8" x14ac:dyDescent="0.25">
      <c r="A25" s="1">
        <v>43878.287499999999</v>
      </c>
      <c r="B25">
        <v>125673</v>
      </c>
      <c r="C25" s="8">
        <f t="shared" si="0"/>
        <v>0.97013888888614019</v>
      </c>
      <c r="D25">
        <f t="shared" si="1"/>
        <v>95</v>
      </c>
      <c r="E25" s="5">
        <f t="shared" si="2"/>
        <v>4.0801717967187905</v>
      </c>
      <c r="F25" s="5">
        <f t="shared" si="3"/>
        <v>36.721546170469111</v>
      </c>
      <c r="G25" s="5" t="str">
        <f t="shared" si="4"/>
        <v>février</v>
      </c>
      <c r="H25" s="5" t="str">
        <f t="shared" si="5"/>
        <v>2020</v>
      </c>
    </row>
    <row r="26" spans="1:8" x14ac:dyDescent="0.25">
      <c r="A26" s="1">
        <v>43877.317361111112</v>
      </c>
      <c r="B26">
        <v>125578</v>
      </c>
      <c r="C26" s="8">
        <f t="shared" si="0"/>
        <v>1.0409722222248092</v>
      </c>
      <c r="D26">
        <f t="shared" si="1"/>
        <v>111</v>
      </c>
      <c r="E26" s="5">
        <f t="shared" si="2"/>
        <v>4.4429619746387248</v>
      </c>
      <c r="F26" s="5">
        <f t="shared" si="3"/>
        <v>39.986657771748526</v>
      </c>
      <c r="G26" s="5" t="str">
        <f t="shared" si="4"/>
        <v>février</v>
      </c>
      <c r="H26" s="5" t="str">
        <f t="shared" si="5"/>
        <v>2020</v>
      </c>
    </row>
    <row r="27" spans="1:8" x14ac:dyDescent="0.25">
      <c r="A27" s="1">
        <v>43876.276388888888</v>
      </c>
      <c r="B27">
        <v>125467</v>
      </c>
      <c r="C27" s="8">
        <f t="shared" si="0"/>
        <v>1.0131944444437977</v>
      </c>
      <c r="D27">
        <f t="shared" si="1"/>
        <v>99</v>
      </c>
      <c r="E27" s="5">
        <f t="shared" si="2"/>
        <v>4.0712816997969785</v>
      </c>
      <c r="F27" s="5">
        <f t="shared" si="3"/>
        <v>36.641535298172805</v>
      </c>
      <c r="G27" s="5" t="str">
        <f t="shared" si="4"/>
        <v>février</v>
      </c>
      <c r="H27" s="5" t="str">
        <f t="shared" si="5"/>
        <v>2020</v>
      </c>
    </row>
    <row r="28" spans="1:8" x14ac:dyDescent="0.25">
      <c r="A28" s="1">
        <v>43875.263194444444</v>
      </c>
      <c r="B28">
        <v>125368</v>
      </c>
      <c r="C28" s="8">
        <f t="shared" si="0"/>
        <v>1.0055555555518367</v>
      </c>
      <c r="D28">
        <f t="shared" si="1"/>
        <v>115</v>
      </c>
      <c r="E28" s="5">
        <f t="shared" si="2"/>
        <v>4.7651933701833693</v>
      </c>
      <c r="F28" s="5">
        <f t="shared" si="3"/>
        <v>42.886740331650323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43874.257638888892</v>
      </c>
      <c r="B29">
        <v>125253</v>
      </c>
      <c r="C29" s="8">
        <f t="shared" si="0"/>
        <v>0.97013888889341615</v>
      </c>
      <c r="D29">
        <f t="shared" si="1"/>
        <v>95</v>
      </c>
      <c r="E29" s="5">
        <f t="shared" si="2"/>
        <v>4.0801717966881892</v>
      </c>
      <c r="F29" s="5">
        <f t="shared" si="3"/>
        <v>36.721546170193704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43873.287499999999</v>
      </c>
      <c r="B30">
        <v>125158</v>
      </c>
      <c r="C30" s="8">
        <f t="shared" si="0"/>
        <v>1.0222222222218988</v>
      </c>
      <c r="D30">
        <f t="shared" si="1"/>
        <v>99</v>
      </c>
      <c r="E30" s="5">
        <f t="shared" si="2"/>
        <v>4.0353260869577987</v>
      </c>
      <c r="F30" s="5">
        <f t="shared" si="3"/>
        <v>36.317934782620185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43872.265277777777</v>
      </c>
      <c r="B31">
        <v>125059</v>
      </c>
      <c r="C31" s="8">
        <f t="shared" si="0"/>
        <v>1.0270833333343035</v>
      </c>
      <c r="D31">
        <f t="shared" si="1"/>
        <v>99</v>
      </c>
      <c r="E31" s="5">
        <f t="shared" si="2"/>
        <v>4.0162271805235896</v>
      </c>
      <c r="F31" s="5">
        <f t="shared" si="3"/>
        <v>36.146044624712303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43871.238194444442</v>
      </c>
      <c r="B32">
        <v>124960</v>
      </c>
      <c r="C32" s="8">
        <f t="shared" si="0"/>
        <v>0.99791666666715173</v>
      </c>
      <c r="D32">
        <f t="shared" si="1"/>
        <v>98</v>
      </c>
      <c r="E32" s="5">
        <f t="shared" si="2"/>
        <v>4.0918580375762987</v>
      </c>
      <c r="F32" s="5">
        <f t="shared" si="3"/>
        <v>36.826722338186691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43870.240277777775</v>
      </c>
      <c r="B33">
        <v>124862</v>
      </c>
      <c r="C33" s="8">
        <f t="shared" si="0"/>
        <v>0.97291666666569654</v>
      </c>
      <c r="D33">
        <f t="shared" si="1"/>
        <v>98</v>
      </c>
      <c r="E33" s="5">
        <f t="shared" si="2"/>
        <v>4.1970021413318079</v>
      </c>
      <c r="F33" s="5">
        <f t="shared" si="3"/>
        <v>37.773019271986271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43869.267361111109</v>
      </c>
      <c r="B34">
        <v>124764</v>
      </c>
      <c r="C34" s="8">
        <f t="shared" si="0"/>
        <v>1.0062499999985448</v>
      </c>
      <c r="D34">
        <f t="shared" si="1"/>
        <v>106</v>
      </c>
      <c r="E34" s="5">
        <f t="shared" si="2"/>
        <v>4.3892339544576933</v>
      </c>
      <c r="F34" s="5">
        <f t="shared" si="3"/>
        <v>39.50310559011924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43868.261111111111</v>
      </c>
      <c r="B35">
        <v>124658</v>
      </c>
      <c r="C35" s="8">
        <f t="shared" si="0"/>
        <v>0.99027777777519077</v>
      </c>
      <c r="D35">
        <f t="shared" si="1"/>
        <v>99</v>
      </c>
      <c r="E35" s="5">
        <f t="shared" si="2"/>
        <v>4.1654978962240659</v>
      </c>
      <c r="F35" s="5">
        <f t="shared" si="3"/>
        <v>37.489481066016594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43867.270833333336</v>
      </c>
      <c r="B36">
        <v>124559</v>
      </c>
      <c r="C36" s="8">
        <f t="shared" si="0"/>
        <v>0.98472222222335404</v>
      </c>
      <c r="D36">
        <f t="shared" si="1"/>
        <v>95</v>
      </c>
      <c r="E36" s="5">
        <f t="shared" si="2"/>
        <v>4.0197461212929824</v>
      </c>
      <c r="F36" s="5">
        <f t="shared" si="3"/>
        <v>36.177715091636841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43866.286111111112</v>
      </c>
      <c r="B37">
        <v>124464</v>
      </c>
      <c r="C37" s="8">
        <f t="shared" si="0"/>
        <v>1.0340277777795563</v>
      </c>
      <c r="D37">
        <f t="shared" si="1"/>
        <v>103</v>
      </c>
      <c r="E37" s="5">
        <f t="shared" si="2"/>
        <v>4.150436534579832</v>
      </c>
      <c r="F37" s="5">
        <f t="shared" si="3"/>
        <v>37.353928811218488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43865.252083333333</v>
      </c>
      <c r="B38">
        <v>124361</v>
      </c>
      <c r="C38" s="8">
        <f t="shared" si="0"/>
        <v>0.98124999999708962</v>
      </c>
      <c r="D38">
        <f t="shared" si="1"/>
        <v>92</v>
      </c>
      <c r="E38" s="5">
        <f t="shared" si="2"/>
        <v>3.9065817409882322</v>
      </c>
      <c r="F38" s="5">
        <f t="shared" si="3"/>
        <v>35.159235668894091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43864.270833333336</v>
      </c>
      <c r="B39">
        <v>124269</v>
      </c>
      <c r="C39" s="8">
        <f t="shared" si="0"/>
        <v>0.992361111115315</v>
      </c>
      <c r="D39">
        <f t="shared" si="1"/>
        <v>91</v>
      </c>
      <c r="E39" s="5">
        <f t="shared" si="2"/>
        <v>3.8208537438606509</v>
      </c>
      <c r="F39" s="5">
        <f t="shared" si="3"/>
        <v>34.38768369474586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43863.27847222222</v>
      </c>
      <c r="B40">
        <v>124178</v>
      </c>
      <c r="C40" s="8">
        <f t="shared" si="0"/>
        <v>1.0131944444437977</v>
      </c>
      <c r="D40">
        <f t="shared" si="1"/>
        <v>98</v>
      </c>
      <c r="E40" s="5">
        <f t="shared" si="2"/>
        <v>4.0301576422232719</v>
      </c>
      <c r="F40" s="5">
        <f t="shared" si="3"/>
        <v>36.271418780009448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43862.265277777777</v>
      </c>
      <c r="B41">
        <v>124080</v>
      </c>
      <c r="C41" s="8">
        <f t="shared" si="0"/>
        <v>1.0374999999985448</v>
      </c>
      <c r="D41">
        <f t="shared" si="1"/>
        <v>100</v>
      </c>
      <c r="E41" s="5">
        <f t="shared" si="2"/>
        <v>4.0160642570337455</v>
      </c>
      <c r="F41" s="5">
        <f t="shared" si="3"/>
        <v>36.144578313303711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43861.227777777778</v>
      </c>
      <c r="B42">
        <v>123980</v>
      </c>
      <c r="C42" s="8">
        <f t="shared" si="0"/>
        <v>0.91458333333139308</v>
      </c>
      <c r="D42">
        <f t="shared" si="1"/>
        <v>88</v>
      </c>
      <c r="E42" s="5">
        <f t="shared" si="2"/>
        <v>4.0091116173205776</v>
      </c>
      <c r="F42" s="5">
        <f t="shared" si="3"/>
        <v>36.082004555885199</v>
      </c>
      <c r="G42" s="5" t="str">
        <f t="shared" si="4"/>
        <v>janvier</v>
      </c>
      <c r="H42" s="5" t="str">
        <f t="shared" si="5"/>
        <v>2020</v>
      </c>
    </row>
    <row r="43" spans="1:8" x14ac:dyDescent="0.25">
      <c r="A43" s="1">
        <v>43860.313194444447</v>
      </c>
      <c r="B43">
        <v>123892</v>
      </c>
      <c r="C43" s="8">
        <f t="shared" si="0"/>
        <v>1.0479166666700621</v>
      </c>
      <c r="D43">
        <f t="shared" si="1"/>
        <v>101</v>
      </c>
      <c r="E43" s="5">
        <f t="shared" si="2"/>
        <v>4.0159045725515998</v>
      </c>
      <c r="F43" s="5">
        <f t="shared" si="3"/>
        <v>36.143141152964397</v>
      </c>
      <c r="G43" s="5" t="str">
        <f t="shared" si="4"/>
        <v>janvier</v>
      </c>
      <c r="H43" s="5" t="str">
        <f t="shared" si="5"/>
        <v>2020</v>
      </c>
    </row>
    <row r="44" spans="1:8" x14ac:dyDescent="0.25">
      <c r="A44" s="1">
        <v>43859.265277777777</v>
      </c>
      <c r="B44">
        <v>123791</v>
      </c>
      <c r="C44" s="8">
        <f t="shared" si="0"/>
        <v>3.9826388888905058</v>
      </c>
      <c r="D44">
        <f t="shared" si="1"/>
        <v>394</v>
      </c>
      <c r="E44" s="5">
        <f t="shared" si="2"/>
        <v>4.1220575414107063</v>
      </c>
      <c r="F44" s="5">
        <f t="shared" si="3"/>
        <v>37.098517872696355</v>
      </c>
      <c r="G44" s="5" t="str">
        <f t="shared" si="4"/>
        <v>janvier</v>
      </c>
      <c r="H44" s="5" t="str">
        <f t="shared" si="5"/>
        <v>2020</v>
      </c>
    </row>
    <row r="45" spans="1:8" x14ac:dyDescent="0.25">
      <c r="A45" s="1">
        <v>43855.282638888886</v>
      </c>
      <c r="B45">
        <v>123397</v>
      </c>
      <c r="C45" s="8">
        <f t="shared" si="0"/>
        <v>1.0201388888890506</v>
      </c>
      <c r="D45">
        <f t="shared" si="1"/>
        <v>104.0399999999936</v>
      </c>
      <c r="E45" s="5">
        <f t="shared" si="2"/>
        <v>4.2494213750841565</v>
      </c>
      <c r="F45" s="5">
        <f t="shared" si="3"/>
        <v>38.244792375757406</v>
      </c>
      <c r="G45" s="5" t="str">
        <f t="shared" si="4"/>
        <v>janvier</v>
      </c>
      <c r="H45" s="5" t="str">
        <f t="shared" si="5"/>
        <v>2020</v>
      </c>
    </row>
    <row r="46" spans="1:8" x14ac:dyDescent="0.25">
      <c r="A46" s="1">
        <v>43854.262499999997</v>
      </c>
      <c r="B46">
        <v>123292.96</v>
      </c>
      <c r="C46" s="8">
        <f t="shared" si="0"/>
        <v>0.99097222222189885</v>
      </c>
      <c r="D46">
        <f t="shared" si="1"/>
        <v>106.9600000000064</v>
      </c>
      <c r="E46" s="5">
        <f t="shared" si="2"/>
        <v>4.4972669936947991</v>
      </c>
      <c r="F46" s="5">
        <f t="shared" si="3"/>
        <v>40.475402943253194</v>
      </c>
      <c r="G46" s="5" t="str">
        <f t="shared" si="4"/>
        <v>janvier</v>
      </c>
      <c r="H46" s="5" t="str">
        <f t="shared" si="5"/>
        <v>2020</v>
      </c>
    </row>
    <row r="47" spans="1:8" x14ac:dyDescent="0.25">
      <c r="A47" s="1">
        <v>43853.271527777775</v>
      </c>
      <c r="B47">
        <v>123186</v>
      </c>
      <c r="C47" s="8">
        <f t="shared" si="0"/>
        <v>7.9930555555547471</v>
      </c>
      <c r="D47">
        <f t="shared" si="1"/>
        <v>825.58000000000175</v>
      </c>
      <c r="E47" s="5">
        <f t="shared" si="2"/>
        <v>4.3036316246746411</v>
      </c>
      <c r="F47" s="5">
        <f t="shared" si="3"/>
        <v>38.732684622071773</v>
      </c>
      <c r="G47" s="5" t="str">
        <f t="shared" si="4"/>
        <v>janvier</v>
      </c>
      <c r="H47" s="5" t="str">
        <f t="shared" si="5"/>
        <v>2020</v>
      </c>
    </row>
    <row r="48" spans="1:8" x14ac:dyDescent="0.25">
      <c r="A48" s="1">
        <v>43845.27847222222</v>
      </c>
      <c r="B48">
        <v>122360.42</v>
      </c>
      <c r="C48" s="8">
        <f t="shared" si="0"/>
        <v>1.9909722222218988</v>
      </c>
      <c r="D48">
        <f t="shared" si="1"/>
        <v>202.41999999999825</v>
      </c>
      <c r="E48" s="5">
        <f t="shared" si="2"/>
        <v>4.2362050924317645</v>
      </c>
      <c r="F48" s="5">
        <f t="shared" si="3"/>
        <v>38.125845831885883</v>
      </c>
      <c r="G48" s="5" t="str">
        <f t="shared" si="4"/>
        <v>janvier</v>
      </c>
      <c r="H48" s="5" t="str">
        <f t="shared" si="5"/>
        <v>2020</v>
      </c>
    </row>
    <row r="49" spans="1:8" x14ac:dyDescent="0.25">
      <c r="A49" s="1">
        <v>43843.287499999999</v>
      </c>
      <c r="B49">
        <v>122158</v>
      </c>
      <c r="C49" s="8">
        <f t="shared" si="0"/>
        <v>1.0347222222189885</v>
      </c>
      <c r="D49">
        <f t="shared" si="1"/>
        <v>98</v>
      </c>
      <c r="E49" s="5">
        <f t="shared" si="2"/>
        <v>3.9463087248445481</v>
      </c>
      <c r="F49" s="5">
        <f t="shared" si="3"/>
        <v>35.516778523600934</v>
      </c>
      <c r="G49" s="5" t="str">
        <f t="shared" si="4"/>
        <v>janvier</v>
      </c>
      <c r="H49" s="5" t="str">
        <f t="shared" si="5"/>
        <v>2020</v>
      </c>
    </row>
    <row r="50" spans="1:8" x14ac:dyDescent="0.25">
      <c r="A50" s="1">
        <v>43842.25277777778</v>
      </c>
      <c r="B50">
        <v>122060</v>
      </c>
      <c r="C50" s="8">
        <f t="shared" si="0"/>
        <v>0.94583333333866904</v>
      </c>
      <c r="D50">
        <f t="shared" si="1"/>
        <v>99</v>
      </c>
      <c r="E50" s="5">
        <f t="shared" si="2"/>
        <v>4.3612334801516086</v>
      </c>
      <c r="F50" s="5">
        <f t="shared" si="3"/>
        <v>39.25110132136448</v>
      </c>
      <c r="G50" s="5" t="str">
        <f t="shared" si="4"/>
        <v>janvier</v>
      </c>
      <c r="H50" s="5" t="str">
        <f t="shared" si="5"/>
        <v>2020</v>
      </c>
    </row>
    <row r="51" spans="1:8" x14ac:dyDescent="0.25">
      <c r="A51" s="1">
        <v>43841.306944444441</v>
      </c>
      <c r="B51">
        <v>121961</v>
      </c>
      <c r="C51" s="8">
        <f t="shared" si="0"/>
        <v>2.0645833333328483</v>
      </c>
      <c r="D51">
        <f t="shared" si="1"/>
        <v>203</v>
      </c>
      <c r="E51" s="5">
        <f t="shared" si="2"/>
        <v>4.0968718466205392</v>
      </c>
      <c r="F51" s="5">
        <f t="shared" si="3"/>
        <v>36.871846619584851</v>
      </c>
      <c r="G51" s="5" t="str">
        <f t="shared" si="4"/>
        <v>janvier</v>
      </c>
      <c r="H51" s="5" t="str">
        <f t="shared" si="5"/>
        <v>2020</v>
      </c>
    </row>
    <row r="52" spans="1:8" x14ac:dyDescent="0.25">
      <c r="A52" s="1">
        <v>43839.242361111108</v>
      </c>
      <c r="B52">
        <v>121758</v>
      </c>
      <c r="C52" s="8">
        <f t="shared" si="0"/>
        <v>0.89930555555474712</v>
      </c>
      <c r="D52">
        <f t="shared" si="1"/>
        <v>91.350000000005821</v>
      </c>
      <c r="E52" s="5">
        <f t="shared" si="2"/>
        <v>4.2324324324365072</v>
      </c>
      <c r="F52" s="5">
        <f t="shared" si="3"/>
        <v>38.091891891928569</v>
      </c>
      <c r="G52" s="5" t="str">
        <f t="shared" si="4"/>
        <v>janvier</v>
      </c>
      <c r="H52" s="5" t="str">
        <f t="shared" si="5"/>
        <v>2020</v>
      </c>
    </row>
    <row r="53" spans="1:8" x14ac:dyDescent="0.25">
      <c r="A53" s="1">
        <v>43838.343055555553</v>
      </c>
      <c r="B53">
        <v>121666.65</v>
      </c>
      <c r="C53" s="8">
        <f t="shared" si="0"/>
        <v>1.070138888884685</v>
      </c>
      <c r="D53">
        <f t="shared" si="1"/>
        <v>106.64999999999418</v>
      </c>
      <c r="E53" s="5">
        <f t="shared" si="2"/>
        <v>4.1524983776929192</v>
      </c>
      <c r="F53" s="5">
        <f t="shared" si="3"/>
        <v>37.372485399236275</v>
      </c>
      <c r="G53" s="5" t="str">
        <f t="shared" si="4"/>
        <v>janvier</v>
      </c>
      <c r="H53" s="5" t="str">
        <f t="shared" si="5"/>
        <v>2020</v>
      </c>
    </row>
    <row r="54" spans="1:8" x14ac:dyDescent="0.25">
      <c r="A54" s="1">
        <v>43837.272916666669</v>
      </c>
      <c r="B54">
        <v>121560</v>
      </c>
      <c r="C54" s="8">
        <f t="shared" si="0"/>
        <v>1.0201388888890506</v>
      </c>
      <c r="D54">
        <f t="shared" si="1"/>
        <v>107</v>
      </c>
      <c r="E54" s="5">
        <f t="shared" si="2"/>
        <v>4.3703199455404915</v>
      </c>
      <c r="F54" s="5">
        <f t="shared" si="3"/>
        <v>39.332879509864426</v>
      </c>
      <c r="G54" s="5" t="str">
        <f t="shared" si="4"/>
        <v>janvier</v>
      </c>
      <c r="H54" s="5" t="str">
        <f t="shared" si="5"/>
        <v>2020</v>
      </c>
    </row>
    <row r="55" spans="1:8" x14ac:dyDescent="0.25">
      <c r="A55" s="1">
        <v>43836.25277777778</v>
      </c>
      <c r="B55">
        <v>121453</v>
      </c>
      <c r="C55" s="8">
        <f t="shared" si="0"/>
        <v>0.97222222222626442</v>
      </c>
      <c r="D55">
        <f t="shared" si="1"/>
        <v>100</v>
      </c>
      <c r="E55" s="5">
        <f t="shared" si="2"/>
        <v>4.285714285696467</v>
      </c>
      <c r="F55" s="5">
        <f t="shared" si="3"/>
        <v>38.5714285712682</v>
      </c>
      <c r="G55" s="5" t="str">
        <f t="shared" si="4"/>
        <v>janvier</v>
      </c>
      <c r="H55" s="5" t="str">
        <f t="shared" si="5"/>
        <v>2020</v>
      </c>
    </row>
    <row r="56" spans="1:8" x14ac:dyDescent="0.25">
      <c r="A56" s="1">
        <v>43835.280555555553</v>
      </c>
      <c r="B56">
        <v>121353</v>
      </c>
      <c r="C56" s="8">
        <f t="shared" si="0"/>
        <v>0.97291666666569654</v>
      </c>
      <c r="D56">
        <f t="shared" si="1"/>
        <v>103</v>
      </c>
      <c r="E56" s="5">
        <f t="shared" si="2"/>
        <v>4.4111349036446557</v>
      </c>
      <c r="F56" s="5">
        <f t="shared" si="3"/>
        <v>39.700214132801904</v>
      </c>
      <c r="G56" s="5" t="str">
        <f t="shared" si="4"/>
        <v>janvier</v>
      </c>
      <c r="H56" s="5" t="str">
        <f t="shared" si="5"/>
        <v>2020</v>
      </c>
    </row>
    <row r="57" spans="1:8" x14ac:dyDescent="0.25">
      <c r="A57" s="1">
        <v>43834.307638888888</v>
      </c>
      <c r="B57">
        <v>121250</v>
      </c>
      <c r="C57" s="8">
        <f t="shared" si="0"/>
        <v>1.03125</v>
      </c>
      <c r="D57">
        <f t="shared" si="1"/>
        <v>102</v>
      </c>
      <c r="E57" s="5">
        <f t="shared" si="2"/>
        <v>4.1212121212121211</v>
      </c>
      <c r="F57" s="5">
        <f t="shared" si="3"/>
        <v>37.090909090909093</v>
      </c>
      <c r="G57" s="5" t="str">
        <f t="shared" si="4"/>
        <v>janvier</v>
      </c>
      <c r="H57" s="5" t="str">
        <f t="shared" si="5"/>
        <v>2020</v>
      </c>
    </row>
    <row r="58" spans="1:8" x14ac:dyDescent="0.25">
      <c r="A58" s="1">
        <v>43833.276388888888</v>
      </c>
      <c r="B58">
        <v>121148</v>
      </c>
      <c r="C58" s="8">
        <f t="shared" si="0"/>
        <v>1</v>
      </c>
      <c r="D58">
        <f t="shared" si="1"/>
        <v>100</v>
      </c>
      <c r="E58" s="5">
        <f t="shared" si="2"/>
        <v>4.166666666666667</v>
      </c>
      <c r="F58" s="5">
        <f t="shared" si="3"/>
        <v>37.5</v>
      </c>
      <c r="G58" s="5" t="str">
        <f t="shared" si="4"/>
        <v>janvier</v>
      </c>
      <c r="H58" s="5" t="str">
        <f t="shared" si="5"/>
        <v>2020</v>
      </c>
    </row>
    <row r="59" spans="1:8" x14ac:dyDescent="0.25">
      <c r="A59" s="1">
        <v>43832.276388888888</v>
      </c>
      <c r="B59">
        <v>121048</v>
      </c>
      <c r="C59" s="8">
        <f t="shared" si="0"/>
        <v>3.0736111111109494</v>
      </c>
      <c r="D59">
        <f t="shared" si="1"/>
        <v>317</v>
      </c>
      <c r="E59" s="5">
        <f t="shared" si="2"/>
        <v>4.2973339358339357</v>
      </c>
      <c r="F59" s="5">
        <f t="shared" si="3"/>
        <v>38.676005422505419</v>
      </c>
      <c r="G59" s="5" t="str">
        <f t="shared" si="4"/>
        <v>janvier</v>
      </c>
      <c r="H59" s="5" t="str">
        <f t="shared" si="5"/>
        <v>2020</v>
      </c>
    </row>
    <row r="60" spans="1:8" x14ac:dyDescent="0.25">
      <c r="A60" s="1">
        <v>43829.202777777777</v>
      </c>
      <c r="B60">
        <v>120731</v>
      </c>
      <c r="C60" s="8">
        <f t="shared" si="0"/>
        <v>0.95972222222189885</v>
      </c>
      <c r="D60">
        <f t="shared" si="1"/>
        <v>102</v>
      </c>
      <c r="E60" s="5">
        <f t="shared" si="2"/>
        <v>4.4283646888582213</v>
      </c>
      <c r="F60" s="5">
        <f t="shared" si="3"/>
        <v>39.855282199723995</v>
      </c>
      <c r="G60" s="5" t="str">
        <f t="shared" si="4"/>
        <v>décembre</v>
      </c>
      <c r="H60" s="5" t="str">
        <f t="shared" si="5"/>
        <v>2019</v>
      </c>
    </row>
    <row r="61" spans="1:8" x14ac:dyDescent="0.25">
      <c r="A61" s="1">
        <v>43828.243055555555</v>
      </c>
      <c r="B61">
        <v>120629</v>
      </c>
      <c r="C61" s="8">
        <f t="shared" si="0"/>
        <v>0.95763888888905058</v>
      </c>
      <c r="D61">
        <f t="shared" si="1"/>
        <v>94</v>
      </c>
      <c r="E61" s="5">
        <f t="shared" si="2"/>
        <v>4.0899202320515213</v>
      </c>
      <c r="F61" s="5">
        <f t="shared" si="3"/>
        <v>36.809282088463689</v>
      </c>
      <c r="G61" s="5" t="str">
        <f t="shared" si="4"/>
        <v>décembre</v>
      </c>
      <c r="H61" s="5" t="str">
        <f t="shared" si="5"/>
        <v>2019</v>
      </c>
    </row>
    <row r="62" spans="1:8" x14ac:dyDescent="0.25">
      <c r="A62" s="1">
        <v>43827.285416666666</v>
      </c>
      <c r="B62">
        <v>120535</v>
      </c>
      <c r="C62" s="8">
        <f t="shared" si="0"/>
        <v>1.0034722222189885</v>
      </c>
      <c r="D62">
        <f t="shared" si="1"/>
        <v>96</v>
      </c>
      <c r="E62" s="5">
        <f t="shared" si="2"/>
        <v>3.9861591695630185</v>
      </c>
      <c r="F62" s="5">
        <f t="shared" si="3"/>
        <v>35.875432526067165</v>
      </c>
      <c r="G62" s="5" t="str">
        <f t="shared" si="4"/>
        <v>décembre</v>
      </c>
      <c r="H62" s="5" t="str">
        <f t="shared" si="5"/>
        <v>2019</v>
      </c>
    </row>
    <row r="63" spans="1:8" x14ac:dyDescent="0.25">
      <c r="A63" s="1">
        <v>43826.281944444447</v>
      </c>
      <c r="B63">
        <v>120439</v>
      </c>
      <c r="C63" s="8">
        <f t="shared" si="0"/>
        <v>2.0513888888890506</v>
      </c>
      <c r="D63">
        <f t="shared" si="1"/>
        <v>203</v>
      </c>
      <c r="E63" s="5">
        <f t="shared" si="2"/>
        <v>4.1232227488148405</v>
      </c>
      <c r="F63" s="5">
        <f t="shared" si="3"/>
        <v>37.109004739333564</v>
      </c>
      <c r="G63" s="5" t="str">
        <f t="shared" si="4"/>
        <v>décembre</v>
      </c>
      <c r="H63" s="5" t="str">
        <f t="shared" si="5"/>
        <v>2019</v>
      </c>
    </row>
    <row r="64" spans="1:8" x14ac:dyDescent="0.25">
      <c r="A64" s="1">
        <v>43824.230555555558</v>
      </c>
      <c r="B64">
        <v>120236</v>
      </c>
      <c r="C64" s="8">
        <f t="shared" si="0"/>
        <v>0.95208333333721384</v>
      </c>
      <c r="D64">
        <f t="shared" si="1"/>
        <v>112</v>
      </c>
      <c r="E64" s="5">
        <f t="shared" si="2"/>
        <v>4.9015317286452298</v>
      </c>
      <c r="F64" s="5">
        <f t="shared" si="3"/>
        <v>44.11378555780707</v>
      </c>
      <c r="G64" s="5" t="str">
        <f t="shared" si="4"/>
        <v>décembre</v>
      </c>
      <c r="H64" s="5" t="str">
        <f t="shared" si="5"/>
        <v>2019</v>
      </c>
    </row>
    <row r="65" spans="1:8" x14ac:dyDescent="0.25">
      <c r="A65" s="1">
        <v>43823.27847222222</v>
      </c>
      <c r="B65">
        <v>120124</v>
      </c>
      <c r="C65" s="8">
        <f t="shared" si="0"/>
        <v>1.0104166666642413</v>
      </c>
      <c r="D65">
        <f t="shared" si="1"/>
        <v>143</v>
      </c>
      <c r="E65" s="5">
        <f t="shared" si="2"/>
        <v>5.8969072165089997</v>
      </c>
      <c r="F65" s="5">
        <f t="shared" si="3"/>
        <v>53.072164948580998</v>
      </c>
      <c r="G65" s="5" t="str">
        <f t="shared" si="4"/>
        <v>décembre</v>
      </c>
      <c r="H65" s="5" t="str">
        <f t="shared" si="5"/>
        <v>2019</v>
      </c>
    </row>
    <row r="66" spans="1:8" x14ac:dyDescent="0.25">
      <c r="A66" s="1">
        <v>43822.268055555556</v>
      </c>
      <c r="B66">
        <v>119981</v>
      </c>
      <c r="C66" s="8">
        <f t="shared" si="0"/>
        <v>1.0194444444423425</v>
      </c>
      <c r="D66">
        <f t="shared" si="1"/>
        <v>142</v>
      </c>
      <c r="E66" s="5">
        <f t="shared" si="2"/>
        <v>5.803814713908424</v>
      </c>
      <c r="F66" s="5">
        <f t="shared" si="3"/>
        <v>52.234332425175815</v>
      </c>
      <c r="G66" s="5" t="str">
        <f t="shared" si="4"/>
        <v>décembre</v>
      </c>
      <c r="H66" s="5" t="str">
        <f t="shared" si="5"/>
        <v>2019</v>
      </c>
    </row>
    <row r="67" spans="1:8" x14ac:dyDescent="0.25">
      <c r="A67" s="1">
        <v>43821.248611111114</v>
      </c>
      <c r="B67">
        <v>119839</v>
      </c>
      <c r="C67" s="8">
        <f t="shared" ref="C67:C90" si="6">A67-A68</f>
        <v>0.99930555556056788</v>
      </c>
      <c r="D67">
        <f t="shared" ref="D67:D90" si="7">B67-B68</f>
        <v>143</v>
      </c>
      <c r="E67" s="5">
        <f t="shared" ref="E67:E90" si="8">D67/(C67*24)</f>
        <v>5.9624739402063689</v>
      </c>
      <c r="F67" s="5">
        <f t="shared" ref="F67:F90" si="9">E67*9</f>
        <v>53.662265461857316</v>
      </c>
      <c r="G67" s="5" t="str">
        <f t="shared" ref="G67:G90" si="10">TEXT(A67,"mmmm")</f>
        <v>décembre</v>
      </c>
      <c r="H67" s="5" t="str">
        <f t="shared" ref="H67:H90" si="11">TEXT(A67,"aaaa")</f>
        <v>2019</v>
      </c>
    </row>
    <row r="68" spans="1:8" x14ac:dyDescent="0.25">
      <c r="A68" s="1">
        <v>43820.249305555553</v>
      </c>
      <c r="B68">
        <v>119696</v>
      </c>
      <c r="C68" s="8">
        <f t="shared" si="6"/>
        <v>14.973611111112405</v>
      </c>
      <c r="D68">
        <f t="shared" si="7"/>
        <v>1524</v>
      </c>
      <c r="E68" s="5">
        <f t="shared" si="8"/>
        <v>4.2407939894254758</v>
      </c>
      <c r="F68" s="5">
        <f t="shared" si="9"/>
        <v>38.167145904829283</v>
      </c>
      <c r="G68" s="5" t="str">
        <f t="shared" si="10"/>
        <v>décembre</v>
      </c>
      <c r="H68" s="5" t="str">
        <f t="shared" si="11"/>
        <v>2019</v>
      </c>
    </row>
    <row r="69" spans="1:8" x14ac:dyDescent="0.25">
      <c r="A69" s="1">
        <v>43805.275694444441</v>
      </c>
      <c r="B69">
        <v>118172</v>
      </c>
      <c r="C69" s="8">
        <f t="shared" si="6"/>
        <v>2.0159722222160781</v>
      </c>
      <c r="D69">
        <f t="shared" si="7"/>
        <v>218</v>
      </c>
      <c r="E69" s="5">
        <f t="shared" si="8"/>
        <v>4.5056837754184862</v>
      </c>
      <c r="F69" s="5">
        <f t="shared" si="9"/>
        <v>40.551153978766379</v>
      </c>
      <c r="G69" s="5" t="str">
        <f t="shared" si="10"/>
        <v>décembre</v>
      </c>
      <c r="H69" s="5" t="str">
        <f t="shared" si="11"/>
        <v>2019</v>
      </c>
    </row>
    <row r="70" spans="1:8" x14ac:dyDescent="0.25">
      <c r="A70" s="1">
        <v>43803.259722222225</v>
      </c>
      <c r="B70">
        <v>117954</v>
      </c>
      <c r="C70" s="8">
        <f t="shared" si="6"/>
        <v>0.98958333333575865</v>
      </c>
      <c r="D70">
        <f t="shared" si="7"/>
        <v>103</v>
      </c>
      <c r="E70" s="5">
        <f t="shared" si="8"/>
        <v>4.3368421052525292</v>
      </c>
      <c r="F70" s="5">
        <f t="shared" si="9"/>
        <v>39.031578947272763</v>
      </c>
      <c r="G70" s="5" t="str">
        <f t="shared" si="10"/>
        <v>décembre</v>
      </c>
      <c r="H70" s="5" t="str">
        <f t="shared" si="11"/>
        <v>2019</v>
      </c>
    </row>
    <row r="71" spans="1:8" x14ac:dyDescent="0.25">
      <c r="A71" s="1">
        <v>43802.270138888889</v>
      </c>
      <c r="B71">
        <v>117851</v>
      </c>
      <c r="C71" s="8">
        <f t="shared" si="6"/>
        <v>1.0194444444423425</v>
      </c>
      <c r="D71">
        <f t="shared" si="7"/>
        <v>104</v>
      </c>
      <c r="E71" s="5">
        <f t="shared" si="8"/>
        <v>4.250681198918846</v>
      </c>
      <c r="F71" s="5">
        <f t="shared" si="9"/>
        <v>38.256130790269616</v>
      </c>
      <c r="G71" s="5" t="str">
        <f t="shared" si="10"/>
        <v>décembre</v>
      </c>
      <c r="H71" s="5" t="str">
        <f t="shared" si="11"/>
        <v>2019</v>
      </c>
    </row>
    <row r="72" spans="1:8" x14ac:dyDescent="0.25">
      <c r="A72" s="1">
        <v>43801.250694444447</v>
      </c>
      <c r="B72">
        <v>117747</v>
      </c>
      <c r="C72" s="8">
        <f t="shared" si="6"/>
        <v>0.97361111111240461</v>
      </c>
      <c r="D72">
        <f t="shared" si="7"/>
        <v>107</v>
      </c>
      <c r="E72" s="5">
        <f t="shared" si="8"/>
        <v>4.5791726105502644</v>
      </c>
      <c r="F72" s="5">
        <f t="shared" si="9"/>
        <v>41.212553494952381</v>
      </c>
      <c r="G72" s="5" t="str">
        <f t="shared" si="10"/>
        <v>décembre</v>
      </c>
      <c r="H72" s="5" t="str">
        <f t="shared" si="11"/>
        <v>2019</v>
      </c>
    </row>
    <row r="73" spans="1:8" x14ac:dyDescent="0.25">
      <c r="A73" s="1">
        <v>43800.277083333334</v>
      </c>
      <c r="B73">
        <v>117640</v>
      </c>
      <c r="C73" s="8">
        <f t="shared" si="6"/>
        <v>1.0118055555576575</v>
      </c>
      <c r="D73">
        <f t="shared" si="7"/>
        <v>101.75</v>
      </c>
      <c r="E73" s="5">
        <f t="shared" si="8"/>
        <v>4.1901166780969916</v>
      </c>
      <c r="F73" s="5">
        <f t="shared" si="9"/>
        <v>37.711050102872925</v>
      </c>
      <c r="G73" s="5" t="str">
        <f t="shared" si="10"/>
        <v>décembre</v>
      </c>
      <c r="H73" s="5" t="str">
        <f t="shared" si="11"/>
        <v>2019</v>
      </c>
    </row>
    <row r="74" spans="1:8" x14ac:dyDescent="0.25">
      <c r="A74" s="1">
        <v>43799.265277777777</v>
      </c>
      <c r="B74">
        <v>117538.25</v>
      </c>
      <c r="C74" s="8">
        <f t="shared" si="6"/>
        <v>2.0201388888890506</v>
      </c>
      <c r="D74">
        <f t="shared" si="7"/>
        <v>197.25</v>
      </c>
      <c r="E74" s="5">
        <f t="shared" si="8"/>
        <v>4.0684083877617923</v>
      </c>
      <c r="F74" s="5">
        <f t="shared" si="9"/>
        <v>36.61567548985613</v>
      </c>
      <c r="G74" s="5" t="str">
        <f t="shared" si="10"/>
        <v>novembre</v>
      </c>
      <c r="H74" s="5" t="str">
        <f t="shared" si="11"/>
        <v>2019</v>
      </c>
    </row>
    <row r="75" spans="1:8" x14ac:dyDescent="0.25">
      <c r="A75" s="1">
        <v>43797.245138888888</v>
      </c>
      <c r="B75">
        <v>117341</v>
      </c>
      <c r="C75" s="8">
        <f t="shared" si="6"/>
        <v>0.95486111110949423</v>
      </c>
      <c r="D75">
        <f t="shared" si="7"/>
        <v>92</v>
      </c>
      <c r="E75" s="5">
        <f t="shared" si="8"/>
        <v>4.0145454545522528</v>
      </c>
      <c r="F75" s="5">
        <f t="shared" si="9"/>
        <v>36.130909090970277</v>
      </c>
      <c r="G75" s="5" t="str">
        <f t="shared" si="10"/>
        <v>novembre</v>
      </c>
      <c r="H75" s="5" t="str">
        <f t="shared" si="11"/>
        <v>2019</v>
      </c>
    </row>
    <row r="76" spans="1:8" x14ac:dyDescent="0.25">
      <c r="A76" s="1">
        <v>43796.290277777778</v>
      </c>
      <c r="B76">
        <v>117249</v>
      </c>
      <c r="C76" s="8">
        <f t="shared" si="6"/>
        <v>0.90833333333284827</v>
      </c>
      <c r="D76">
        <f t="shared" si="7"/>
        <v>95</v>
      </c>
      <c r="E76" s="5">
        <f t="shared" si="8"/>
        <v>4.3577981651399416</v>
      </c>
      <c r="F76" s="5">
        <f t="shared" si="9"/>
        <v>39.220183486259472</v>
      </c>
      <c r="G76" s="5" t="str">
        <f t="shared" si="10"/>
        <v>novembre</v>
      </c>
      <c r="H76" s="5" t="str">
        <f t="shared" si="11"/>
        <v>2019</v>
      </c>
    </row>
    <row r="77" spans="1:8" x14ac:dyDescent="0.25">
      <c r="A77" s="1">
        <v>43795.381944444445</v>
      </c>
      <c r="B77">
        <v>117154</v>
      </c>
      <c r="C77" s="8">
        <f t="shared" si="6"/>
        <v>1.132638888891961</v>
      </c>
      <c r="D77">
        <f t="shared" si="7"/>
        <v>113</v>
      </c>
      <c r="E77" s="5">
        <f t="shared" si="8"/>
        <v>4.1569589208961437</v>
      </c>
      <c r="F77" s="5">
        <f t="shared" si="9"/>
        <v>37.412630288065294</v>
      </c>
      <c r="G77" s="5" t="str">
        <f t="shared" si="10"/>
        <v>novembre</v>
      </c>
      <c r="H77" s="5" t="str">
        <f t="shared" si="11"/>
        <v>2019</v>
      </c>
    </row>
    <row r="78" spans="1:8" x14ac:dyDescent="0.25">
      <c r="A78" s="1">
        <v>43794.249305555553</v>
      </c>
      <c r="B78">
        <v>117041</v>
      </c>
      <c r="C78" s="8">
        <f t="shared" si="6"/>
        <v>0.95624999999563443</v>
      </c>
      <c r="D78">
        <f t="shared" si="7"/>
        <v>99</v>
      </c>
      <c r="E78" s="5">
        <f t="shared" si="8"/>
        <v>4.3137254902157718</v>
      </c>
      <c r="F78" s="5">
        <f t="shared" si="9"/>
        <v>38.823529411941948</v>
      </c>
      <c r="G78" s="5" t="str">
        <f t="shared" si="10"/>
        <v>novembre</v>
      </c>
      <c r="H78" s="5" t="str">
        <f t="shared" si="11"/>
        <v>2019</v>
      </c>
    </row>
    <row r="79" spans="1:8" x14ac:dyDescent="0.25">
      <c r="A79" s="1">
        <v>43793.293055555558</v>
      </c>
      <c r="B79">
        <v>116942</v>
      </c>
      <c r="C79" s="8">
        <f t="shared" si="6"/>
        <v>1.0187500000029104</v>
      </c>
      <c r="D79">
        <f t="shared" si="7"/>
        <v>103</v>
      </c>
      <c r="E79" s="5">
        <f t="shared" si="8"/>
        <v>4.2126789365932824</v>
      </c>
      <c r="F79" s="5">
        <f t="shared" si="9"/>
        <v>37.914110429339544</v>
      </c>
      <c r="G79" s="5" t="str">
        <f t="shared" si="10"/>
        <v>novembre</v>
      </c>
      <c r="H79" s="5" t="str">
        <f t="shared" si="11"/>
        <v>2019</v>
      </c>
    </row>
    <row r="80" spans="1:8" x14ac:dyDescent="0.25">
      <c r="A80" s="1">
        <v>43792.274305555555</v>
      </c>
      <c r="B80">
        <v>116839</v>
      </c>
      <c r="C80" s="8">
        <f t="shared" si="6"/>
        <v>1.0090277777781012</v>
      </c>
      <c r="D80">
        <f t="shared" si="7"/>
        <v>107</v>
      </c>
      <c r="E80" s="5">
        <f t="shared" si="8"/>
        <v>4.4184445973833055</v>
      </c>
      <c r="F80" s="5">
        <f t="shared" si="9"/>
        <v>39.766001376449751</v>
      </c>
      <c r="G80" s="5" t="str">
        <f t="shared" si="10"/>
        <v>novembre</v>
      </c>
      <c r="H80" s="5" t="str">
        <f t="shared" si="11"/>
        <v>2019</v>
      </c>
    </row>
    <row r="81" spans="1:8" x14ac:dyDescent="0.25">
      <c r="A81" s="1">
        <v>43791.265277777777</v>
      </c>
      <c r="B81">
        <v>116732</v>
      </c>
      <c r="C81" s="8">
        <f t="shared" si="6"/>
        <v>0.97222222221898846</v>
      </c>
      <c r="D81">
        <f t="shared" si="7"/>
        <v>101</v>
      </c>
      <c r="E81" s="5">
        <f t="shared" si="8"/>
        <v>4.3285714285858257</v>
      </c>
      <c r="F81" s="5">
        <f t="shared" si="9"/>
        <v>38.95714285727243</v>
      </c>
      <c r="G81" s="5" t="str">
        <f t="shared" si="10"/>
        <v>novembre</v>
      </c>
      <c r="H81" s="5" t="str">
        <f t="shared" si="11"/>
        <v>2019</v>
      </c>
    </row>
    <row r="82" spans="1:8" x14ac:dyDescent="0.25">
      <c r="A82" s="1">
        <v>43790.293055555558</v>
      </c>
      <c r="B82">
        <v>116631</v>
      </c>
      <c r="C82" s="8">
        <f t="shared" si="6"/>
        <v>1.0284722222277196</v>
      </c>
      <c r="D82">
        <f t="shared" si="7"/>
        <v>108</v>
      </c>
      <c r="E82" s="5">
        <f t="shared" si="8"/>
        <v>4.3754220121305627</v>
      </c>
      <c r="F82" s="5">
        <f t="shared" si="9"/>
        <v>39.378798109175065</v>
      </c>
      <c r="G82" s="5" t="str">
        <f t="shared" si="10"/>
        <v>novembre</v>
      </c>
      <c r="H82" s="5" t="str">
        <f t="shared" si="11"/>
        <v>2019</v>
      </c>
    </row>
    <row r="83" spans="1:8" x14ac:dyDescent="0.25">
      <c r="A83" s="1">
        <v>43789.26458333333</v>
      </c>
      <c r="B83">
        <v>116523</v>
      </c>
      <c r="C83" s="8">
        <f t="shared" si="6"/>
        <v>1.0416666666642413</v>
      </c>
      <c r="D83">
        <f t="shared" si="7"/>
        <v>108</v>
      </c>
      <c r="E83" s="5">
        <f t="shared" si="8"/>
        <v>4.320000000010058</v>
      </c>
      <c r="F83" s="5">
        <f t="shared" si="9"/>
        <v>38.880000000090519</v>
      </c>
      <c r="G83" s="5" t="str">
        <f t="shared" si="10"/>
        <v>novembre</v>
      </c>
      <c r="H83" s="5" t="str">
        <f t="shared" si="11"/>
        <v>2019</v>
      </c>
    </row>
    <row r="84" spans="1:8" x14ac:dyDescent="0.25">
      <c r="A84" s="1">
        <v>43788.222916666666</v>
      </c>
      <c r="B84">
        <v>116415</v>
      </c>
      <c r="C84" s="8">
        <f t="shared" si="6"/>
        <v>0.96875</v>
      </c>
      <c r="D84">
        <f t="shared" si="7"/>
        <v>97</v>
      </c>
      <c r="E84" s="5">
        <f t="shared" si="8"/>
        <v>4.172043010752688</v>
      </c>
      <c r="F84" s="5">
        <f t="shared" si="9"/>
        <v>37.548387096774192</v>
      </c>
      <c r="G84" s="5" t="str">
        <f t="shared" si="10"/>
        <v>novembre</v>
      </c>
      <c r="H84" s="5" t="str">
        <f t="shared" si="11"/>
        <v>2019</v>
      </c>
    </row>
    <row r="85" spans="1:8" x14ac:dyDescent="0.25">
      <c r="A85" s="1">
        <v>43787.254166666666</v>
      </c>
      <c r="B85">
        <v>116318</v>
      </c>
      <c r="C85" s="8">
        <f t="shared" si="6"/>
        <v>0.99652777777373558</v>
      </c>
      <c r="D85">
        <f t="shared" si="7"/>
        <v>112</v>
      </c>
      <c r="E85" s="5">
        <f t="shared" si="8"/>
        <v>4.6829268292872879</v>
      </c>
      <c r="F85" s="5">
        <f t="shared" si="9"/>
        <v>42.146341463585593</v>
      </c>
      <c r="G85" s="5" t="str">
        <f t="shared" si="10"/>
        <v>novembre</v>
      </c>
      <c r="H85" s="5" t="str">
        <f t="shared" si="11"/>
        <v>2019</v>
      </c>
    </row>
    <row r="86" spans="1:8" x14ac:dyDescent="0.25">
      <c r="A86" s="1">
        <v>43786.257638888892</v>
      </c>
      <c r="B86">
        <v>116206</v>
      </c>
      <c r="C86" s="8">
        <f t="shared" si="6"/>
        <v>0.99861111111385981</v>
      </c>
      <c r="D86">
        <f t="shared" si="7"/>
        <v>113</v>
      </c>
      <c r="E86" s="5">
        <f t="shared" si="8"/>
        <v>4.7148817802373699</v>
      </c>
      <c r="F86" s="5">
        <f t="shared" si="9"/>
        <v>42.433936022136329</v>
      </c>
      <c r="G86" s="5" t="str">
        <f t="shared" si="10"/>
        <v>novembre</v>
      </c>
      <c r="H86" s="5" t="str">
        <f t="shared" si="11"/>
        <v>2019</v>
      </c>
    </row>
    <row r="87" spans="1:8" x14ac:dyDescent="0.25">
      <c r="A87" s="1">
        <v>43785.259027777778</v>
      </c>
      <c r="B87">
        <v>116093</v>
      </c>
      <c r="C87" s="8">
        <f t="shared" si="6"/>
        <v>0.97013888888614019</v>
      </c>
      <c r="D87">
        <f t="shared" si="7"/>
        <v>102</v>
      </c>
      <c r="E87" s="5">
        <f t="shared" si="8"/>
        <v>4.3808160343717537</v>
      </c>
      <c r="F87" s="5">
        <f t="shared" si="9"/>
        <v>39.427344309345784</v>
      </c>
      <c r="G87" s="5" t="str">
        <f t="shared" si="10"/>
        <v>novembre</v>
      </c>
      <c r="H87" s="5" t="str">
        <f t="shared" si="11"/>
        <v>2019</v>
      </c>
    </row>
    <row r="88" spans="1:8" x14ac:dyDescent="0.25">
      <c r="A88" s="1">
        <v>43784.288888888892</v>
      </c>
      <c r="B88">
        <v>115991</v>
      </c>
      <c r="C88" s="8">
        <f t="shared" si="6"/>
        <v>2.0125000000043656</v>
      </c>
      <c r="D88">
        <f t="shared" si="7"/>
        <v>217</v>
      </c>
      <c r="E88" s="5">
        <f t="shared" si="8"/>
        <v>4.4927536231786602</v>
      </c>
      <c r="F88" s="5">
        <f t="shared" si="9"/>
        <v>40.434782608607939</v>
      </c>
      <c r="G88" s="5" t="str">
        <f t="shared" si="10"/>
        <v>novembre</v>
      </c>
      <c r="H88" s="5" t="str">
        <f t="shared" si="11"/>
        <v>2019</v>
      </c>
    </row>
    <row r="89" spans="1:8" x14ac:dyDescent="0.25">
      <c r="A89" s="1">
        <v>43782.276388888888</v>
      </c>
      <c r="B89">
        <v>115774</v>
      </c>
      <c r="C89" s="8">
        <f t="shared" si="6"/>
        <v>1.0145833333299379</v>
      </c>
      <c r="D89">
        <f t="shared" si="7"/>
        <v>105</v>
      </c>
      <c r="E89" s="5">
        <f t="shared" si="8"/>
        <v>4.3121149897474904</v>
      </c>
      <c r="F89" s="5">
        <f t="shared" si="9"/>
        <v>38.809034907727415</v>
      </c>
      <c r="G89" s="5" t="str">
        <f t="shared" si="10"/>
        <v>novembre</v>
      </c>
      <c r="H89" s="5" t="str">
        <f t="shared" si="11"/>
        <v>2019</v>
      </c>
    </row>
    <row r="90" spans="1:8" x14ac:dyDescent="0.25">
      <c r="A90" s="1">
        <v>43781.261805555558</v>
      </c>
      <c r="B90">
        <v>115669</v>
      </c>
      <c r="C90" s="8">
        <f t="shared" si="6"/>
        <v>43781.261805555558</v>
      </c>
      <c r="D90">
        <f t="shared" si="7"/>
        <v>115669</v>
      </c>
      <c r="E90" s="5">
        <f t="shared" si="8"/>
        <v>0.11008229246730157</v>
      </c>
      <c r="F90" s="5">
        <f t="shared" si="9"/>
        <v>0.99074063220571418</v>
      </c>
      <c r="G90" s="5" t="str">
        <f t="shared" si="10"/>
        <v>novembre</v>
      </c>
      <c r="H90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SSA2m">
                <anchor>
                  <from>
                    <xdr:col>8</xdr:col>
                    <xdr:colOff>1552575</xdr:colOff>
                    <xdr:row>0</xdr:row>
                    <xdr:rowOff>142875</xdr:rowOff>
                  </from>
                  <to>
                    <xdr:col>10</xdr:col>
                    <xdr:colOff>552450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EEA0-8983-4EC0-899F-C6DC2B8DB9A2}">
  <sheetPr codeName="Feuil9"/>
  <dimension ref="A1:H33"/>
  <sheetViews>
    <sheetView workbookViewId="0">
      <selection activeCell="K2" sqref="K2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7" style="5" customWidth="1"/>
    <col min="8" max="8" width="23.42578125" style="5" customWidth="1"/>
    <col min="9" max="9" width="23.7109375" style="5" customWidth="1"/>
    <col min="10" max="16384" width="11.42578125" style="5"/>
  </cols>
  <sheetData>
    <row r="1" spans="1:8" x14ac:dyDescent="0.25">
      <c r="A1" s="4" t="s">
        <v>0</v>
      </c>
      <c r="B1" s="3" t="s">
        <v>8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8" x14ac:dyDescent="0.25">
      <c r="A2" s="1">
        <v>43835.281944444447</v>
      </c>
      <c r="B2">
        <v>298313</v>
      </c>
      <c r="C2" s="8">
        <f>A2-A3</f>
        <v>2.9673611111138598</v>
      </c>
      <c r="D2">
        <f>B2-B3</f>
        <v>0</v>
      </c>
      <c r="E2" s="5">
        <f>D2/(C2*24)</f>
        <v>0</v>
      </c>
      <c r="F2" s="5">
        <f>E2*9</f>
        <v>0</v>
      </c>
      <c r="G2" s="5" t="str">
        <f>TEXT(A2,"mmmm")</f>
        <v>janvier</v>
      </c>
      <c r="H2" s="5" t="str">
        <f>TEXT(A2,"aaaa")</f>
        <v>2020</v>
      </c>
    </row>
    <row r="3" spans="1:8" x14ac:dyDescent="0.25">
      <c r="A3" s="1">
        <v>43832.314583333333</v>
      </c>
      <c r="B3">
        <v>298313</v>
      </c>
      <c r="C3" s="8">
        <f t="shared" ref="C3:C33" si="0">A3-A4</f>
        <v>2.0423611111109494</v>
      </c>
      <c r="D3">
        <f t="shared" ref="D3:D33" si="1">B3-B4</f>
        <v>0</v>
      </c>
      <c r="E3" s="5">
        <f t="shared" ref="E3:E33" si="2">D3/(C3*24)</f>
        <v>0</v>
      </c>
      <c r="F3" s="5">
        <f t="shared" ref="F3:F33" si="3">E3*9</f>
        <v>0</v>
      </c>
      <c r="G3" s="5" t="str">
        <f t="shared" ref="G3:G33" si="4">TEXT(A3,"mmmm")</f>
        <v>janvier</v>
      </c>
      <c r="H3" s="5" t="str">
        <f t="shared" ref="H3:H33" si="5">TEXT(A3,"aaaa")</f>
        <v>2020</v>
      </c>
    </row>
    <row r="4" spans="1:8" x14ac:dyDescent="0.25">
      <c r="A4" s="1">
        <v>43830.272222222222</v>
      </c>
      <c r="B4">
        <v>298313</v>
      </c>
      <c r="C4" s="8">
        <f t="shared" si="0"/>
        <v>1.0041666666656965</v>
      </c>
      <c r="D4">
        <f t="shared" si="1"/>
        <v>0</v>
      </c>
      <c r="E4" s="5">
        <f t="shared" si="2"/>
        <v>0</v>
      </c>
      <c r="F4" s="5">
        <f t="shared" si="3"/>
        <v>0</v>
      </c>
      <c r="G4" s="5" t="str">
        <f t="shared" si="4"/>
        <v>décembre</v>
      </c>
      <c r="H4" s="5" t="str">
        <f t="shared" si="5"/>
        <v>2019</v>
      </c>
    </row>
    <row r="5" spans="1:8" x14ac:dyDescent="0.25">
      <c r="A5" s="1">
        <v>43829.268055555556</v>
      </c>
      <c r="B5">
        <v>298313</v>
      </c>
      <c r="C5" s="8">
        <f t="shared" si="0"/>
        <v>1.0173611111094942</v>
      </c>
      <c r="D5">
        <f t="shared" si="1"/>
        <v>0</v>
      </c>
      <c r="E5" s="5">
        <f t="shared" si="2"/>
        <v>0</v>
      </c>
      <c r="F5" s="5">
        <f t="shared" si="3"/>
        <v>0</v>
      </c>
      <c r="G5" s="5" t="str">
        <f t="shared" si="4"/>
        <v>décembre</v>
      </c>
      <c r="H5" s="5" t="str">
        <f t="shared" si="5"/>
        <v>2019</v>
      </c>
    </row>
    <row r="6" spans="1:8" x14ac:dyDescent="0.25">
      <c r="A6" s="1">
        <v>43828.250694444447</v>
      </c>
      <c r="B6">
        <v>298313</v>
      </c>
      <c r="C6" s="8">
        <f t="shared" si="0"/>
        <v>0.94166666666569654</v>
      </c>
      <c r="D6">
        <f t="shared" si="1"/>
        <v>0</v>
      </c>
      <c r="E6" s="5">
        <f t="shared" si="2"/>
        <v>0</v>
      </c>
      <c r="F6" s="5">
        <f t="shared" si="3"/>
        <v>0</v>
      </c>
      <c r="G6" s="5" t="str">
        <f t="shared" si="4"/>
        <v>décembre</v>
      </c>
      <c r="H6" s="5" t="str">
        <f t="shared" si="5"/>
        <v>2019</v>
      </c>
    </row>
    <row r="7" spans="1:8" x14ac:dyDescent="0.25">
      <c r="A7" s="1">
        <v>43827.309027777781</v>
      </c>
      <c r="B7">
        <v>298313</v>
      </c>
      <c r="C7" s="8">
        <f t="shared" si="0"/>
        <v>2.0319444444467081</v>
      </c>
      <c r="D7">
        <f t="shared" si="1"/>
        <v>0</v>
      </c>
      <c r="E7" s="5">
        <f t="shared" si="2"/>
        <v>0</v>
      </c>
      <c r="F7" s="5">
        <f t="shared" si="3"/>
        <v>0</v>
      </c>
      <c r="G7" s="5" t="str">
        <f t="shared" si="4"/>
        <v>décembre</v>
      </c>
      <c r="H7" s="5" t="str">
        <f t="shared" si="5"/>
        <v>2019</v>
      </c>
    </row>
    <row r="8" spans="1:8" x14ac:dyDescent="0.25">
      <c r="A8" s="1">
        <v>43825.277083333334</v>
      </c>
      <c r="B8">
        <v>298313</v>
      </c>
      <c r="C8" s="8">
        <f t="shared" si="0"/>
        <v>1.0534722222218988</v>
      </c>
      <c r="D8">
        <f t="shared" si="1"/>
        <v>0</v>
      </c>
      <c r="E8" s="5">
        <f t="shared" si="2"/>
        <v>0</v>
      </c>
      <c r="F8" s="5">
        <f t="shared" si="3"/>
        <v>0</v>
      </c>
      <c r="G8" s="5" t="str">
        <f t="shared" si="4"/>
        <v>décembre</v>
      </c>
      <c r="H8" s="5" t="str">
        <f t="shared" si="5"/>
        <v>2019</v>
      </c>
    </row>
    <row r="9" spans="1:8" x14ac:dyDescent="0.25">
      <c r="A9" s="1">
        <v>43824.223611111112</v>
      </c>
      <c r="B9">
        <v>298313</v>
      </c>
      <c r="C9" s="8">
        <f t="shared" si="0"/>
        <v>1.9576388888890506</v>
      </c>
      <c r="D9">
        <f t="shared" si="1"/>
        <v>0</v>
      </c>
      <c r="E9" s="5">
        <f t="shared" si="2"/>
        <v>0</v>
      </c>
      <c r="F9" s="5">
        <f t="shared" si="3"/>
        <v>0</v>
      </c>
      <c r="G9" s="5" t="str">
        <f t="shared" si="4"/>
        <v>décembre</v>
      </c>
      <c r="H9" s="5" t="str">
        <f t="shared" si="5"/>
        <v>2019</v>
      </c>
    </row>
    <row r="10" spans="1:8" x14ac:dyDescent="0.25">
      <c r="A10" s="1">
        <v>43822.265972222223</v>
      </c>
      <c r="B10">
        <v>298313</v>
      </c>
      <c r="C10" s="8">
        <f t="shared" si="0"/>
        <v>1.0180555555562023</v>
      </c>
      <c r="D10">
        <f t="shared" si="1"/>
        <v>0</v>
      </c>
      <c r="E10" s="5">
        <f t="shared" si="2"/>
        <v>0</v>
      </c>
      <c r="F10" s="5">
        <f t="shared" si="3"/>
        <v>0</v>
      </c>
      <c r="G10" s="5" t="str">
        <f t="shared" si="4"/>
        <v>décembre</v>
      </c>
      <c r="H10" s="5" t="str">
        <f t="shared" si="5"/>
        <v>2019</v>
      </c>
    </row>
    <row r="11" spans="1:8" x14ac:dyDescent="0.25">
      <c r="A11" s="1">
        <v>43821.247916666667</v>
      </c>
      <c r="B11">
        <v>298313</v>
      </c>
      <c r="C11" s="8">
        <f t="shared" si="0"/>
        <v>0.99722222222044365</v>
      </c>
      <c r="D11">
        <f t="shared" si="1"/>
        <v>0</v>
      </c>
      <c r="E11" s="5">
        <f t="shared" si="2"/>
        <v>0</v>
      </c>
      <c r="F11" s="5">
        <f t="shared" si="3"/>
        <v>0</v>
      </c>
      <c r="G11" s="5" t="str">
        <f t="shared" si="4"/>
        <v>décembre</v>
      </c>
      <c r="H11" s="5" t="str">
        <f t="shared" si="5"/>
        <v>2019</v>
      </c>
    </row>
    <row r="12" spans="1:8" x14ac:dyDescent="0.25">
      <c r="A12" s="1">
        <v>43820.250694444447</v>
      </c>
      <c r="B12">
        <v>298313</v>
      </c>
      <c r="C12" s="8">
        <f t="shared" si="0"/>
        <v>0.97777777777810115</v>
      </c>
      <c r="D12">
        <f t="shared" si="1"/>
        <v>0</v>
      </c>
      <c r="E12" s="5">
        <f t="shared" si="2"/>
        <v>0</v>
      </c>
      <c r="F12" s="5">
        <f t="shared" si="3"/>
        <v>0</v>
      </c>
      <c r="G12" s="5" t="str">
        <f t="shared" si="4"/>
        <v>décembre</v>
      </c>
      <c r="H12" s="5" t="str">
        <f t="shared" si="5"/>
        <v>2019</v>
      </c>
    </row>
    <row r="13" spans="1:8" x14ac:dyDescent="0.25">
      <c r="A13" s="1">
        <v>43819.272916666669</v>
      </c>
      <c r="B13">
        <v>298313</v>
      </c>
      <c r="C13" s="8">
        <f t="shared" si="0"/>
        <v>1.0208333333357587</v>
      </c>
      <c r="D13">
        <f t="shared" si="1"/>
        <v>0</v>
      </c>
      <c r="E13" s="5">
        <f t="shared" si="2"/>
        <v>0</v>
      </c>
      <c r="F13" s="5">
        <f t="shared" si="3"/>
        <v>0</v>
      </c>
      <c r="G13" s="5" t="str">
        <f t="shared" si="4"/>
        <v>décembre</v>
      </c>
      <c r="H13" s="5" t="str">
        <f t="shared" si="5"/>
        <v>2019</v>
      </c>
    </row>
    <row r="14" spans="1:8" x14ac:dyDescent="0.25">
      <c r="A14" s="1">
        <v>43818.252083333333</v>
      </c>
      <c r="B14">
        <v>298313</v>
      </c>
      <c r="C14" s="8">
        <f t="shared" si="0"/>
        <v>3.9784722222248092</v>
      </c>
      <c r="D14">
        <f t="shared" si="1"/>
        <v>0</v>
      </c>
      <c r="E14" s="5">
        <f t="shared" si="2"/>
        <v>0</v>
      </c>
      <c r="F14" s="5">
        <f t="shared" si="3"/>
        <v>0</v>
      </c>
      <c r="G14" s="5" t="str">
        <f t="shared" si="4"/>
        <v>décembre</v>
      </c>
      <c r="H14" s="5" t="str">
        <f t="shared" si="5"/>
        <v>2019</v>
      </c>
    </row>
    <row r="15" spans="1:8" x14ac:dyDescent="0.25">
      <c r="A15" s="1">
        <v>43814.273611111108</v>
      </c>
      <c r="B15">
        <v>298313</v>
      </c>
      <c r="C15" s="8">
        <f t="shared" si="0"/>
        <v>1.9847222222160781</v>
      </c>
      <c r="D15">
        <f t="shared" si="1"/>
        <v>0</v>
      </c>
      <c r="E15" s="5">
        <f t="shared" si="2"/>
        <v>0</v>
      </c>
      <c r="F15" s="5">
        <f t="shared" si="3"/>
        <v>0</v>
      </c>
      <c r="G15" s="5" t="str">
        <f t="shared" si="4"/>
        <v>décembre</v>
      </c>
      <c r="H15" s="5" t="str">
        <f t="shared" si="5"/>
        <v>2019</v>
      </c>
    </row>
    <row r="16" spans="1:8" x14ac:dyDescent="0.25">
      <c r="A16" s="1">
        <v>43812.288888888892</v>
      </c>
      <c r="B16">
        <v>298313</v>
      </c>
      <c r="C16" s="8">
        <f t="shared" si="0"/>
        <v>2.0270833333343035</v>
      </c>
      <c r="D16">
        <f t="shared" si="1"/>
        <v>0</v>
      </c>
      <c r="E16" s="5">
        <f t="shared" si="2"/>
        <v>0</v>
      </c>
      <c r="F16" s="5">
        <f t="shared" si="3"/>
        <v>0</v>
      </c>
      <c r="G16" s="5" t="str">
        <f t="shared" si="4"/>
        <v>décembre</v>
      </c>
      <c r="H16" s="5" t="str">
        <f t="shared" si="5"/>
        <v>2019</v>
      </c>
    </row>
    <row r="17" spans="1:8" x14ac:dyDescent="0.25">
      <c r="A17" s="1">
        <v>43810.261805555558</v>
      </c>
      <c r="B17">
        <v>298313</v>
      </c>
      <c r="C17" s="8">
        <f t="shared" si="0"/>
        <v>3.9854166666700621</v>
      </c>
      <c r="D17">
        <f t="shared" si="1"/>
        <v>0</v>
      </c>
      <c r="E17" s="5">
        <f t="shared" si="2"/>
        <v>0</v>
      </c>
      <c r="F17" s="5">
        <f t="shared" si="3"/>
        <v>0</v>
      </c>
      <c r="G17" s="5" t="str">
        <f t="shared" si="4"/>
        <v>décembre</v>
      </c>
      <c r="H17" s="5" t="str">
        <f t="shared" si="5"/>
        <v>2019</v>
      </c>
    </row>
    <row r="18" spans="1:8" x14ac:dyDescent="0.25">
      <c r="A18" s="1">
        <v>43806.276388888888</v>
      </c>
      <c r="B18">
        <v>298313</v>
      </c>
      <c r="C18" s="8">
        <f t="shared" si="0"/>
        <v>3.0194444444423425</v>
      </c>
      <c r="D18">
        <f t="shared" si="1"/>
        <v>0</v>
      </c>
      <c r="E18" s="5">
        <f t="shared" si="2"/>
        <v>0</v>
      </c>
      <c r="F18" s="5">
        <f t="shared" si="3"/>
        <v>0</v>
      </c>
      <c r="G18" s="5" t="str">
        <f t="shared" si="4"/>
        <v>décembre</v>
      </c>
      <c r="H18" s="5" t="str">
        <f t="shared" si="5"/>
        <v>2019</v>
      </c>
    </row>
    <row r="19" spans="1:8" x14ac:dyDescent="0.25">
      <c r="A19" s="1">
        <v>43803.256944444445</v>
      </c>
      <c r="B19">
        <v>298313</v>
      </c>
      <c r="C19" s="8">
        <f t="shared" si="0"/>
        <v>0.98333333333721384</v>
      </c>
      <c r="D19">
        <f t="shared" si="1"/>
        <v>0</v>
      </c>
      <c r="E19" s="5">
        <f t="shared" si="2"/>
        <v>0</v>
      </c>
      <c r="F19" s="5">
        <f t="shared" si="3"/>
        <v>0</v>
      </c>
      <c r="G19" s="5" t="str">
        <f t="shared" si="4"/>
        <v>décembre</v>
      </c>
      <c r="H19" s="5" t="str">
        <f t="shared" si="5"/>
        <v>2019</v>
      </c>
    </row>
    <row r="20" spans="1:8" x14ac:dyDescent="0.25">
      <c r="A20" s="1">
        <v>43802.273611111108</v>
      </c>
      <c r="B20">
        <v>298313</v>
      </c>
      <c r="C20" s="8">
        <f t="shared" si="0"/>
        <v>2.9173611111109494</v>
      </c>
      <c r="D20">
        <f t="shared" si="1"/>
        <v>0</v>
      </c>
      <c r="E20" s="5">
        <f t="shared" si="2"/>
        <v>0</v>
      </c>
      <c r="F20" s="5">
        <f t="shared" si="3"/>
        <v>0</v>
      </c>
      <c r="G20" s="5" t="str">
        <f t="shared" si="4"/>
        <v>décembre</v>
      </c>
      <c r="H20" s="5" t="str">
        <f t="shared" si="5"/>
        <v>2019</v>
      </c>
    </row>
    <row r="21" spans="1:8" x14ac:dyDescent="0.25">
      <c r="A21" s="1">
        <v>43799.356249999997</v>
      </c>
      <c r="B21">
        <v>298313</v>
      </c>
      <c r="C21" s="8">
        <f t="shared" si="0"/>
        <v>1.0243055555547471</v>
      </c>
      <c r="D21">
        <f t="shared" si="1"/>
        <v>0</v>
      </c>
      <c r="E21" s="5">
        <f t="shared" si="2"/>
        <v>0</v>
      </c>
      <c r="F21" s="5">
        <f t="shared" si="3"/>
        <v>0</v>
      </c>
      <c r="G21" s="5" t="str">
        <f t="shared" si="4"/>
        <v>novembre</v>
      </c>
      <c r="H21" s="5" t="str">
        <f t="shared" si="5"/>
        <v>2019</v>
      </c>
    </row>
    <row r="22" spans="1:8" x14ac:dyDescent="0.25">
      <c r="A22" s="1">
        <v>43798.331944444442</v>
      </c>
      <c r="B22">
        <v>298313</v>
      </c>
      <c r="C22" s="8">
        <f t="shared" si="0"/>
        <v>1.086111111108039</v>
      </c>
      <c r="D22">
        <f t="shared" si="1"/>
        <v>0</v>
      </c>
      <c r="E22" s="5">
        <f t="shared" si="2"/>
        <v>0</v>
      </c>
      <c r="F22" s="5">
        <f t="shared" si="3"/>
        <v>0</v>
      </c>
      <c r="G22" s="5" t="str">
        <f t="shared" si="4"/>
        <v>novembre</v>
      </c>
      <c r="H22" s="5" t="str">
        <f t="shared" si="5"/>
        <v>2019</v>
      </c>
    </row>
    <row r="23" spans="1:8" x14ac:dyDescent="0.25">
      <c r="A23" s="1">
        <v>43797.245833333334</v>
      </c>
      <c r="B23">
        <v>298313</v>
      </c>
      <c r="C23" s="8">
        <f t="shared" si="0"/>
        <v>0.9493055555576575</v>
      </c>
      <c r="D23">
        <f t="shared" si="1"/>
        <v>0</v>
      </c>
      <c r="E23" s="5">
        <f t="shared" si="2"/>
        <v>0</v>
      </c>
      <c r="F23" s="5">
        <f t="shared" si="3"/>
        <v>0</v>
      </c>
      <c r="G23" s="5" t="str">
        <f t="shared" si="4"/>
        <v>novembre</v>
      </c>
      <c r="H23" s="5" t="str">
        <f t="shared" si="5"/>
        <v>2019</v>
      </c>
    </row>
    <row r="24" spans="1:8" x14ac:dyDescent="0.25">
      <c r="A24" s="1">
        <v>43796.296527777777</v>
      </c>
      <c r="B24">
        <v>298313</v>
      </c>
      <c r="C24" s="8">
        <f t="shared" si="0"/>
        <v>3.0131944444437977</v>
      </c>
      <c r="D24">
        <f t="shared" si="1"/>
        <v>0</v>
      </c>
      <c r="E24" s="5">
        <f t="shared" si="2"/>
        <v>0</v>
      </c>
      <c r="F24" s="5">
        <f t="shared" si="3"/>
        <v>0</v>
      </c>
      <c r="G24" s="5" t="str">
        <f t="shared" si="4"/>
        <v>novembre</v>
      </c>
      <c r="H24" s="5" t="str">
        <f t="shared" si="5"/>
        <v>2019</v>
      </c>
    </row>
    <row r="25" spans="1:8" x14ac:dyDescent="0.25">
      <c r="A25" s="1">
        <v>43793.283333333333</v>
      </c>
      <c r="B25">
        <v>298313</v>
      </c>
      <c r="C25" s="8">
        <f t="shared" si="0"/>
        <v>1.0097222222248092</v>
      </c>
      <c r="D25">
        <f t="shared" si="1"/>
        <v>0</v>
      </c>
      <c r="E25" s="5">
        <f t="shared" si="2"/>
        <v>0</v>
      </c>
      <c r="F25" s="5">
        <f t="shared" si="3"/>
        <v>0</v>
      </c>
      <c r="G25" s="5" t="str">
        <f t="shared" si="4"/>
        <v>novembre</v>
      </c>
      <c r="H25" s="5" t="str">
        <f t="shared" si="5"/>
        <v>2019</v>
      </c>
    </row>
    <row r="26" spans="1:8" x14ac:dyDescent="0.25">
      <c r="A26" s="1">
        <v>43792.273611111108</v>
      </c>
      <c r="B26">
        <v>298313</v>
      </c>
      <c r="C26" s="8">
        <f t="shared" si="0"/>
        <v>0.99166666666133096</v>
      </c>
      <c r="D26">
        <f t="shared" si="1"/>
        <v>0</v>
      </c>
      <c r="E26" s="5">
        <f t="shared" si="2"/>
        <v>0</v>
      </c>
      <c r="F26" s="5">
        <f t="shared" si="3"/>
        <v>0</v>
      </c>
      <c r="G26" s="5" t="str">
        <f t="shared" si="4"/>
        <v>novembre</v>
      </c>
      <c r="H26" s="5" t="str">
        <f t="shared" si="5"/>
        <v>2019</v>
      </c>
    </row>
    <row r="27" spans="1:8" x14ac:dyDescent="0.25">
      <c r="A27" s="1">
        <v>43791.281944444447</v>
      </c>
      <c r="B27">
        <v>298313</v>
      </c>
      <c r="C27" s="8">
        <f t="shared" si="0"/>
        <v>0.99097222222189885</v>
      </c>
      <c r="D27">
        <f t="shared" si="1"/>
        <v>0</v>
      </c>
      <c r="E27" s="5">
        <f t="shared" si="2"/>
        <v>0</v>
      </c>
      <c r="F27" s="5">
        <f t="shared" si="3"/>
        <v>0</v>
      </c>
      <c r="G27" s="5" t="str">
        <f t="shared" si="4"/>
        <v>novembre</v>
      </c>
      <c r="H27" s="5" t="str">
        <f t="shared" si="5"/>
        <v>2019</v>
      </c>
    </row>
    <row r="28" spans="1:8" x14ac:dyDescent="0.25">
      <c r="A28" s="1">
        <v>43790.290972222225</v>
      </c>
      <c r="B28">
        <v>298313</v>
      </c>
      <c r="C28" s="8">
        <f t="shared" si="0"/>
        <v>0.97500000000582077</v>
      </c>
      <c r="D28">
        <f t="shared" si="1"/>
        <v>0</v>
      </c>
      <c r="E28" s="5">
        <f t="shared" si="2"/>
        <v>0</v>
      </c>
      <c r="F28" s="5">
        <f t="shared" si="3"/>
        <v>0</v>
      </c>
      <c r="G28" s="5" t="str">
        <f t="shared" si="4"/>
        <v>novembre</v>
      </c>
      <c r="H28" s="5" t="str">
        <f t="shared" si="5"/>
        <v>2019</v>
      </c>
    </row>
    <row r="29" spans="1:8" x14ac:dyDescent="0.25">
      <c r="A29" s="1">
        <v>43789.315972222219</v>
      </c>
      <c r="B29">
        <v>298313</v>
      </c>
      <c r="C29" s="8">
        <f t="shared" si="0"/>
        <v>0.96041666666133096</v>
      </c>
      <c r="D29">
        <f t="shared" si="1"/>
        <v>0</v>
      </c>
      <c r="E29" s="5">
        <f t="shared" si="2"/>
        <v>0</v>
      </c>
      <c r="F29" s="5">
        <f t="shared" si="3"/>
        <v>0</v>
      </c>
      <c r="G29" s="5" t="str">
        <f t="shared" si="4"/>
        <v>novembre</v>
      </c>
      <c r="H29" s="5" t="str">
        <f t="shared" si="5"/>
        <v>2019</v>
      </c>
    </row>
    <row r="30" spans="1:8" x14ac:dyDescent="0.25">
      <c r="A30" s="1">
        <v>43788.355555555558</v>
      </c>
      <c r="B30">
        <v>298313</v>
      </c>
      <c r="C30" s="8">
        <f t="shared" si="0"/>
        <v>1.1041666666715173</v>
      </c>
      <c r="D30">
        <f t="shared" si="1"/>
        <v>0</v>
      </c>
      <c r="E30" s="5">
        <f t="shared" si="2"/>
        <v>0</v>
      </c>
      <c r="F30" s="5">
        <f t="shared" si="3"/>
        <v>0</v>
      </c>
      <c r="G30" s="5" t="str">
        <f t="shared" si="4"/>
        <v>novembre</v>
      </c>
      <c r="H30" s="5" t="str">
        <f t="shared" si="5"/>
        <v>2019</v>
      </c>
    </row>
    <row r="31" spans="1:8" x14ac:dyDescent="0.25">
      <c r="A31" s="1">
        <v>43787.251388888886</v>
      </c>
      <c r="B31">
        <v>298313</v>
      </c>
      <c r="C31" s="8">
        <f t="shared" si="0"/>
        <v>1.9444444444452529</v>
      </c>
      <c r="D31">
        <f t="shared" si="1"/>
        <v>0</v>
      </c>
      <c r="E31" s="5">
        <f t="shared" si="2"/>
        <v>0</v>
      </c>
      <c r="F31" s="5">
        <f t="shared" si="3"/>
        <v>0</v>
      </c>
      <c r="G31" s="5" t="str">
        <f t="shared" si="4"/>
        <v>novembre</v>
      </c>
      <c r="H31" s="5" t="str">
        <f t="shared" si="5"/>
        <v>2019</v>
      </c>
    </row>
    <row r="32" spans="1:8" x14ac:dyDescent="0.25">
      <c r="A32" s="1">
        <v>43785.306944444441</v>
      </c>
      <c r="B32">
        <v>298313</v>
      </c>
      <c r="C32" s="8">
        <f t="shared" si="0"/>
        <v>2.9208333333299379</v>
      </c>
      <c r="D32">
        <f t="shared" si="1"/>
        <v>0</v>
      </c>
      <c r="E32" s="5">
        <f t="shared" si="2"/>
        <v>0</v>
      </c>
      <c r="F32" s="5">
        <f t="shared" si="3"/>
        <v>0</v>
      </c>
      <c r="G32" s="5" t="str">
        <f t="shared" si="4"/>
        <v>novembre</v>
      </c>
      <c r="H32" s="5" t="str">
        <f t="shared" si="5"/>
        <v>2019</v>
      </c>
    </row>
    <row r="33" spans="1:8" x14ac:dyDescent="0.25">
      <c r="A33" s="1">
        <v>43782.386111111111</v>
      </c>
      <c r="B33">
        <v>298313</v>
      </c>
      <c r="C33" s="8">
        <f t="shared" si="0"/>
        <v>43782.386111111111</v>
      </c>
      <c r="D33">
        <f t="shared" si="1"/>
        <v>298313</v>
      </c>
      <c r="E33" s="5">
        <f t="shared" si="2"/>
        <v>0.28389746282418621</v>
      </c>
      <c r="F33" s="5">
        <f t="shared" si="3"/>
        <v>2.5550771654176758</v>
      </c>
      <c r="G33" s="5" t="str">
        <f t="shared" si="4"/>
        <v>novembre</v>
      </c>
      <c r="H33" s="5" t="str">
        <f t="shared" si="5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SSA4m">
                <anchor>
                  <from>
                    <xdr:col>8</xdr:col>
                    <xdr:colOff>1057275</xdr:colOff>
                    <xdr:row>0</xdr:row>
                    <xdr:rowOff>180975</xdr:rowOff>
                  </from>
                  <to>
                    <xdr:col>10</xdr:col>
                    <xdr:colOff>85725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35097-C4DC-407C-B9CA-78BD6DAF7661}">
  <sheetPr codeName="Feuil11"/>
  <dimension ref="A1:K92"/>
  <sheetViews>
    <sheetView topLeftCell="E1" workbookViewId="0">
      <selection activeCell="I8" sqref="I8"/>
    </sheetView>
  </sheetViews>
  <sheetFormatPr baseColWidth="10" defaultRowHeight="15" x14ac:dyDescent="0.25"/>
  <cols>
    <col min="1" max="1" width="13.7109375" style="1" bestFit="1" customWidth="1"/>
    <col min="2" max="2" width="12.8554687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7.42578125" style="5" customWidth="1"/>
    <col min="8" max="8" width="22.7109375" style="5" customWidth="1"/>
    <col min="9" max="9" width="24.7109375" style="5" customWidth="1"/>
    <col min="10" max="16384" width="11.42578125" style="5"/>
  </cols>
  <sheetData>
    <row r="1" spans="1:11" x14ac:dyDescent="0.25">
      <c r="A1" s="4" t="s">
        <v>0</v>
      </c>
      <c r="B1" s="3" t="s">
        <v>5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43913.202777777777</v>
      </c>
      <c r="B2">
        <v>614377</v>
      </c>
      <c r="C2" s="8">
        <f>A2-A3</f>
        <v>0.97777777777810115</v>
      </c>
      <c r="D2">
        <f>B2-B3</f>
        <v>2067</v>
      </c>
      <c r="E2" s="5">
        <f>D2/(C2*24)</f>
        <v>88.082386363607228</v>
      </c>
      <c r="F2" s="5">
        <f>E2*9</f>
        <v>792.74147727246509</v>
      </c>
      <c r="G2" s="5" t="str">
        <f>TEXT(A2,"mmmm")</f>
        <v>mars</v>
      </c>
      <c r="H2" s="5" t="str">
        <f>TEXT(A2,"aaaa")</f>
        <v>2020</v>
      </c>
      <c r="K2" s="8"/>
    </row>
    <row r="3" spans="1:11" x14ac:dyDescent="0.25">
      <c r="A3" s="1">
        <v>43912.224999999999</v>
      </c>
      <c r="B3">
        <v>612310</v>
      </c>
      <c r="C3" s="8">
        <f t="shared" ref="C3:C66" si="0">A3-A4</f>
        <v>3.9986111111065838</v>
      </c>
      <c r="D3">
        <f t="shared" ref="D3:D66" si="1">B3-B4</f>
        <v>8448</v>
      </c>
      <c r="E3" s="5">
        <f t="shared" ref="E3:E66" si="2">D3/(C3*24)</f>
        <v>88.03056616890828</v>
      </c>
      <c r="F3" s="5">
        <f t="shared" ref="F3:F66" si="3">E3*9</f>
        <v>792.27509552017455</v>
      </c>
      <c r="G3" s="5" t="str">
        <f t="shared" ref="G3:G66" si="4">TEXT(A3,"mmmm")</f>
        <v>mars</v>
      </c>
      <c r="H3" s="5" t="str">
        <f t="shared" ref="H3:H66" si="5">TEXT(A3,"aaaa")</f>
        <v>2020</v>
      </c>
      <c r="K3" s="8"/>
    </row>
    <row r="4" spans="1:11" x14ac:dyDescent="0.25">
      <c r="A4" s="1">
        <v>43908.226388888892</v>
      </c>
      <c r="B4">
        <v>603862</v>
      </c>
      <c r="C4" s="8">
        <f t="shared" si="0"/>
        <v>1.9111111111124046</v>
      </c>
      <c r="D4">
        <f t="shared" si="1"/>
        <v>4074</v>
      </c>
      <c r="E4" s="5">
        <f t="shared" si="2"/>
        <v>88.822674418544537</v>
      </c>
      <c r="F4" s="5">
        <f t="shared" si="3"/>
        <v>799.40406976690088</v>
      </c>
      <c r="G4" s="5" t="str">
        <f t="shared" si="4"/>
        <v>mars</v>
      </c>
      <c r="H4" s="5" t="str">
        <f t="shared" si="5"/>
        <v>2020</v>
      </c>
      <c r="K4" s="8"/>
    </row>
    <row r="5" spans="1:11" x14ac:dyDescent="0.25">
      <c r="A5" s="1">
        <v>43906.31527777778</v>
      </c>
      <c r="B5">
        <v>599788</v>
      </c>
      <c r="C5" s="8">
        <f t="shared" si="0"/>
        <v>2.109027777776646</v>
      </c>
      <c r="D5">
        <f t="shared" si="1"/>
        <v>4169</v>
      </c>
      <c r="E5" s="5">
        <f t="shared" si="2"/>
        <v>82.364175172912169</v>
      </c>
      <c r="F5" s="5">
        <f t="shared" si="3"/>
        <v>741.27757655620951</v>
      </c>
      <c r="G5" s="5" t="str">
        <f t="shared" si="4"/>
        <v>mars</v>
      </c>
      <c r="H5" s="5" t="str">
        <f t="shared" si="5"/>
        <v>2020</v>
      </c>
    </row>
    <row r="6" spans="1:11" x14ac:dyDescent="0.25">
      <c r="A6" s="1">
        <v>43904.206250000003</v>
      </c>
      <c r="B6">
        <v>595619</v>
      </c>
      <c r="C6" s="8">
        <f t="shared" si="0"/>
        <v>1.0048611111124046</v>
      </c>
      <c r="D6">
        <f t="shared" si="1"/>
        <v>2122</v>
      </c>
      <c r="E6" s="5">
        <f t="shared" si="2"/>
        <v>87.98894263983145</v>
      </c>
      <c r="F6" s="5">
        <f t="shared" si="3"/>
        <v>791.90048375848301</v>
      </c>
      <c r="G6" s="5" t="str">
        <f t="shared" si="4"/>
        <v>mars</v>
      </c>
      <c r="H6" s="5" t="str">
        <f t="shared" si="5"/>
        <v>2020</v>
      </c>
      <c r="K6" s="8"/>
    </row>
    <row r="7" spans="1:11" x14ac:dyDescent="0.25">
      <c r="A7" s="1">
        <v>43903.201388888891</v>
      </c>
      <c r="B7">
        <v>593497</v>
      </c>
      <c r="C7" s="8">
        <f t="shared" si="0"/>
        <v>1.9555555555562023</v>
      </c>
      <c r="D7">
        <f t="shared" si="1"/>
        <v>3951</v>
      </c>
      <c r="E7" s="5">
        <f t="shared" si="2"/>
        <v>84.183238636335801</v>
      </c>
      <c r="F7" s="5">
        <f t="shared" si="3"/>
        <v>757.64914772702218</v>
      </c>
      <c r="G7" s="5" t="str">
        <f t="shared" si="4"/>
        <v>mars</v>
      </c>
      <c r="H7" s="5" t="str">
        <f t="shared" si="5"/>
        <v>2020</v>
      </c>
      <c r="K7" s="8"/>
    </row>
    <row r="8" spans="1:11" x14ac:dyDescent="0.25">
      <c r="A8" s="1">
        <v>43901.245833333334</v>
      </c>
      <c r="B8">
        <v>589546</v>
      </c>
      <c r="C8" s="8">
        <f t="shared" si="0"/>
        <v>4.9201388888905058</v>
      </c>
      <c r="D8">
        <f t="shared" si="1"/>
        <v>10118</v>
      </c>
      <c r="E8" s="5">
        <f t="shared" si="2"/>
        <v>85.685250529259065</v>
      </c>
      <c r="F8" s="5">
        <f t="shared" si="3"/>
        <v>771.16725476333158</v>
      </c>
      <c r="G8" s="5" t="str">
        <f t="shared" si="4"/>
        <v>mars</v>
      </c>
      <c r="H8" s="5" t="str">
        <f t="shared" si="5"/>
        <v>2020</v>
      </c>
      <c r="K8" s="8"/>
    </row>
    <row r="9" spans="1:11" x14ac:dyDescent="0.25">
      <c r="A9" s="1">
        <v>43896.325694444444</v>
      </c>
      <c r="B9">
        <v>579428</v>
      </c>
      <c r="C9" s="8">
        <f t="shared" si="0"/>
        <v>2.0423611111109494</v>
      </c>
      <c r="D9">
        <f t="shared" si="1"/>
        <v>4051</v>
      </c>
      <c r="E9" s="5">
        <f t="shared" si="2"/>
        <v>82.645358721529831</v>
      </c>
      <c r="F9" s="5">
        <f t="shared" si="3"/>
        <v>743.80822849376852</v>
      </c>
      <c r="G9" s="5" t="str">
        <f t="shared" si="4"/>
        <v>mars</v>
      </c>
      <c r="H9" s="5" t="str">
        <f t="shared" si="5"/>
        <v>2020</v>
      </c>
      <c r="K9" s="8"/>
    </row>
    <row r="10" spans="1:11" x14ac:dyDescent="0.25">
      <c r="A10" s="1">
        <v>43894.283333333333</v>
      </c>
      <c r="B10">
        <v>575377</v>
      </c>
      <c r="C10" s="8">
        <f t="shared" si="0"/>
        <v>0.97777777777810115</v>
      </c>
      <c r="D10">
        <f t="shared" si="1"/>
        <v>2129</v>
      </c>
      <c r="E10" s="5">
        <f t="shared" si="2"/>
        <v>90.724431818151814</v>
      </c>
      <c r="F10" s="5">
        <f t="shared" si="3"/>
        <v>816.51988636336637</v>
      </c>
      <c r="G10" s="5" t="str">
        <f t="shared" si="4"/>
        <v>mars</v>
      </c>
      <c r="H10" s="5" t="str">
        <f t="shared" si="5"/>
        <v>2020</v>
      </c>
      <c r="K10" s="8"/>
    </row>
    <row r="11" spans="1:11" x14ac:dyDescent="0.25">
      <c r="A11" s="1">
        <v>43893.305555555555</v>
      </c>
      <c r="B11">
        <v>573248</v>
      </c>
      <c r="C11" s="8">
        <f t="shared" si="0"/>
        <v>1.0090277777781012</v>
      </c>
      <c r="D11">
        <f t="shared" si="1"/>
        <v>1997</v>
      </c>
      <c r="E11" s="5">
        <f t="shared" si="2"/>
        <v>82.463867859574393</v>
      </c>
      <c r="F11" s="5">
        <f t="shared" si="3"/>
        <v>742.17481073616955</v>
      </c>
      <c r="G11" s="5" t="str">
        <f t="shared" si="4"/>
        <v>mars</v>
      </c>
      <c r="H11" s="5" t="str">
        <f t="shared" si="5"/>
        <v>2020</v>
      </c>
      <c r="K11" s="8"/>
    </row>
    <row r="12" spans="1:11" x14ac:dyDescent="0.25">
      <c r="A12" s="1">
        <v>43892.296527777777</v>
      </c>
      <c r="B12">
        <v>571251</v>
      </c>
      <c r="C12" s="8">
        <f t="shared" si="0"/>
        <v>1.0319444444467081</v>
      </c>
      <c r="D12">
        <f t="shared" si="1"/>
        <v>2099</v>
      </c>
      <c r="E12" s="5">
        <f t="shared" si="2"/>
        <v>84.751009421079232</v>
      </c>
      <c r="F12" s="5">
        <f t="shared" si="3"/>
        <v>762.75908478971314</v>
      </c>
      <c r="G12" s="5" t="str">
        <f t="shared" si="4"/>
        <v>mars</v>
      </c>
      <c r="H12" s="5" t="str">
        <f t="shared" si="5"/>
        <v>2020</v>
      </c>
    </row>
    <row r="13" spans="1:11" x14ac:dyDescent="0.25">
      <c r="A13" s="1">
        <v>43891.26458333333</v>
      </c>
      <c r="B13">
        <v>569152</v>
      </c>
      <c r="C13" s="8">
        <f t="shared" si="0"/>
        <v>0.99374999999417923</v>
      </c>
      <c r="D13">
        <f t="shared" si="1"/>
        <v>1671</v>
      </c>
      <c r="E13" s="5">
        <f t="shared" si="2"/>
        <v>70.062893082171385</v>
      </c>
      <c r="F13" s="5">
        <f t="shared" si="3"/>
        <v>630.56603773954248</v>
      </c>
      <c r="G13" s="5" t="str">
        <f t="shared" si="4"/>
        <v>mars</v>
      </c>
      <c r="H13" s="5" t="str">
        <f t="shared" si="5"/>
        <v>2020</v>
      </c>
    </row>
    <row r="14" spans="1:11" x14ac:dyDescent="0.25">
      <c r="A14" s="1">
        <v>43890.270833333336</v>
      </c>
      <c r="B14">
        <v>567481</v>
      </c>
      <c r="C14" s="8">
        <f t="shared" si="0"/>
        <v>1.0027777777795563</v>
      </c>
      <c r="D14">
        <f t="shared" si="1"/>
        <v>1727</v>
      </c>
      <c r="E14" s="5">
        <f t="shared" si="2"/>
        <v>71.759002769955828</v>
      </c>
      <c r="F14" s="5">
        <f t="shared" si="3"/>
        <v>645.83102492960245</v>
      </c>
      <c r="G14" s="5" t="str">
        <f t="shared" si="4"/>
        <v>février</v>
      </c>
      <c r="H14" s="5" t="str">
        <f t="shared" si="5"/>
        <v>2020</v>
      </c>
    </row>
    <row r="15" spans="1:11" x14ac:dyDescent="0.25">
      <c r="A15" s="1">
        <v>43889.268055555556</v>
      </c>
      <c r="B15">
        <v>565754</v>
      </c>
      <c r="C15" s="8">
        <f t="shared" si="0"/>
        <v>0.98541666667006211</v>
      </c>
      <c r="D15">
        <f t="shared" si="1"/>
        <v>2188</v>
      </c>
      <c r="E15" s="5">
        <f t="shared" si="2"/>
        <v>92.515856236467684</v>
      </c>
      <c r="F15" s="5">
        <f t="shared" si="3"/>
        <v>832.64270612820917</v>
      </c>
      <c r="G15" s="5" t="str">
        <f t="shared" si="4"/>
        <v>février</v>
      </c>
      <c r="H15" s="5" t="str">
        <f t="shared" si="5"/>
        <v>2020</v>
      </c>
    </row>
    <row r="16" spans="1:11" x14ac:dyDescent="0.25">
      <c r="A16" s="1">
        <v>43888.282638888886</v>
      </c>
      <c r="B16">
        <v>563566</v>
      </c>
      <c r="C16" s="8">
        <f t="shared" si="0"/>
        <v>1.023611111108039</v>
      </c>
      <c r="D16">
        <f t="shared" si="1"/>
        <v>2085</v>
      </c>
      <c r="E16" s="5">
        <f t="shared" si="2"/>
        <v>84.871099050458241</v>
      </c>
      <c r="F16" s="5">
        <f t="shared" si="3"/>
        <v>763.8398914541242</v>
      </c>
      <c r="G16" s="5" t="str">
        <f t="shared" si="4"/>
        <v>février</v>
      </c>
      <c r="H16" s="5" t="str">
        <f t="shared" si="5"/>
        <v>2020</v>
      </c>
    </row>
    <row r="17" spans="1:8" x14ac:dyDescent="0.25">
      <c r="A17" s="1">
        <v>43887.259027777778</v>
      </c>
      <c r="B17">
        <v>561481</v>
      </c>
      <c r="C17" s="8">
        <f t="shared" si="0"/>
        <v>1.0180555555562023</v>
      </c>
      <c r="D17">
        <f t="shared" si="1"/>
        <v>2061</v>
      </c>
      <c r="E17" s="5">
        <f t="shared" si="2"/>
        <v>84.351978171842731</v>
      </c>
      <c r="F17" s="5">
        <f t="shared" si="3"/>
        <v>759.16780354658454</v>
      </c>
      <c r="G17" s="5" t="str">
        <f t="shared" si="4"/>
        <v>février</v>
      </c>
      <c r="H17" s="5" t="str">
        <f t="shared" si="5"/>
        <v>2020</v>
      </c>
    </row>
    <row r="18" spans="1:8" x14ac:dyDescent="0.25">
      <c r="A18" s="1">
        <v>43886.240972222222</v>
      </c>
      <c r="B18">
        <v>559420</v>
      </c>
      <c r="C18" s="8">
        <f t="shared" si="0"/>
        <v>0.97361111111240461</v>
      </c>
      <c r="D18">
        <f t="shared" si="1"/>
        <v>2021</v>
      </c>
      <c r="E18" s="5">
        <f t="shared" si="2"/>
        <v>86.490727531982103</v>
      </c>
      <c r="F18" s="5">
        <f t="shared" si="3"/>
        <v>778.41654778783891</v>
      </c>
      <c r="G18" s="5" t="str">
        <f t="shared" si="4"/>
        <v>février</v>
      </c>
      <c r="H18" s="5" t="str">
        <f t="shared" si="5"/>
        <v>2020</v>
      </c>
    </row>
    <row r="19" spans="1:8" x14ac:dyDescent="0.25">
      <c r="A19" s="1">
        <v>43885.267361111109</v>
      </c>
      <c r="B19">
        <v>557399</v>
      </c>
      <c r="C19" s="8">
        <f t="shared" si="0"/>
        <v>0.99513888888759539</v>
      </c>
      <c r="D19">
        <f t="shared" si="1"/>
        <v>2052</v>
      </c>
      <c r="E19" s="5">
        <f t="shared" si="2"/>
        <v>85.917655268778816</v>
      </c>
      <c r="F19" s="5">
        <f t="shared" si="3"/>
        <v>773.25889741900937</v>
      </c>
      <c r="G19" s="5" t="str">
        <f t="shared" si="4"/>
        <v>février</v>
      </c>
      <c r="H19" s="5" t="str">
        <f t="shared" si="5"/>
        <v>2020</v>
      </c>
    </row>
    <row r="20" spans="1:8" x14ac:dyDescent="0.25">
      <c r="A20" s="1">
        <v>43884.272222222222</v>
      </c>
      <c r="B20">
        <v>555347</v>
      </c>
      <c r="C20" s="8">
        <f t="shared" si="0"/>
        <v>0.99791666666715173</v>
      </c>
      <c r="D20">
        <f t="shared" si="1"/>
        <v>2076</v>
      </c>
      <c r="E20" s="5">
        <f t="shared" si="2"/>
        <v>86.680584551106094</v>
      </c>
      <c r="F20" s="5">
        <f t="shared" si="3"/>
        <v>780.12526095995486</v>
      </c>
      <c r="G20" s="5" t="str">
        <f t="shared" si="4"/>
        <v>février</v>
      </c>
      <c r="H20" s="5" t="str">
        <f t="shared" si="5"/>
        <v>2020</v>
      </c>
    </row>
    <row r="21" spans="1:8" x14ac:dyDescent="0.25">
      <c r="A21" s="1">
        <v>43883.274305555555</v>
      </c>
      <c r="B21">
        <v>553271</v>
      </c>
      <c r="C21" s="8">
        <f t="shared" si="0"/>
        <v>1.0027777777795563</v>
      </c>
      <c r="D21">
        <f t="shared" si="1"/>
        <v>2173</v>
      </c>
      <c r="E21" s="5">
        <f t="shared" si="2"/>
        <v>90.290858725601623</v>
      </c>
      <c r="F21" s="5">
        <f t="shared" si="3"/>
        <v>812.61772853041464</v>
      </c>
      <c r="G21" s="5" t="str">
        <f t="shared" si="4"/>
        <v>février</v>
      </c>
      <c r="H21" s="5" t="str">
        <f t="shared" si="5"/>
        <v>2020</v>
      </c>
    </row>
    <row r="22" spans="1:8" x14ac:dyDescent="0.25">
      <c r="A22" s="1">
        <v>43882.271527777775</v>
      </c>
      <c r="B22">
        <v>551098</v>
      </c>
      <c r="C22" s="8">
        <f t="shared" si="0"/>
        <v>1.0326388888861402</v>
      </c>
      <c r="D22">
        <f t="shared" si="1"/>
        <v>1934</v>
      </c>
      <c r="E22" s="5">
        <f t="shared" si="2"/>
        <v>78.036314727847255</v>
      </c>
      <c r="F22" s="5">
        <f t="shared" si="3"/>
        <v>702.32683255062534</v>
      </c>
      <c r="G22" s="5" t="str">
        <f t="shared" si="4"/>
        <v>février</v>
      </c>
      <c r="H22" s="5" t="str">
        <f t="shared" si="5"/>
        <v>2020</v>
      </c>
    </row>
    <row r="23" spans="1:8" x14ac:dyDescent="0.25">
      <c r="A23" s="1">
        <v>43881.238888888889</v>
      </c>
      <c r="B23">
        <v>549164</v>
      </c>
      <c r="C23" s="8">
        <f t="shared" si="0"/>
        <v>0.95208333332993789</v>
      </c>
      <c r="D23">
        <f t="shared" si="1"/>
        <v>2039</v>
      </c>
      <c r="E23" s="5">
        <f t="shared" si="2"/>
        <v>89.234135667714298</v>
      </c>
      <c r="F23" s="5">
        <f t="shared" si="3"/>
        <v>803.10722100942871</v>
      </c>
      <c r="G23" s="5" t="str">
        <f t="shared" si="4"/>
        <v>février</v>
      </c>
      <c r="H23" s="5" t="str">
        <f t="shared" si="5"/>
        <v>2020</v>
      </c>
    </row>
    <row r="24" spans="1:8" x14ac:dyDescent="0.25">
      <c r="A24" s="1">
        <v>43880.286805555559</v>
      </c>
      <c r="B24">
        <v>547125</v>
      </c>
      <c r="C24" s="8">
        <f t="shared" si="0"/>
        <v>1.0055555555591127</v>
      </c>
      <c r="D24">
        <f t="shared" si="1"/>
        <v>2214.9000000000233</v>
      </c>
      <c r="E24" s="5">
        <f t="shared" si="2"/>
        <v>91.777624309068571</v>
      </c>
      <c r="F24" s="5">
        <f t="shared" si="3"/>
        <v>825.9986187816171</v>
      </c>
      <c r="G24" s="5" t="str">
        <f t="shared" si="4"/>
        <v>février</v>
      </c>
      <c r="H24" s="5" t="str">
        <f t="shared" si="5"/>
        <v>2020</v>
      </c>
    </row>
    <row r="25" spans="1:8" x14ac:dyDescent="0.25">
      <c r="A25" s="1">
        <v>43879.28125</v>
      </c>
      <c r="B25">
        <v>544910.1</v>
      </c>
      <c r="C25" s="8">
        <f t="shared" si="0"/>
        <v>0.99375000000145519</v>
      </c>
      <c r="D25">
        <f t="shared" si="1"/>
        <v>2080.0999999999767</v>
      </c>
      <c r="E25" s="5">
        <f t="shared" si="2"/>
        <v>87.215932913917428</v>
      </c>
      <c r="F25" s="5">
        <f t="shared" si="3"/>
        <v>784.94339622525683</v>
      </c>
      <c r="G25" s="5" t="str">
        <f t="shared" si="4"/>
        <v>février</v>
      </c>
      <c r="H25" s="5" t="str">
        <f t="shared" si="5"/>
        <v>2020</v>
      </c>
    </row>
    <row r="26" spans="1:8" x14ac:dyDescent="0.25">
      <c r="A26" s="1">
        <v>43878.287499999999</v>
      </c>
      <c r="B26">
        <v>542830</v>
      </c>
      <c r="C26" s="8">
        <f t="shared" si="0"/>
        <v>0.97013888888614019</v>
      </c>
      <c r="D26">
        <f t="shared" si="1"/>
        <v>1457</v>
      </c>
      <c r="E26" s="5">
        <f t="shared" si="2"/>
        <v>62.576950608623967</v>
      </c>
      <c r="F26" s="5">
        <f t="shared" si="3"/>
        <v>563.19255547761566</v>
      </c>
      <c r="G26" s="5" t="str">
        <f t="shared" si="4"/>
        <v>février</v>
      </c>
      <c r="H26" s="5" t="str">
        <f t="shared" si="5"/>
        <v>2020</v>
      </c>
    </row>
    <row r="27" spans="1:8" x14ac:dyDescent="0.25">
      <c r="A27" s="1">
        <v>43877.317361111112</v>
      </c>
      <c r="B27">
        <v>541373</v>
      </c>
      <c r="C27" s="8">
        <f t="shared" si="0"/>
        <v>1.0409722222248092</v>
      </c>
      <c r="D27">
        <f t="shared" si="1"/>
        <v>2039</v>
      </c>
      <c r="E27" s="5">
        <f t="shared" si="2"/>
        <v>81.614409606201448</v>
      </c>
      <c r="F27" s="5">
        <f t="shared" si="3"/>
        <v>734.52968645581302</v>
      </c>
      <c r="G27" s="5" t="str">
        <f t="shared" si="4"/>
        <v>février</v>
      </c>
      <c r="H27" s="5" t="str">
        <f t="shared" si="5"/>
        <v>2020</v>
      </c>
    </row>
    <row r="28" spans="1:8" x14ac:dyDescent="0.25">
      <c r="A28" s="1">
        <v>43876.276388888888</v>
      </c>
      <c r="B28">
        <v>539334</v>
      </c>
      <c r="C28" s="8">
        <f t="shared" si="0"/>
        <v>1.0131944444437977</v>
      </c>
      <c r="D28">
        <f t="shared" si="1"/>
        <v>2094</v>
      </c>
      <c r="E28" s="5">
        <f t="shared" si="2"/>
        <v>86.113776559342156</v>
      </c>
      <c r="F28" s="5">
        <f t="shared" si="3"/>
        <v>775.02398903407936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43875.263194444444</v>
      </c>
      <c r="B29">
        <v>537240</v>
      </c>
      <c r="C29" s="8">
        <f t="shared" si="0"/>
        <v>1.0055555555518367</v>
      </c>
      <c r="D29">
        <f t="shared" si="1"/>
        <v>1767</v>
      </c>
      <c r="E29" s="5">
        <f t="shared" si="2"/>
        <v>73.218232044469673</v>
      </c>
      <c r="F29" s="5">
        <f t="shared" si="3"/>
        <v>658.96408840022707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43874.257638888892</v>
      </c>
      <c r="B30">
        <v>535473</v>
      </c>
      <c r="C30" s="8">
        <f t="shared" si="0"/>
        <v>0.97013888889341615</v>
      </c>
      <c r="D30">
        <f t="shared" si="1"/>
        <v>2148</v>
      </c>
      <c r="E30" s="5">
        <f t="shared" si="2"/>
        <v>92.25483178196032</v>
      </c>
      <c r="F30" s="5">
        <f t="shared" si="3"/>
        <v>830.29348603764288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43873.287499999999</v>
      </c>
      <c r="B31">
        <v>533325</v>
      </c>
      <c r="C31" s="8">
        <f t="shared" si="0"/>
        <v>1.0222222222218988</v>
      </c>
      <c r="D31">
        <f t="shared" si="1"/>
        <v>2176</v>
      </c>
      <c r="E31" s="5">
        <f t="shared" si="2"/>
        <v>88.695652173941099</v>
      </c>
      <c r="F31" s="5">
        <f t="shared" si="3"/>
        <v>798.26086956546987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43872.265277777777</v>
      </c>
      <c r="B32">
        <v>531149</v>
      </c>
      <c r="C32" s="8">
        <f t="shared" si="0"/>
        <v>1.0270833333343035</v>
      </c>
      <c r="D32">
        <f t="shared" si="1"/>
        <v>1683</v>
      </c>
      <c r="E32" s="5">
        <f t="shared" si="2"/>
        <v>68.275862068901034</v>
      </c>
      <c r="F32" s="5">
        <f t="shared" si="3"/>
        <v>614.48275862010928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43871.238194444442</v>
      </c>
      <c r="B33">
        <v>529466</v>
      </c>
      <c r="C33" s="8">
        <f t="shared" si="0"/>
        <v>0.99791666666715173</v>
      </c>
      <c r="D33">
        <f t="shared" si="1"/>
        <v>1384</v>
      </c>
      <c r="E33" s="5">
        <f t="shared" si="2"/>
        <v>57.787056367404062</v>
      </c>
      <c r="F33" s="5">
        <f t="shared" si="3"/>
        <v>520.08350730663653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43870.240277777775</v>
      </c>
      <c r="B34">
        <v>528082</v>
      </c>
      <c r="C34" s="8">
        <f t="shared" si="0"/>
        <v>0.97291666666569654</v>
      </c>
      <c r="D34">
        <f t="shared" si="1"/>
        <v>1958</v>
      </c>
      <c r="E34" s="5">
        <f t="shared" si="2"/>
        <v>83.85438972171103</v>
      </c>
      <c r="F34" s="5">
        <f t="shared" si="3"/>
        <v>754.68950749539931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43869.267361111109</v>
      </c>
      <c r="B35">
        <v>526124</v>
      </c>
      <c r="C35" s="8">
        <f t="shared" si="0"/>
        <v>1.0062499999985448</v>
      </c>
      <c r="D35">
        <f t="shared" si="1"/>
        <v>2093</v>
      </c>
      <c r="E35" s="5">
        <f t="shared" si="2"/>
        <v>86.666666666791997</v>
      </c>
      <c r="F35" s="5">
        <f t="shared" si="3"/>
        <v>780.000000001128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43868.261111111111</v>
      </c>
      <c r="B36">
        <v>524031</v>
      </c>
      <c r="C36" s="8">
        <f t="shared" si="0"/>
        <v>0.99027777777519077</v>
      </c>
      <c r="D36">
        <f t="shared" si="1"/>
        <v>2070</v>
      </c>
      <c r="E36" s="5">
        <f t="shared" si="2"/>
        <v>87.096774193775914</v>
      </c>
      <c r="F36" s="5">
        <f t="shared" si="3"/>
        <v>783.87096774398321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43867.270833333336</v>
      </c>
      <c r="B37">
        <v>521961</v>
      </c>
      <c r="C37" s="8">
        <f t="shared" si="0"/>
        <v>0.98472222222335404</v>
      </c>
      <c r="D37">
        <f t="shared" si="1"/>
        <v>2004</v>
      </c>
      <c r="E37" s="5">
        <f t="shared" si="2"/>
        <v>84.795486600748802</v>
      </c>
      <c r="F37" s="5">
        <f t="shared" si="3"/>
        <v>763.15937940673916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43866.286111111112</v>
      </c>
      <c r="B38">
        <v>519957</v>
      </c>
      <c r="C38" s="8">
        <f t="shared" si="0"/>
        <v>1.0340277777795563</v>
      </c>
      <c r="D38">
        <f t="shared" si="1"/>
        <v>2266</v>
      </c>
      <c r="E38" s="5">
        <f t="shared" si="2"/>
        <v>91.309603760756303</v>
      </c>
      <c r="F38" s="5">
        <f t="shared" si="3"/>
        <v>821.78643384680674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43865.252083333333</v>
      </c>
      <c r="B39">
        <v>517691</v>
      </c>
      <c r="C39" s="8">
        <f t="shared" si="0"/>
        <v>0.98124999999708962</v>
      </c>
      <c r="D39">
        <f t="shared" si="1"/>
        <v>1967</v>
      </c>
      <c r="E39" s="5">
        <f t="shared" si="2"/>
        <v>83.524416136128835</v>
      </c>
      <c r="F39" s="5">
        <f t="shared" si="3"/>
        <v>751.7197452251595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43864.270833333336</v>
      </c>
      <c r="B40">
        <v>515724</v>
      </c>
      <c r="C40" s="8">
        <f t="shared" si="0"/>
        <v>2.0055555555591127</v>
      </c>
      <c r="D40">
        <f t="shared" si="1"/>
        <v>3859</v>
      </c>
      <c r="E40" s="5">
        <f t="shared" si="2"/>
        <v>80.173130193763612</v>
      </c>
      <c r="F40" s="5">
        <f t="shared" si="3"/>
        <v>721.55817174387255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43862.265277777777</v>
      </c>
      <c r="B41">
        <v>511865</v>
      </c>
      <c r="C41" s="8">
        <f t="shared" si="0"/>
        <v>1.0374999999985448</v>
      </c>
      <c r="D41">
        <f t="shared" si="1"/>
        <v>2046</v>
      </c>
      <c r="E41" s="5">
        <f t="shared" si="2"/>
        <v>82.168674698910436</v>
      </c>
      <c r="F41" s="5">
        <f t="shared" si="3"/>
        <v>739.51807229019391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43861.227777777778</v>
      </c>
      <c r="B42">
        <v>509819</v>
      </c>
      <c r="C42" s="8">
        <f t="shared" si="0"/>
        <v>0.91458333333139308</v>
      </c>
      <c r="D42">
        <f t="shared" si="1"/>
        <v>1817</v>
      </c>
      <c r="E42" s="5">
        <f t="shared" si="2"/>
        <v>82.77904328035784</v>
      </c>
      <c r="F42" s="5">
        <f t="shared" si="3"/>
        <v>745.0113895232206</v>
      </c>
      <c r="G42" s="5" t="str">
        <f t="shared" si="4"/>
        <v>janvier</v>
      </c>
      <c r="H42" s="5" t="str">
        <f t="shared" si="5"/>
        <v>2020</v>
      </c>
    </row>
    <row r="43" spans="1:8" x14ac:dyDescent="0.25">
      <c r="A43" s="1">
        <v>43860.313194444447</v>
      </c>
      <c r="B43">
        <v>508002</v>
      </c>
      <c r="C43" s="8">
        <f t="shared" si="0"/>
        <v>1.0479166666700621</v>
      </c>
      <c r="D43">
        <f t="shared" si="1"/>
        <v>2309</v>
      </c>
      <c r="E43" s="5">
        <f t="shared" si="2"/>
        <v>91.80914512892717</v>
      </c>
      <c r="F43" s="5">
        <f t="shared" si="3"/>
        <v>826.28230616034455</v>
      </c>
      <c r="G43" s="5" t="str">
        <f t="shared" si="4"/>
        <v>janvier</v>
      </c>
      <c r="H43" s="5" t="str">
        <f t="shared" si="5"/>
        <v>2020</v>
      </c>
    </row>
    <row r="44" spans="1:8" x14ac:dyDescent="0.25">
      <c r="A44" s="1">
        <v>43859.265277777777</v>
      </c>
      <c r="B44">
        <v>505693</v>
      </c>
      <c r="C44" s="8">
        <f t="shared" si="0"/>
        <v>3.9826388888905058</v>
      </c>
      <c r="D44">
        <f t="shared" si="1"/>
        <v>7820</v>
      </c>
      <c r="E44" s="5">
        <f t="shared" si="2"/>
        <v>81.813426329522144</v>
      </c>
      <c r="F44" s="5">
        <f t="shared" si="3"/>
        <v>736.3208369656993</v>
      </c>
      <c r="G44" s="5" t="str">
        <f t="shared" si="4"/>
        <v>janvier</v>
      </c>
      <c r="H44" s="5" t="str">
        <f t="shared" si="5"/>
        <v>2020</v>
      </c>
    </row>
    <row r="45" spans="1:8" x14ac:dyDescent="0.25">
      <c r="A45" s="1">
        <v>43855.282638888886</v>
      </c>
      <c r="B45">
        <v>497873</v>
      </c>
      <c r="C45" s="8">
        <f t="shared" si="0"/>
        <v>1.0201388888890506</v>
      </c>
      <c r="D45">
        <f t="shared" si="1"/>
        <v>2274.2000000000116</v>
      </c>
      <c r="E45" s="5">
        <f t="shared" si="2"/>
        <v>92.887678692974177</v>
      </c>
      <c r="F45" s="5">
        <f t="shared" si="3"/>
        <v>835.98910823676761</v>
      </c>
      <c r="G45" s="5" t="str">
        <f t="shared" si="4"/>
        <v>janvier</v>
      </c>
      <c r="H45" s="5" t="str">
        <f t="shared" si="5"/>
        <v>2020</v>
      </c>
    </row>
    <row r="46" spans="1:8" x14ac:dyDescent="0.25">
      <c r="A46" s="1">
        <v>43854.262499999997</v>
      </c>
      <c r="B46">
        <v>495598.8</v>
      </c>
      <c r="C46" s="8">
        <f t="shared" si="0"/>
        <v>0.99097222222189885</v>
      </c>
      <c r="D46">
        <f t="shared" si="1"/>
        <v>2283.7999999999884</v>
      </c>
      <c r="E46" s="5">
        <f t="shared" si="2"/>
        <v>96.025227750556425</v>
      </c>
      <c r="F46" s="5">
        <f t="shared" si="3"/>
        <v>864.22704975500778</v>
      </c>
      <c r="G46" s="5" t="str">
        <f t="shared" si="4"/>
        <v>janvier</v>
      </c>
      <c r="H46" s="5" t="str">
        <f t="shared" si="5"/>
        <v>2020</v>
      </c>
    </row>
    <row r="47" spans="1:8" x14ac:dyDescent="0.25">
      <c r="A47" s="1">
        <v>43853.271527777775</v>
      </c>
      <c r="B47">
        <v>493315</v>
      </c>
      <c r="C47" s="8">
        <f t="shared" si="0"/>
        <v>7.9930555555547471</v>
      </c>
      <c r="D47">
        <f t="shared" si="1"/>
        <v>16892.700000000012</v>
      </c>
      <c r="E47" s="5">
        <f t="shared" si="2"/>
        <v>88.059252823640591</v>
      </c>
      <c r="F47" s="5">
        <f t="shared" si="3"/>
        <v>792.53327541276531</v>
      </c>
      <c r="G47" s="5" t="str">
        <f t="shared" si="4"/>
        <v>janvier</v>
      </c>
      <c r="H47" s="5" t="str">
        <f t="shared" si="5"/>
        <v>2020</v>
      </c>
    </row>
    <row r="48" spans="1:8" x14ac:dyDescent="0.25">
      <c r="A48" s="1">
        <v>43845.27847222222</v>
      </c>
      <c r="B48">
        <v>476422.3</v>
      </c>
      <c r="C48" s="8">
        <f t="shared" si="0"/>
        <v>1.9909722222218988</v>
      </c>
      <c r="D48">
        <f t="shared" si="1"/>
        <v>3457.2999999999884</v>
      </c>
      <c r="E48" s="5">
        <f t="shared" si="2"/>
        <v>72.353679804685385</v>
      </c>
      <c r="F48" s="5">
        <f t="shared" si="3"/>
        <v>651.18311824216846</v>
      </c>
      <c r="G48" s="5" t="str">
        <f t="shared" si="4"/>
        <v>janvier</v>
      </c>
      <c r="H48" s="5" t="str">
        <f t="shared" si="5"/>
        <v>2020</v>
      </c>
    </row>
    <row r="49" spans="1:8" x14ac:dyDescent="0.25">
      <c r="A49" s="1">
        <v>43843.287499999999</v>
      </c>
      <c r="B49">
        <v>472965</v>
      </c>
      <c r="C49" s="8">
        <f t="shared" si="0"/>
        <v>1.0347222222189885</v>
      </c>
      <c r="D49">
        <f t="shared" si="1"/>
        <v>2031</v>
      </c>
      <c r="E49" s="5">
        <f t="shared" si="2"/>
        <v>81.785234899584452</v>
      </c>
      <c r="F49" s="5">
        <f t="shared" si="3"/>
        <v>736.06711409626007</v>
      </c>
      <c r="G49" s="5" t="str">
        <f t="shared" si="4"/>
        <v>janvier</v>
      </c>
      <c r="H49" s="5" t="str">
        <f t="shared" si="5"/>
        <v>2020</v>
      </c>
    </row>
    <row r="50" spans="1:8" x14ac:dyDescent="0.25">
      <c r="A50" s="1">
        <v>43842.25277777778</v>
      </c>
      <c r="B50">
        <v>470934</v>
      </c>
      <c r="C50" s="8">
        <f t="shared" si="0"/>
        <v>0.94583333333866904</v>
      </c>
      <c r="D50">
        <f t="shared" si="1"/>
        <v>2112</v>
      </c>
      <c r="E50" s="5">
        <f t="shared" si="2"/>
        <v>93.039647576567646</v>
      </c>
      <c r="F50" s="5">
        <f t="shared" si="3"/>
        <v>837.3568281891088</v>
      </c>
      <c r="G50" s="5" t="str">
        <f t="shared" si="4"/>
        <v>janvier</v>
      </c>
      <c r="H50" s="5" t="str">
        <f t="shared" si="5"/>
        <v>2020</v>
      </c>
    </row>
    <row r="51" spans="1:8" x14ac:dyDescent="0.25">
      <c r="A51" s="1">
        <v>43841.306944444441</v>
      </c>
      <c r="B51">
        <v>468822</v>
      </c>
      <c r="C51" s="8">
        <f t="shared" si="0"/>
        <v>2.0645833333328483</v>
      </c>
      <c r="D51">
        <f t="shared" si="1"/>
        <v>3942</v>
      </c>
      <c r="E51" s="5">
        <f t="shared" si="2"/>
        <v>79.556004036345641</v>
      </c>
      <c r="F51" s="5">
        <f t="shared" si="3"/>
        <v>716.00403632711073</v>
      </c>
      <c r="G51" s="5" t="str">
        <f t="shared" si="4"/>
        <v>janvier</v>
      </c>
      <c r="H51" s="5" t="str">
        <f t="shared" si="5"/>
        <v>2020</v>
      </c>
    </row>
    <row r="52" spans="1:8" x14ac:dyDescent="0.25">
      <c r="A52" s="1">
        <v>43839.242361111108</v>
      </c>
      <c r="B52">
        <v>464880</v>
      </c>
      <c r="C52" s="8">
        <f t="shared" si="0"/>
        <v>0.89930555555474712</v>
      </c>
      <c r="D52">
        <f t="shared" si="1"/>
        <v>1869.2999999999884</v>
      </c>
      <c r="E52" s="5">
        <f t="shared" si="2"/>
        <v>86.608494208571528</v>
      </c>
      <c r="F52" s="5">
        <f t="shared" si="3"/>
        <v>779.47644787714376</v>
      </c>
      <c r="G52" s="5" t="str">
        <f t="shared" si="4"/>
        <v>janvier</v>
      </c>
      <c r="H52" s="5" t="str">
        <f t="shared" si="5"/>
        <v>2020</v>
      </c>
    </row>
    <row r="53" spans="1:8" x14ac:dyDescent="0.25">
      <c r="A53" s="1">
        <v>43838.343055555553</v>
      </c>
      <c r="B53">
        <v>463010.7</v>
      </c>
      <c r="C53" s="8">
        <f t="shared" si="0"/>
        <v>1.070138888884685</v>
      </c>
      <c r="D53">
        <f t="shared" si="1"/>
        <v>2231.7000000000116</v>
      </c>
      <c r="E53" s="5">
        <f t="shared" si="2"/>
        <v>86.892926671334664</v>
      </c>
      <c r="F53" s="5">
        <f t="shared" si="3"/>
        <v>782.03634004201194</v>
      </c>
      <c r="G53" s="5" t="str">
        <f t="shared" si="4"/>
        <v>janvier</v>
      </c>
      <c r="H53" s="5" t="str">
        <f t="shared" si="5"/>
        <v>2020</v>
      </c>
    </row>
    <row r="54" spans="1:8" x14ac:dyDescent="0.25">
      <c r="A54" s="1">
        <v>43837.272916666669</v>
      </c>
      <c r="B54">
        <v>460779</v>
      </c>
      <c r="C54" s="8">
        <f t="shared" si="0"/>
        <v>1.0201388888890506</v>
      </c>
      <c r="D54">
        <f t="shared" si="1"/>
        <v>2148</v>
      </c>
      <c r="E54" s="5">
        <f t="shared" si="2"/>
        <v>87.733151803934362</v>
      </c>
      <c r="F54" s="5">
        <f t="shared" si="3"/>
        <v>789.59836623540923</v>
      </c>
      <c r="G54" s="5" t="str">
        <f t="shared" si="4"/>
        <v>janvier</v>
      </c>
      <c r="H54" s="5" t="str">
        <f t="shared" si="5"/>
        <v>2020</v>
      </c>
    </row>
    <row r="55" spans="1:8" x14ac:dyDescent="0.25">
      <c r="A55" s="1">
        <v>43836.25277777778</v>
      </c>
      <c r="B55">
        <v>458631</v>
      </c>
      <c r="C55" s="8">
        <f t="shared" si="0"/>
        <v>0.97222222222626442</v>
      </c>
      <c r="D55">
        <f t="shared" si="1"/>
        <v>2088</v>
      </c>
      <c r="E55" s="5">
        <f t="shared" si="2"/>
        <v>89.485714285342226</v>
      </c>
      <c r="F55" s="5">
        <f t="shared" si="3"/>
        <v>805.37142856808009</v>
      </c>
      <c r="G55" s="5" t="str">
        <f t="shared" si="4"/>
        <v>janvier</v>
      </c>
      <c r="H55" s="5" t="str">
        <f t="shared" si="5"/>
        <v>2020</v>
      </c>
    </row>
    <row r="56" spans="1:8" x14ac:dyDescent="0.25">
      <c r="A56" s="1">
        <v>43835.280555555553</v>
      </c>
      <c r="B56">
        <v>456543</v>
      </c>
      <c r="C56" s="8">
        <f t="shared" si="0"/>
        <v>0.97291666666569654</v>
      </c>
      <c r="D56">
        <f t="shared" si="1"/>
        <v>2126</v>
      </c>
      <c r="E56" s="5">
        <f t="shared" si="2"/>
        <v>91.049250535422701</v>
      </c>
      <c r="F56" s="5">
        <f t="shared" si="3"/>
        <v>819.44325481880435</v>
      </c>
      <c r="G56" s="5" t="str">
        <f t="shared" si="4"/>
        <v>janvier</v>
      </c>
      <c r="H56" s="5" t="str">
        <f t="shared" si="5"/>
        <v>2020</v>
      </c>
    </row>
    <row r="57" spans="1:8" x14ac:dyDescent="0.25">
      <c r="A57" s="1">
        <v>43834.307638888888</v>
      </c>
      <c r="B57">
        <v>454417</v>
      </c>
      <c r="C57" s="8">
        <f t="shared" si="0"/>
        <v>1.03125</v>
      </c>
      <c r="D57">
        <f t="shared" si="1"/>
        <v>1967</v>
      </c>
      <c r="E57" s="5">
        <f t="shared" si="2"/>
        <v>79.474747474747474</v>
      </c>
      <c r="F57" s="5">
        <f t="shared" si="3"/>
        <v>715.27272727272725</v>
      </c>
      <c r="G57" s="5" t="str">
        <f t="shared" si="4"/>
        <v>janvier</v>
      </c>
      <c r="H57" s="5" t="str">
        <f t="shared" si="5"/>
        <v>2020</v>
      </c>
    </row>
    <row r="58" spans="1:8" x14ac:dyDescent="0.25">
      <c r="A58" s="1">
        <v>43833.276388888888</v>
      </c>
      <c r="B58">
        <v>452450</v>
      </c>
      <c r="C58" s="8">
        <f t="shared" si="0"/>
        <v>1</v>
      </c>
      <c r="D58">
        <f t="shared" si="1"/>
        <v>2208</v>
      </c>
      <c r="E58" s="5">
        <f t="shared" si="2"/>
        <v>92</v>
      </c>
      <c r="F58" s="5">
        <f t="shared" si="3"/>
        <v>828</v>
      </c>
      <c r="G58" s="5" t="str">
        <f t="shared" si="4"/>
        <v>janvier</v>
      </c>
      <c r="H58" s="5" t="str">
        <f t="shared" si="5"/>
        <v>2020</v>
      </c>
    </row>
    <row r="59" spans="1:8" x14ac:dyDescent="0.25">
      <c r="A59" s="1">
        <v>43832.276388888888</v>
      </c>
      <c r="B59">
        <v>450242</v>
      </c>
      <c r="C59" s="8">
        <f t="shared" si="0"/>
        <v>2.015972222223354</v>
      </c>
      <c r="D59">
        <f t="shared" si="1"/>
        <v>4254</v>
      </c>
      <c r="E59" s="5">
        <f t="shared" si="2"/>
        <v>87.922838442940645</v>
      </c>
      <c r="F59" s="5">
        <f t="shared" si="3"/>
        <v>791.30554598646586</v>
      </c>
      <c r="G59" s="5" t="str">
        <f t="shared" si="4"/>
        <v>janvier</v>
      </c>
      <c r="H59" s="5" t="str">
        <f t="shared" si="5"/>
        <v>2020</v>
      </c>
    </row>
    <row r="60" spans="1:8" x14ac:dyDescent="0.25">
      <c r="A60" s="1">
        <v>43830.260416666664</v>
      </c>
      <c r="B60">
        <v>445988</v>
      </c>
      <c r="C60" s="8">
        <f t="shared" si="0"/>
        <v>1.0576388888875954</v>
      </c>
      <c r="D60">
        <f t="shared" si="1"/>
        <v>2172</v>
      </c>
      <c r="E60" s="5">
        <f t="shared" si="2"/>
        <v>85.567957977780296</v>
      </c>
      <c r="F60" s="5">
        <f t="shared" si="3"/>
        <v>770.1116218000227</v>
      </c>
      <c r="G60" s="5" t="str">
        <f t="shared" si="4"/>
        <v>décembre</v>
      </c>
      <c r="H60" s="5" t="str">
        <f t="shared" si="5"/>
        <v>2019</v>
      </c>
    </row>
    <row r="61" spans="1:8" x14ac:dyDescent="0.25">
      <c r="A61" s="1">
        <v>43829.202777777777</v>
      </c>
      <c r="B61">
        <v>443816</v>
      </c>
      <c r="C61" s="8">
        <f t="shared" si="0"/>
        <v>0.95972222222189885</v>
      </c>
      <c r="D61">
        <f t="shared" si="1"/>
        <v>2098</v>
      </c>
      <c r="E61" s="5">
        <f t="shared" si="2"/>
        <v>91.085383502201452</v>
      </c>
      <c r="F61" s="5">
        <f t="shared" si="3"/>
        <v>819.76845151981308</v>
      </c>
      <c r="G61" s="5" t="str">
        <f t="shared" si="4"/>
        <v>décembre</v>
      </c>
      <c r="H61" s="5" t="str">
        <f t="shared" si="5"/>
        <v>2019</v>
      </c>
    </row>
    <row r="62" spans="1:8" x14ac:dyDescent="0.25">
      <c r="A62" s="1">
        <v>43828.243055555555</v>
      </c>
      <c r="B62">
        <v>441718</v>
      </c>
      <c r="C62" s="8">
        <f t="shared" si="0"/>
        <v>0.95763888888905058</v>
      </c>
      <c r="D62">
        <f t="shared" si="1"/>
        <v>2055</v>
      </c>
      <c r="E62" s="5">
        <f t="shared" si="2"/>
        <v>89.412617838998685</v>
      </c>
      <c r="F62" s="5">
        <f t="shared" si="3"/>
        <v>804.71356055098818</v>
      </c>
      <c r="G62" s="5" t="str">
        <f t="shared" si="4"/>
        <v>décembre</v>
      </c>
      <c r="H62" s="5" t="str">
        <f t="shared" si="5"/>
        <v>2019</v>
      </c>
    </row>
    <row r="63" spans="1:8" x14ac:dyDescent="0.25">
      <c r="A63" s="1">
        <v>43827.285416666666</v>
      </c>
      <c r="B63">
        <v>439663</v>
      </c>
      <c r="C63" s="8">
        <f t="shared" si="0"/>
        <v>1.0034722222189885</v>
      </c>
      <c r="D63">
        <f t="shared" si="1"/>
        <v>1968</v>
      </c>
      <c r="E63" s="5">
        <f t="shared" si="2"/>
        <v>81.716262976041889</v>
      </c>
      <c r="F63" s="5">
        <f t="shared" si="3"/>
        <v>735.44636678437701</v>
      </c>
      <c r="G63" s="5" t="str">
        <f t="shared" si="4"/>
        <v>décembre</v>
      </c>
      <c r="H63" s="5" t="str">
        <f t="shared" si="5"/>
        <v>2019</v>
      </c>
    </row>
    <row r="64" spans="1:8" x14ac:dyDescent="0.25">
      <c r="A64" s="1">
        <v>43826.281944444447</v>
      </c>
      <c r="B64">
        <v>437695</v>
      </c>
      <c r="C64" s="8">
        <f t="shared" si="0"/>
        <v>2.0513888888890506</v>
      </c>
      <c r="D64">
        <f t="shared" si="1"/>
        <v>4463</v>
      </c>
      <c r="E64" s="5">
        <f t="shared" si="2"/>
        <v>90.649966147589339</v>
      </c>
      <c r="F64" s="5">
        <f t="shared" si="3"/>
        <v>815.84969532830405</v>
      </c>
      <c r="G64" s="5" t="str">
        <f t="shared" si="4"/>
        <v>décembre</v>
      </c>
      <c r="H64" s="5" t="str">
        <f t="shared" si="5"/>
        <v>2019</v>
      </c>
    </row>
    <row r="65" spans="1:8" x14ac:dyDescent="0.25">
      <c r="A65" s="1">
        <v>43824.230555555558</v>
      </c>
      <c r="B65">
        <v>433232</v>
      </c>
      <c r="C65" s="8">
        <f t="shared" si="0"/>
        <v>2.9819444444437977</v>
      </c>
      <c r="D65">
        <f t="shared" si="1"/>
        <v>5690</v>
      </c>
      <c r="E65" s="5">
        <f t="shared" si="2"/>
        <v>79.5062878435198</v>
      </c>
      <c r="F65" s="5">
        <f t="shared" si="3"/>
        <v>715.55659059167817</v>
      </c>
      <c r="G65" s="5" t="str">
        <f t="shared" si="4"/>
        <v>décembre</v>
      </c>
      <c r="H65" s="5" t="str">
        <f t="shared" si="5"/>
        <v>2019</v>
      </c>
    </row>
    <row r="66" spans="1:8" x14ac:dyDescent="0.25">
      <c r="A66" s="1">
        <v>43821.248611111114</v>
      </c>
      <c r="B66">
        <v>427542</v>
      </c>
      <c r="C66" s="8">
        <f t="shared" si="0"/>
        <v>0.99930555556056788</v>
      </c>
      <c r="D66">
        <f t="shared" si="1"/>
        <v>1715</v>
      </c>
      <c r="E66" s="5">
        <f t="shared" si="2"/>
        <v>71.507991660516936</v>
      </c>
      <c r="F66" s="5">
        <f t="shared" si="3"/>
        <v>643.57192494465244</v>
      </c>
      <c r="G66" s="5" t="str">
        <f t="shared" si="4"/>
        <v>décembre</v>
      </c>
      <c r="H66" s="5" t="str">
        <f t="shared" si="5"/>
        <v>2019</v>
      </c>
    </row>
    <row r="67" spans="1:8" x14ac:dyDescent="0.25">
      <c r="A67" s="1">
        <v>43820.249305555553</v>
      </c>
      <c r="B67">
        <v>425827</v>
      </c>
      <c r="C67" s="8">
        <f t="shared" ref="C67:C92" si="6">A67-A68</f>
        <v>7.953472222223354</v>
      </c>
      <c r="D67">
        <f t="shared" ref="D67:D92" si="7">B67-B68</f>
        <v>15530</v>
      </c>
      <c r="E67" s="5">
        <f t="shared" ref="E67:E92" si="8">D67/(C67*24)</f>
        <v>81.358596001036176</v>
      </c>
      <c r="F67" s="5">
        <f t="shared" ref="F67:F92" si="9">E67*9</f>
        <v>732.22736400932558</v>
      </c>
      <c r="G67" s="5" t="str">
        <f t="shared" ref="G67:G92" si="10">TEXT(A67,"mmmm")</f>
        <v>décembre</v>
      </c>
      <c r="H67" s="5" t="str">
        <f t="shared" ref="H67:H92" si="11">TEXT(A67,"aaaa")</f>
        <v>2019</v>
      </c>
    </row>
    <row r="68" spans="1:8" x14ac:dyDescent="0.25">
      <c r="A68" s="1">
        <v>43812.29583333333</v>
      </c>
      <c r="B68">
        <v>410297</v>
      </c>
      <c r="C68" s="8">
        <f t="shared" si="6"/>
        <v>2.8784722222189885</v>
      </c>
      <c r="D68">
        <f t="shared" si="7"/>
        <v>2577</v>
      </c>
      <c r="E68" s="5">
        <f t="shared" si="8"/>
        <v>37.302774427062417</v>
      </c>
      <c r="F68" s="5">
        <f t="shared" si="9"/>
        <v>335.72496984356178</v>
      </c>
      <c r="G68" s="5" t="str">
        <f t="shared" si="10"/>
        <v>décembre</v>
      </c>
      <c r="H68" s="5" t="str">
        <f t="shared" si="11"/>
        <v>2019</v>
      </c>
    </row>
    <row r="69" spans="1:8" x14ac:dyDescent="0.25">
      <c r="A69" s="1">
        <v>43809.417361111111</v>
      </c>
      <c r="B69">
        <v>407720</v>
      </c>
      <c r="C69" s="8">
        <f t="shared" si="6"/>
        <v>4.1416666666700621</v>
      </c>
      <c r="D69">
        <f t="shared" si="7"/>
        <v>11490</v>
      </c>
      <c r="E69" s="5">
        <f t="shared" si="8"/>
        <v>115.59356136811449</v>
      </c>
      <c r="F69" s="5">
        <f t="shared" si="9"/>
        <v>1040.3420523130305</v>
      </c>
      <c r="G69" s="5" t="str">
        <f t="shared" si="10"/>
        <v>décembre</v>
      </c>
      <c r="H69" s="5" t="str">
        <f t="shared" si="11"/>
        <v>2019</v>
      </c>
    </row>
    <row r="70" spans="1:8" x14ac:dyDescent="0.25">
      <c r="A70" s="1">
        <v>43805.275694444441</v>
      </c>
      <c r="B70">
        <v>396230</v>
      </c>
      <c r="C70" s="8">
        <f t="shared" si="6"/>
        <v>2.0159722222160781</v>
      </c>
      <c r="D70">
        <f t="shared" si="7"/>
        <v>4523</v>
      </c>
      <c r="E70" s="5">
        <f t="shared" si="8"/>
        <v>93.482604202833997</v>
      </c>
      <c r="F70" s="5">
        <f t="shared" si="9"/>
        <v>841.34343782550593</v>
      </c>
      <c r="G70" s="5" t="str">
        <f t="shared" si="10"/>
        <v>décembre</v>
      </c>
      <c r="H70" s="5" t="str">
        <f t="shared" si="11"/>
        <v>2019</v>
      </c>
    </row>
    <row r="71" spans="1:8" x14ac:dyDescent="0.25">
      <c r="A71" s="1">
        <v>43803.259722222225</v>
      </c>
      <c r="B71">
        <v>391707</v>
      </c>
      <c r="C71" s="8">
        <f t="shared" si="6"/>
        <v>0.98958333333575865</v>
      </c>
      <c r="D71">
        <f t="shared" si="7"/>
        <v>2159</v>
      </c>
      <c r="E71" s="5">
        <f t="shared" si="8"/>
        <v>90.905263157671939</v>
      </c>
      <c r="F71" s="5">
        <f t="shared" si="9"/>
        <v>818.14736841904744</v>
      </c>
      <c r="G71" s="5" t="str">
        <f t="shared" si="10"/>
        <v>décembre</v>
      </c>
      <c r="H71" s="5" t="str">
        <f t="shared" si="11"/>
        <v>2019</v>
      </c>
    </row>
    <row r="72" spans="1:8" x14ac:dyDescent="0.25">
      <c r="A72" s="1">
        <v>43802.270138888889</v>
      </c>
      <c r="B72">
        <v>389548</v>
      </c>
      <c r="C72" s="8">
        <f t="shared" si="6"/>
        <v>1.0194444444423425</v>
      </c>
      <c r="D72">
        <f t="shared" si="7"/>
        <v>2062</v>
      </c>
      <c r="E72" s="5">
        <f t="shared" si="8"/>
        <v>84.277929155487115</v>
      </c>
      <c r="F72" s="5">
        <f t="shared" si="9"/>
        <v>758.50136239938399</v>
      </c>
      <c r="G72" s="5" t="str">
        <f t="shared" si="10"/>
        <v>décembre</v>
      </c>
      <c r="H72" s="5" t="str">
        <f t="shared" si="11"/>
        <v>2019</v>
      </c>
    </row>
    <row r="73" spans="1:8" x14ac:dyDescent="0.25">
      <c r="A73" s="1">
        <v>43801.250694444447</v>
      </c>
      <c r="B73">
        <v>387486</v>
      </c>
      <c r="C73" s="8">
        <f t="shared" si="6"/>
        <v>0.97361111111240461</v>
      </c>
      <c r="D73">
        <f t="shared" si="7"/>
        <v>2061</v>
      </c>
      <c r="E73" s="5">
        <f t="shared" si="8"/>
        <v>88.202567760225179</v>
      </c>
      <c r="F73" s="5">
        <f t="shared" si="9"/>
        <v>793.82310984202661</v>
      </c>
      <c r="G73" s="5" t="str">
        <f t="shared" si="10"/>
        <v>décembre</v>
      </c>
      <c r="H73" s="5" t="str">
        <f t="shared" si="11"/>
        <v>2019</v>
      </c>
    </row>
    <row r="74" spans="1:8" x14ac:dyDescent="0.25">
      <c r="A74" s="1">
        <v>43800.277083333334</v>
      </c>
      <c r="B74">
        <v>385425</v>
      </c>
      <c r="C74" s="8">
        <f t="shared" si="6"/>
        <v>1.0118055555576575</v>
      </c>
      <c r="D74">
        <f t="shared" si="7"/>
        <v>2127</v>
      </c>
      <c r="E74" s="5">
        <f t="shared" si="8"/>
        <v>87.590940288081597</v>
      </c>
      <c r="F74" s="5">
        <f t="shared" si="9"/>
        <v>788.31846259273436</v>
      </c>
      <c r="G74" s="5" t="str">
        <f t="shared" si="10"/>
        <v>décembre</v>
      </c>
      <c r="H74" s="5" t="str">
        <f t="shared" si="11"/>
        <v>2019</v>
      </c>
    </row>
    <row r="75" spans="1:8" x14ac:dyDescent="0.25">
      <c r="A75" s="1">
        <v>43799.265277777777</v>
      </c>
      <c r="B75">
        <v>383298</v>
      </c>
      <c r="C75" s="8">
        <f t="shared" si="6"/>
        <v>0.98194444444379769</v>
      </c>
      <c r="D75">
        <f t="shared" si="7"/>
        <v>2087</v>
      </c>
      <c r="E75" s="5">
        <f t="shared" si="8"/>
        <v>88.557284299916887</v>
      </c>
      <c r="F75" s="5">
        <f t="shared" si="9"/>
        <v>797.01555869925198</v>
      </c>
      <c r="G75" s="5" t="str">
        <f t="shared" si="10"/>
        <v>novembre</v>
      </c>
      <c r="H75" s="5" t="str">
        <f t="shared" si="11"/>
        <v>2019</v>
      </c>
    </row>
    <row r="76" spans="1:8" x14ac:dyDescent="0.25">
      <c r="A76" s="1">
        <v>43798.283333333333</v>
      </c>
      <c r="B76">
        <v>381211</v>
      </c>
      <c r="C76" s="8">
        <f t="shared" si="6"/>
        <v>1.0381944444452529</v>
      </c>
      <c r="D76">
        <f t="shared" si="7"/>
        <v>2127</v>
      </c>
      <c r="E76" s="5">
        <f t="shared" si="8"/>
        <v>85.364548494916804</v>
      </c>
      <c r="F76" s="5">
        <f t="shared" si="9"/>
        <v>768.28093645425122</v>
      </c>
      <c r="G76" s="5" t="str">
        <f t="shared" si="10"/>
        <v>novembre</v>
      </c>
      <c r="H76" s="5" t="str">
        <f t="shared" si="11"/>
        <v>2019</v>
      </c>
    </row>
    <row r="77" spans="1:8" x14ac:dyDescent="0.25">
      <c r="A77" s="1">
        <v>43797.245138888888</v>
      </c>
      <c r="B77">
        <v>379084</v>
      </c>
      <c r="C77" s="8">
        <f t="shared" si="6"/>
        <v>0.95486111110949423</v>
      </c>
      <c r="D77">
        <f t="shared" si="7"/>
        <v>1708</v>
      </c>
      <c r="E77" s="5">
        <f t="shared" si="8"/>
        <v>74.530909091035298</v>
      </c>
      <c r="F77" s="5">
        <f t="shared" si="9"/>
        <v>670.77818181931764</v>
      </c>
      <c r="G77" s="5" t="str">
        <f t="shared" si="10"/>
        <v>novembre</v>
      </c>
      <c r="H77" s="5" t="str">
        <f t="shared" si="11"/>
        <v>2019</v>
      </c>
    </row>
    <row r="78" spans="1:8" x14ac:dyDescent="0.25">
      <c r="A78" s="1">
        <v>43796.290277777778</v>
      </c>
      <c r="B78">
        <v>377376</v>
      </c>
      <c r="C78" s="8">
        <f t="shared" si="6"/>
        <v>0.90833333333284827</v>
      </c>
      <c r="D78">
        <f t="shared" si="7"/>
        <v>1755</v>
      </c>
      <c r="E78" s="5">
        <f t="shared" si="8"/>
        <v>80.504587156006295</v>
      </c>
      <c r="F78" s="5">
        <f t="shared" si="9"/>
        <v>724.54128440405668</v>
      </c>
      <c r="G78" s="5" t="str">
        <f t="shared" si="10"/>
        <v>novembre</v>
      </c>
      <c r="H78" s="5" t="str">
        <f t="shared" si="11"/>
        <v>2019</v>
      </c>
    </row>
    <row r="79" spans="1:8" x14ac:dyDescent="0.25">
      <c r="A79" s="1">
        <v>43795.381944444445</v>
      </c>
      <c r="B79">
        <v>375621</v>
      </c>
      <c r="C79" s="8">
        <f t="shared" si="6"/>
        <v>1.132638888891961</v>
      </c>
      <c r="D79">
        <f t="shared" si="7"/>
        <v>2262</v>
      </c>
      <c r="E79" s="5">
        <f t="shared" si="8"/>
        <v>83.212752912098026</v>
      </c>
      <c r="F79" s="5">
        <f t="shared" si="9"/>
        <v>748.91477620888224</v>
      </c>
      <c r="G79" s="5" t="str">
        <f t="shared" si="10"/>
        <v>novembre</v>
      </c>
      <c r="H79" s="5" t="str">
        <f t="shared" si="11"/>
        <v>2019</v>
      </c>
    </row>
    <row r="80" spans="1:8" x14ac:dyDescent="0.25">
      <c r="A80" s="1">
        <v>43794.249305555553</v>
      </c>
      <c r="B80">
        <v>373359</v>
      </c>
      <c r="C80" s="8">
        <f t="shared" si="6"/>
        <v>0.95624999999563443</v>
      </c>
      <c r="D80">
        <f t="shared" si="7"/>
        <v>2036</v>
      </c>
      <c r="E80" s="5">
        <f t="shared" si="8"/>
        <v>88.714596950296084</v>
      </c>
      <c r="F80" s="5">
        <f t="shared" si="9"/>
        <v>798.4313725526647</v>
      </c>
      <c r="G80" s="5" t="str">
        <f t="shared" si="10"/>
        <v>novembre</v>
      </c>
      <c r="H80" s="5" t="str">
        <f t="shared" si="11"/>
        <v>2019</v>
      </c>
    </row>
    <row r="81" spans="1:8" x14ac:dyDescent="0.25">
      <c r="A81" s="1">
        <v>43793.293055555558</v>
      </c>
      <c r="B81">
        <v>371323</v>
      </c>
      <c r="C81" s="8">
        <f t="shared" si="6"/>
        <v>1.0187500000029104</v>
      </c>
      <c r="D81">
        <f t="shared" si="7"/>
        <v>2057</v>
      </c>
      <c r="E81" s="5">
        <f t="shared" si="8"/>
        <v>84.130879345362928</v>
      </c>
      <c r="F81" s="5">
        <f t="shared" si="9"/>
        <v>757.17791410826635</v>
      </c>
      <c r="G81" s="5" t="str">
        <f t="shared" si="10"/>
        <v>novembre</v>
      </c>
      <c r="H81" s="5" t="str">
        <f t="shared" si="11"/>
        <v>2019</v>
      </c>
    </row>
    <row r="82" spans="1:8" x14ac:dyDescent="0.25">
      <c r="A82" s="1">
        <v>43792.274305555555</v>
      </c>
      <c r="B82">
        <v>369266</v>
      </c>
      <c r="C82" s="8">
        <f t="shared" si="6"/>
        <v>1.0090277777781012</v>
      </c>
      <c r="D82">
        <f t="shared" si="7"/>
        <v>2019</v>
      </c>
      <c r="E82" s="5">
        <f t="shared" si="8"/>
        <v>83.372333103896196</v>
      </c>
      <c r="F82" s="5">
        <f t="shared" si="9"/>
        <v>750.35099793506572</v>
      </c>
      <c r="G82" s="5" t="str">
        <f t="shared" si="10"/>
        <v>novembre</v>
      </c>
      <c r="H82" s="5" t="str">
        <f t="shared" si="11"/>
        <v>2019</v>
      </c>
    </row>
    <row r="83" spans="1:8" x14ac:dyDescent="0.25">
      <c r="A83" s="1">
        <v>43791.265277777777</v>
      </c>
      <c r="B83">
        <v>367247</v>
      </c>
      <c r="C83" s="8">
        <f t="shared" si="6"/>
        <v>0.97222222221898846</v>
      </c>
      <c r="D83">
        <f t="shared" si="7"/>
        <v>2019</v>
      </c>
      <c r="E83" s="5">
        <f t="shared" si="8"/>
        <v>86.528571428859237</v>
      </c>
      <c r="F83" s="5">
        <f t="shared" si="9"/>
        <v>778.75714285973311</v>
      </c>
      <c r="G83" s="5" t="str">
        <f t="shared" si="10"/>
        <v>novembre</v>
      </c>
      <c r="H83" s="5" t="str">
        <f t="shared" si="11"/>
        <v>2019</v>
      </c>
    </row>
    <row r="84" spans="1:8" x14ac:dyDescent="0.25">
      <c r="A84" s="1">
        <v>43790.293055555558</v>
      </c>
      <c r="B84">
        <v>365228</v>
      </c>
      <c r="C84" s="8">
        <f t="shared" si="6"/>
        <v>1.0284722222277196</v>
      </c>
      <c r="D84">
        <f t="shared" si="7"/>
        <v>2215</v>
      </c>
      <c r="E84" s="5">
        <f t="shared" si="8"/>
        <v>89.736664415455522</v>
      </c>
      <c r="F84" s="5">
        <f t="shared" si="9"/>
        <v>807.62997973909967</v>
      </c>
      <c r="G84" s="5" t="str">
        <f t="shared" si="10"/>
        <v>novembre</v>
      </c>
      <c r="H84" s="5" t="str">
        <f t="shared" si="11"/>
        <v>2019</v>
      </c>
    </row>
    <row r="85" spans="1:8" x14ac:dyDescent="0.25">
      <c r="A85" s="1">
        <v>43789.26458333333</v>
      </c>
      <c r="B85">
        <v>363013</v>
      </c>
      <c r="C85" s="8">
        <f t="shared" si="6"/>
        <v>1.0416666666642413</v>
      </c>
      <c r="D85">
        <f t="shared" si="7"/>
        <v>2024</v>
      </c>
      <c r="E85" s="5">
        <f t="shared" si="8"/>
        <v>80.960000000188501</v>
      </c>
      <c r="F85" s="5">
        <f t="shared" si="9"/>
        <v>728.64000000169654</v>
      </c>
      <c r="G85" s="5" t="str">
        <f t="shared" si="10"/>
        <v>novembre</v>
      </c>
      <c r="H85" s="5" t="str">
        <f t="shared" si="11"/>
        <v>2019</v>
      </c>
    </row>
    <row r="86" spans="1:8" x14ac:dyDescent="0.25">
      <c r="A86" s="1">
        <v>43788.222916666666</v>
      </c>
      <c r="B86">
        <v>360989</v>
      </c>
      <c r="C86" s="8">
        <f t="shared" si="6"/>
        <v>0.96875</v>
      </c>
      <c r="D86">
        <f t="shared" si="7"/>
        <v>2024</v>
      </c>
      <c r="E86" s="5">
        <f t="shared" si="8"/>
        <v>87.053763440860209</v>
      </c>
      <c r="F86" s="5">
        <f t="shared" si="9"/>
        <v>783.48387096774184</v>
      </c>
      <c r="G86" s="5" t="str">
        <f t="shared" si="10"/>
        <v>novembre</v>
      </c>
      <c r="H86" s="5" t="str">
        <f t="shared" si="11"/>
        <v>2019</v>
      </c>
    </row>
    <row r="87" spans="1:8" x14ac:dyDescent="0.25">
      <c r="A87" s="1">
        <v>43787.254166666666</v>
      </c>
      <c r="B87">
        <v>358965</v>
      </c>
      <c r="C87" s="8">
        <f t="shared" si="6"/>
        <v>0.99652777777373558</v>
      </c>
      <c r="D87">
        <f t="shared" si="7"/>
        <v>2272</v>
      </c>
      <c r="E87" s="5">
        <f t="shared" si="8"/>
        <v>94.996515679827837</v>
      </c>
      <c r="F87" s="5">
        <f t="shared" si="9"/>
        <v>854.96864111845048</v>
      </c>
      <c r="G87" s="5" t="str">
        <f t="shared" si="10"/>
        <v>novembre</v>
      </c>
      <c r="H87" s="5" t="str">
        <f t="shared" si="11"/>
        <v>2019</v>
      </c>
    </row>
    <row r="88" spans="1:8" x14ac:dyDescent="0.25">
      <c r="A88" s="1">
        <v>43786.257638888892</v>
      </c>
      <c r="B88">
        <v>356693</v>
      </c>
      <c r="C88" s="8">
        <f t="shared" si="6"/>
        <v>0.99861111111385981</v>
      </c>
      <c r="D88">
        <f t="shared" si="7"/>
        <v>2231</v>
      </c>
      <c r="E88" s="5">
        <f t="shared" si="8"/>
        <v>93.087621696544886</v>
      </c>
      <c r="F88" s="5">
        <f t="shared" si="9"/>
        <v>837.78859526890392</v>
      </c>
      <c r="G88" s="5" t="str">
        <f t="shared" si="10"/>
        <v>novembre</v>
      </c>
      <c r="H88" s="5" t="str">
        <f t="shared" si="11"/>
        <v>2019</v>
      </c>
    </row>
    <row r="89" spans="1:8" x14ac:dyDescent="0.25">
      <c r="A89" s="1">
        <v>43785.259027777778</v>
      </c>
      <c r="B89">
        <v>354462</v>
      </c>
      <c r="C89" s="8">
        <f t="shared" si="6"/>
        <v>0.97013888888614019</v>
      </c>
      <c r="D89">
        <f t="shared" si="7"/>
        <v>2098</v>
      </c>
      <c r="E89" s="5">
        <f t="shared" si="8"/>
        <v>90.107372942273912</v>
      </c>
      <c r="F89" s="5">
        <f t="shared" si="9"/>
        <v>810.96635648046527</v>
      </c>
      <c r="G89" s="5" t="str">
        <f t="shared" si="10"/>
        <v>novembre</v>
      </c>
      <c r="H89" s="5" t="str">
        <f t="shared" si="11"/>
        <v>2019</v>
      </c>
    </row>
    <row r="90" spans="1:8" x14ac:dyDescent="0.25">
      <c r="A90" s="1">
        <v>43784.288888888892</v>
      </c>
      <c r="B90">
        <v>352364</v>
      </c>
      <c r="C90" s="8">
        <f t="shared" si="6"/>
        <v>2.0125000000043656</v>
      </c>
      <c r="D90">
        <f t="shared" si="7"/>
        <v>4104</v>
      </c>
      <c r="E90" s="5">
        <f t="shared" si="8"/>
        <v>84.968944099194559</v>
      </c>
      <c r="F90" s="5">
        <f t="shared" si="9"/>
        <v>764.72049689275104</v>
      </c>
      <c r="G90" s="5" t="str">
        <f t="shared" si="10"/>
        <v>novembre</v>
      </c>
      <c r="H90" s="5" t="str">
        <f t="shared" si="11"/>
        <v>2019</v>
      </c>
    </row>
    <row r="91" spans="1:8" x14ac:dyDescent="0.25">
      <c r="A91" s="1">
        <v>43782.276388888888</v>
      </c>
      <c r="B91">
        <v>348260</v>
      </c>
      <c r="C91" s="8">
        <f t="shared" si="6"/>
        <v>1.0145833333299379</v>
      </c>
      <c r="D91">
        <f t="shared" si="7"/>
        <v>2154</v>
      </c>
      <c r="E91" s="5">
        <f t="shared" si="8"/>
        <v>88.459958932534235</v>
      </c>
      <c r="F91" s="5">
        <f t="shared" si="9"/>
        <v>796.13963039280816</v>
      </c>
      <c r="G91" s="5" t="str">
        <f t="shared" si="10"/>
        <v>novembre</v>
      </c>
      <c r="H91" s="5" t="str">
        <f t="shared" si="11"/>
        <v>2019</v>
      </c>
    </row>
    <row r="92" spans="1:8" x14ac:dyDescent="0.25">
      <c r="A92" s="1">
        <v>43781.261805555558</v>
      </c>
      <c r="B92">
        <v>346106</v>
      </c>
      <c r="C92" s="8">
        <f t="shared" si="6"/>
        <v>43781.261805555558</v>
      </c>
      <c r="D92">
        <f t="shared" si="7"/>
        <v>346106</v>
      </c>
      <c r="E92" s="5">
        <f t="shared" si="8"/>
        <v>0.32938939488270735</v>
      </c>
      <c r="F92" s="5">
        <f t="shared" si="9"/>
        <v>2.9645045539443662</v>
      </c>
      <c r="G92" s="5" t="str">
        <f t="shared" si="10"/>
        <v>novembre</v>
      </c>
      <c r="H92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PG2m">
                <anchor>
                  <from>
                    <xdr:col>10</xdr:col>
                    <xdr:colOff>276225</xdr:colOff>
                    <xdr:row>0</xdr:row>
                    <xdr:rowOff>123825</xdr:rowOff>
                  </from>
                  <to>
                    <xdr:col>12</xdr:col>
                    <xdr:colOff>180975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7EA6-B8D8-4604-9AAB-E9C3235A78BF}">
  <sheetPr codeName="Feuil12"/>
  <dimension ref="A1:K90"/>
  <sheetViews>
    <sheetView topLeftCell="B1" workbookViewId="0">
      <selection activeCell="K10" sqref="K10"/>
    </sheetView>
  </sheetViews>
  <sheetFormatPr baseColWidth="10" defaultRowHeight="15" x14ac:dyDescent="0.25"/>
  <cols>
    <col min="1" max="1" width="13.7109375" style="1" bestFit="1" customWidth="1"/>
    <col min="2" max="2" width="11.570312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8.42578125" style="5" customWidth="1"/>
    <col min="8" max="8" width="27.28515625" style="5" customWidth="1"/>
    <col min="9" max="9" width="23.42578125" style="5" customWidth="1"/>
    <col min="10" max="16384" width="11.42578125" style="5"/>
  </cols>
  <sheetData>
    <row r="1" spans="1:11" x14ac:dyDescent="0.25">
      <c r="A1" s="4" t="s">
        <v>0</v>
      </c>
      <c r="B1" s="3" t="s">
        <v>6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43896.359722222223</v>
      </c>
      <c r="B2">
        <v>573703</v>
      </c>
      <c r="C2" s="8">
        <f>A2-A3</f>
        <v>1.0520833333357587</v>
      </c>
      <c r="D2">
        <f>B2-B3</f>
        <v>780</v>
      </c>
      <c r="E2" s="5">
        <f>D2/(C2*24)</f>
        <v>30.89108910883968</v>
      </c>
      <c r="F2" s="5">
        <f>E2*9</f>
        <v>278.01980197955709</v>
      </c>
      <c r="G2" s="5" t="str">
        <f>TEXT(A2,"mmmm")</f>
        <v>mars</v>
      </c>
      <c r="H2" s="5" t="str">
        <f>TEXT(A2,"aaaa")</f>
        <v>2020</v>
      </c>
      <c r="K2" s="8"/>
    </row>
    <row r="3" spans="1:11" x14ac:dyDescent="0.25">
      <c r="A3" s="1">
        <v>43895.307638888888</v>
      </c>
      <c r="B3">
        <v>572923</v>
      </c>
      <c r="C3" s="8">
        <f t="shared" ref="C3:C66" si="0">A3-A4</f>
        <v>1.0208333333284827</v>
      </c>
      <c r="D3">
        <f t="shared" ref="D3:D66" si="1">B3-B4</f>
        <v>660</v>
      </c>
      <c r="E3" s="5">
        <f t="shared" ref="E3:E66" si="2">D3/(C3*24)</f>
        <v>26.938775510332086</v>
      </c>
      <c r="F3" s="5">
        <f t="shared" ref="F3:F66" si="3">E3*9</f>
        <v>242.44897959298876</v>
      </c>
      <c r="G3" s="5" t="str">
        <f t="shared" ref="G3:G66" si="4">TEXT(A3,"mmmm")</f>
        <v>mars</v>
      </c>
      <c r="H3" s="5" t="str">
        <f t="shared" ref="H3:H66" si="5">TEXT(A3,"aaaa")</f>
        <v>2020</v>
      </c>
      <c r="K3" s="8"/>
    </row>
    <row r="4" spans="1:11" x14ac:dyDescent="0.25">
      <c r="A4" s="1">
        <v>43894.286805555559</v>
      </c>
      <c r="B4">
        <v>572263</v>
      </c>
      <c r="C4" s="8">
        <f t="shared" si="0"/>
        <v>0.97986111111822538</v>
      </c>
      <c r="D4">
        <f t="shared" si="1"/>
        <v>627</v>
      </c>
      <c r="E4" s="5">
        <f t="shared" si="2"/>
        <v>26.661941884994231</v>
      </c>
      <c r="F4" s="5">
        <f t="shared" si="3"/>
        <v>239.95747696494809</v>
      </c>
      <c r="G4" s="5" t="str">
        <f t="shared" si="4"/>
        <v>mars</v>
      </c>
      <c r="H4" s="5" t="str">
        <f t="shared" si="5"/>
        <v>2020</v>
      </c>
      <c r="K4" s="8"/>
    </row>
    <row r="5" spans="1:11" x14ac:dyDescent="0.25">
      <c r="A5" s="1">
        <v>43893.306944444441</v>
      </c>
      <c r="B5">
        <v>571636</v>
      </c>
      <c r="C5" s="8">
        <f t="shared" si="0"/>
        <v>0.9777777777708252</v>
      </c>
      <c r="D5">
        <f t="shared" si="1"/>
        <v>686</v>
      </c>
      <c r="E5" s="5">
        <f t="shared" si="2"/>
        <v>29.232954545662409</v>
      </c>
      <c r="F5" s="5">
        <f t="shared" si="3"/>
        <v>263.09659091096171</v>
      </c>
      <c r="G5" s="5" t="str">
        <f t="shared" si="4"/>
        <v>mars</v>
      </c>
      <c r="H5" s="5" t="str">
        <f t="shared" si="5"/>
        <v>2020</v>
      </c>
      <c r="K5" s="8"/>
    </row>
    <row r="6" spans="1:11" x14ac:dyDescent="0.25">
      <c r="A6" s="1">
        <v>43892.32916666667</v>
      </c>
      <c r="B6">
        <v>570950</v>
      </c>
      <c r="C6" s="8">
        <f t="shared" si="0"/>
        <v>1.0618055555605679</v>
      </c>
      <c r="D6">
        <f t="shared" si="1"/>
        <v>720</v>
      </c>
      <c r="E6" s="5">
        <f t="shared" si="2"/>
        <v>28.253760627727974</v>
      </c>
      <c r="F6" s="5">
        <f t="shared" si="3"/>
        <v>254.28384564955178</v>
      </c>
      <c r="G6" s="5" t="str">
        <f t="shared" si="4"/>
        <v>mars</v>
      </c>
      <c r="H6" s="5" t="str">
        <f t="shared" si="5"/>
        <v>2020</v>
      </c>
      <c r="K6" s="8"/>
    </row>
    <row r="7" spans="1:11" x14ac:dyDescent="0.25">
      <c r="A7" s="1">
        <v>43891.267361111109</v>
      </c>
      <c r="B7">
        <v>570230</v>
      </c>
      <c r="C7" s="8">
        <f t="shared" si="0"/>
        <v>0.97777777777810115</v>
      </c>
      <c r="D7">
        <f t="shared" si="1"/>
        <v>698</v>
      </c>
      <c r="E7" s="5">
        <f t="shared" si="2"/>
        <v>29.744318181808346</v>
      </c>
      <c r="F7" s="5">
        <f t="shared" si="3"/>
        <v>267.69886363627512</v>
      </c>
      <c r="G7" s="5" t="str">
        <f t="shared" si="4"/>
        <v>mars</v>
      </c>
      <c r="H7" s="5" t="str">
        <f t="shared" si="5"/>
        <v>2020</v>
      </c>
      <c r="K7" s="8"/>
    </row>
    <row r="8" spans="1:11" x14ac:dyDescent="0.25">
      <c r="A8" s="1">
        <v>43890.289583333331</v>
      </c>
      <c r="B8">
        <v>569532</v>
      </c>
      <c r="C8" s="8">
        <f t="shared" si="0"/>
        <v>0.97986111111094942</v>
      </c>
      <c r="D8">
        <f t="shared" si="1"/>
        <v>670</v>
      </c>
      <c r="E8" s="5">
        <f t="shared" si="2"/>
        <v>28.490432317510017</v>
      </c>
      <c r="F8" s="5">
        <f t="shared" si="3"/>
        <v>256.41389085759016</v>
      </c>
      <c r="G8" s="5" t="str">
        <f t="shared" si="4"/>
        <v>février</v>
      </c>
      <c r="H8" s="5" t="str">
        <f t="shared" si="5"/>
        <v>2020</v>
      </c>
      <c r="K8" s="8"/>
    </row>
    <row r="9" spans="1:11" x14ac:dyDescent="0.25">
      <c r="A9" s="1">
        <v>43889.30972222222</v>
      </c>
      <c r="B9">
        <v>568862</v>
      </c>
      <c r="C9" s="8">
        <f t="shared" si="0"/>
        <v>1.0180555555562023</v>
      </c>
      <c r="D9">
        <f t="shared" si="1"/>
        <v>686</v>
      </c>
      <c r="E9" s="5">
        <f t="shared" si="2"/>
        <v>28.076398362874386</v>
      </c>
      <c r="F9" s="5">
        <f t="shared" si="3"/>
        <v>252.68758526586947</v>
      </c>
      <c r="G9" s="5" t="str">
        <f t="shared" si="4"/>
        <v>février</v>
      </c>
      <c r="H9" s="5" t="str">
        <f t="shared" si="5"/>
        <v>2020</v>
      </c>
    </row>
    <row r="10" spans="1:11" x14ac:dyDescent="0.25">
      <c r="A10" s="1">
        <v>43888.291666666664</v>
      </c>
      <c r="B10">
        <v>568176</v>
      </c>
      <c r="C10" s="8">
        <f t="shared" si="0"/>
        <v>2.0097222222175333</v>
      </c>
      <c r="D10">
        <f t="shared" si="1"/>
        <v>1366</v>
      </c>
      <c r="E10" s="5">
        <f t="shared" si="2"/>
        <v>28.320663441669392</v>
      </c>
      <c r="F10" s="5">
        <f t="shared" si="3"/>
        <v>254.88597097502452</v>
      </c>
      <c r="G10" s="5" t="str">
        <f t="shared" si="4"/>
        <v>février</v>
      </c>
      <c r="H10" s="5" t="str">
        <f t="shared" si="5"/>
        <v>2020</v>
      </c>
    </row>
    <row r="11" spans="1:11" x14ac:dyDescent="0.25">
      <c r="A11" s="1">
        <v>43886.281944444447</v>
      </c>
      <c r="B11">
        <v>566810</v>
      </c>
      <c r="C11" s="8">
        <f t="shared" si="0"/>
        <v>1.0111111111109494</v>
      </c>
      <c r="D11">
        <f t="shared" si="1"/>
        <v>667</v>
      </c>
      <c r="E11" s="5">
        <f t="shared" si="2"/>
        <v>27.486263736268132</v>
      </c>
      <c r="F11" s="5">
        <f t="shared" si="3"/>
        <v>247.3763736264132</v>
      </c>
      <c r="G11" s="5" t="str">
        <f t="shared" si="4"/>
        <v>février</v>
      </c>
      <c r="H11" s="5" t="str">
        <f t="shared" si="5"/>
        <v>2020</v>
      </c>
    </row>
    <row r="12" spans="1:11" x14ac:dyDescent="0.25">
      <c r="A12" s="1">
        <v>43885.270833333336</v>
      </c>
      <c r="B12">
        <v>566143</v>
      </c>
      <c r="C12" s="8">
        <f t="shared" si="0"/>
        <v>1.0166666666700621</v>
      </c>
      <c r="D12">
        <f t="shared" si="1"/>
        <v>631</v>
      </c>
      <c r="E12" s="5">
        <f t="shared" si="2"/>
        <v>25.860655737618551</v>
      </c>
      <c r="F12" s="5">
        <f t="shared" si="3"/>
        <v>232.74590163856695</v>
      </c>
      <c r="G12" s="5" t="str">
        <f t="shared" si="4"/>
        <v>février</v>
      </c>
      <c r="H12" s="5" t="str">
        <f t="shared" si="5"/>
        <v>2020</v>
      </c>
    </row>
    <row r="13" spans="1:11" x14ac:dyDescent="0.25">
      <c r="A13" s="1">
        <v>43884.254166666666</v>
      </c>
      <c r="B13">
        <v>565512</v>
      </c>
      <c r="C13" s="8">
        <f t="shared" si="0"/>
        <v>0.94305555555183673</v>
      </c>
      <c r="D13">
        <f t="shared" si="1"/>
        <v>607</v>
      </c>
      <c r="E13" s="5">
        <f t="shared" si="2"/>
        <v>26.8188512519467</v>
      </c>
      <c r="F13" s="5">
        <f t="shared" si="3"/>
        <v>241.36966126752031</v>
      </c>
      <c r="G13" s="5" t="str">
        <f t="shared" si="4"/>
        <v>février</v>
      </c>
      <c r="H13" s="5" t="str">
        <f t="shared" si="5"/>
        <v>2020</v>
      </c>
    </row>
    <row r="14" spans="1:11" x14ac:dyDescent="0.25">
      <c r="A14" s="1">
        <v>43883.311111111114</v>
      </c>
      <c r="B14">
        <v>564905</v>
      </c>
      <c r="C14" s="8">
        <f t="shared" si="0"/>
        <v>1.0409722222248092</v>
      </c>
      <c r="D14">
        <f t="shared" si="1"/>
        <v>597</v>
      </c>
      <c r="E14" s="5">
        <f t="shared" si="2"/>
        <v>23.895930620354225</v>
      </c>
      <c r="F14" s="5">
        <f t="shared" si="3"/>
        <v>215.06337558318802</v>
      </c>
      <c r="G14" s="5" t="str">
        <f t="shared" si="4"/>
        <v>février</v>
      </c>
      <c r="H14" s="5" t="str">
        <f t="shared" si="5"/>
        <v>2020</v>
      </c>
    </row>
    <row r="15" spans="1:11" x14ac:dyDescent="0.25">
      <c r="A15" s="1">
        <v>43882.270138888889</v>
      </c>
      <c r="B15">
        <v>564308</v>
      </c>
      <c r="C15" s="8">
        <f t="shared" si="0"/>
        <v>1.0354166666656965</v>
      </c>
      <c r="D15">
        <f t="shared" si="1"/>
        <v>642</v>
      </c>
      <c r="E15" s="5">
        <f t="shared" si="2"/>
        <v>25.835010060386377</v>
      </c>
      <c r="F15" s="5">
        <f t="shared" si="3"/>
        <v>232.51509054347738</v>
      </c>
      <c r="G15" s="5" t="str">
        <f t="shared" si="4"/>
        <v>février</v>
      </c>
      <c r="H15" s="5" t="str">
        <f t="shared" si="5"/>
        <v>2020</v>
      </c>
    </row>
    <row r="16" spans="1:11" x14ac:dyDescent="0.25">
      <c r="A16" s="1">
        <v>43881.234722222223</v>
      </c>
      <c r="B16">
        <v>563666</v>
      </c>
      <c r="C16" s="8">
        <f t="shared" si="0"/>
        <v>0.94027777777955635</v>
      </c>
      <c r="D16">
        <f t="shared" si="1"/>
        <v>618.80000000004657</v>
      </c>
      <c r="E16" s="5">
        <f t="shared" si="2"/>
        <v>27.420974889167329</v>
      </c>
      <c r="F16" s="5">
        <f t="shared" si="3"/>
        <v>246.78877400250596</v>
      </c>
      <c r="G16" s="5" t="str">
        <f t="shared" si="4"/>
        <v>février</v>
      </c>
      <c r="H16" s="5" t="str">
        <f t="shared" si="5"/>
        <v>2020</v>
      </c>
    </row>
    <row r="17" spans="1:8" x14ac:dyDescent="0.25">
      <c r="A17" s="1">
        <v>43880.294444444444</v>
      </c>
      <c r="B17">
        <v>563047.19999999995</v>
      </c>
      <c r="C17" s="8">
        <f t="shared" si="0"/>
        <v>1.0131944444437977</v>
      </c>
      <c r="D17">
        <f t="shared" si="1"/>
        <v>627.19999999995343</v>
      </c>
      <c r="E17" s="5">
        <f t="shared" si="2"/>
        <v>25.793008910227023</v>
      </c>
      <c r="F17" s="5">
        <f t="shared" si="3"/>
        <v>232.13708019204321</v>
      </c>
      <c r="G17" s="5" t="str">
        <f t="shared" si="4"/>
        <v>février</v>
      </c>
      <c r="H17" s="5" t="str">
        <f t="shared" si="5"/>
        <v>2020</v>
      </c>
    </row>
    <row r="18" spans="1:8" x14ac:dyDescent="0.25">
      <c r="A18" s="1">
        <v>43879.28125</v>
      </c>
      <c r="B18">
        <v>562420</v>
      </c>
      <c r="C18" s="8">
        <f t="shared" si="0"/>
        <v>0.99166666666860692</v>
      </c>
      <c r="D18">
        <f t="shared" si="1"/>
        <v>682</v>
      </c>
      <c r="E18" s="5">
        <f t="shared" si="2"/>
        <v>28.655462184817882</v>
      </c>
      <c r="F18" s="5">
        <f t="shared" si="3"/>
        <v>257.89915966336093</v>
      </c>
      <c r="G18" s="5" t="str">
        <f t="shared" si="4"/>
        <v>février</v>
      </c>
      <c r="H18" s="5" t="str">
        <f t="shared" si="5"/>
        <v>2020</v>
      </c>
    </row>
    <row r="19" spans="1:8" x14ac:dyDescent="0.25">
      <c r="A19" s="1">
        <v>43878.289583333331</v>
      </c>
      <c r="B19">
        <v>561738</v>
      </c>
      <c r="C19" s="8">
        <f t="shared" si="0"/>
        <v>0.97222222221898846</v>
      </c>
      <c r="D19">
        <f t="shared" si="1"/>
        <v>708</v>
      </c>
      <c r="E19" s="5">
        <f t="shared" si="2"/>
        <v>30.342857142958067</v>
      </c>
      <c r="F19" s="5">
        <f t="shared" si="3"/>
        <v>273.08571428662259</v>
      </c>
      <c r="G19" s="5" t="str">
        <f t="shared" si="4"/>
        <v>février</v>
      </c>
      <c r="H19" s="5" t="str">
        <f t="shared" si="5"/>
        <v>2020</v>
      </c>
    </row>
    <row r="20" spans="1:8" x14ac:dyDescent="0.25">
      <c r="A20" s="1">
        <v>43877.317361111112</v>
      </c>
      <c r="B20">
        <v>561030</v>
      </c>
      <c r="C20" s="8">
        <f t="shared" si="0"/>
        <v>1.0597222222204437</v>
      </c>
      <c r="D20">
        <f t="shared" si="1"/>
        <v>774</v>
      </c>
      <c r="E20" s="5">
        <f t="shared" si="2"/>
        <v>30.432503276591049</v>
      </c>
      <c r="F20" s="5">
        <f t="shared" si="3"/>
        <v>273.89252948931943</v>
      </c>
      <c r="G20" s="5" t="str">
        <f t="shared" si="4"/>
        <v>février</v>
      </c>
      <c r="H20" s="5" t="str">
        <f t="shared" si="5"/>
        <v>2020</v>
      </c>
    </row>
    <row r="21" spans="1:8" x14ac:dyDescent="0.25">
      <c r="A21" s="1">
        <v>43876.257638888892</v>
      </c>
      <c r="B21">
        <v>560256</v>
      </c>
      <c r="C21" s="8">
        <f t="shared" si="0"/>
        <v>0.98402777778392192</v>
      </c>
      <c r="D21">
        <f t="shared" si="1"/>
        <v>658</v>
      </c>
      <c r="E21" s="5">
        <f t="shared" si="2"/>
        <v>27.861679604624907</v>
      </c>
      <c r="F21" s="5">
        <f t="shared" si="3"/>
        <v>250.75511644162415</v>
      </c>
      <c r="G21" s="5" t="str">
        <f t="shared" si="4"/>
        <v>février</v>
      </c>
      <c r="H21" s="5" t="str">
        <f t="shared" si="5"/>
        <v>2020</v>
      </c>
    </row>
    <row r="22" spans="1:8" x14ac:dyDescent="0.25">
      <c r="A22" s="1">
        <v>43875.273611111108</v>
      </c>
      <c r="B22">
        <v>559598</v>
      </c>
      <c r="C22" s="8">
        <f t="shared" si="0"/>
        <v>0.96041666666133096</v>
      </c>
      <c r="D22">
        <f t="shared" si="1"/>
        <v>672</v>
      </c>
      <c r="E22" s="5">
        <f t="shared" si="2"/>
        <v>29.154013015346351</v>
      </c>
      <c r="F22" s="5">
        <f t="shared" si="3"/>
        <v>262.38611713811713</v>
      </c>
      <c r="G22" s="5" t="str">
        <f t="shared" si="4"/>
        <v>février</v>
      </c>
      <c r="H22" s="5" t="str">
        <f t="shared" si="5"/>
        <v>2020</v>
      </c>
    </row>
    <row r="23" spans="1:8" x14ac:dyDescent="0.25">
      <c r="A23" s="1">
        <v>43874.313194444447</v>
      </c>
      <c r="B23">
        <v>558926</v>
      </c>
      <c r="C23" s="8">
        <f t="shared" si="0"/>
        <v>1.0500000000029104</v>
      </c>
      <c r="D23">
        <f t="shared" si="1"/>
        <v>642</v>
      </c>
      <c r="E23" s="5">
        <f t="shared" si="2"/>
        <v>25.476190476119861</v>
      </c>
      <c r="F23" s="5">
        <f t="shared" si="3"/>
        <v>229.28571428507874</v>
      </c>
      <c r="G23" s="5" t="str">
        <f t="shared" si="4"/>
        <v>février</v>
      </c>
      <c r="H23" s="5" t="str">
        <f t="shared" si="5"/>
        <v>2020</v>
      </c>
    </row>
    <row r="24" spans="1:8" x14ac:dyDescent="0.25">
      <c r="A24" s="1">
        <v>43873.263194444444</v>
      </c>
      <c r="B24">
        <v>558284</v>
      </c>
      <c r="C24" s="8">
        <f t="shared" si="0"/>
        <v>0.94722222222480923</v>
      </c>
      <c r="D24">
        <f t="shared" si="1"/>
        <v>618</v>
      </c>
      <c r="E24" s="5">
        <f t="shared" si="2"/>
        <v>27.184750733063584</v>
      </c>
      <c r="F24" s="5">
        <f t="shared" si="3"/>
        <v>244.66275659757227</v>
      </c>
      <c r="G24" s="5" t="str">
        <f t="shared" si="4"/>
        <v>février</v>
      </c>
      <c r="H24" s="5" t="str">
        <f t="shared" si="5"/>
        <v>2020</v>
      </c>
    </row>
    <row r="25" spans="1:8" x14ac:dyDescent="0.25">
      <c r="A25" s="1">
        <v>43872.315972222219</v>
      </c>
      <c r="B25">
        <v>557666</v>
      </c>
      <c r="C25" s="8">
        <f t="shared" si="0"/>
        <v>1.077777777776646</v>
      </c>
      <c r="D25">
        <f t="shared" si="1"/>
        <v>754</v>
      </c>
      <c r="E25" s="5">
        <f t="shared" si="2"/>
        <v>29.149484536113086</v>
      </c>
      <c r="F25" s="5">
        <f t="shared" si="3"/>
        <v>262.34536082501779</v>
      </c>
      <c r="G25" s="5" t="str">
        <f t="shared" si="4"/>
        <v>février</v>
      </c>
      <c r="H25" s="5" t="str">
        <f t="shared" si="5"/>
        <v>2020</v>
      </c>
    </row>
    <row r="26" spans="1:8" x14ac:dyDescent="0.25">
      <c r="A26" s="1">
        <v>43871.238194444442</v>
      </c>
      <c r="B26">
        <v>556912</v>
      </c>
      <c r="C26" s="8">
        <f t="shared" si="0"/>
        <v>0.99513888888759539</v>
      </c>
      <c r="D26">
        <f t="shared" si="1"/>
        <v>673</v>
      </c>
      <c r="E26" s="5">
        <f t="shared" si="2"/>
        <v>28.178646196826577</v>
      </c>
      <c r="F26" s="5">
        <f t="shared" si="3"/>
        <v>253.60781577143919</v>
      </c>
      <c r="G26" s="5" t="str">
        <f t="shared" si="4"/>
        <v>février</v>
      </c>
      <c r="H26" s="5" t="str">
        <f t="shared" si="5"/>
        <v>2020</v>
      </c>
    </row>
    <row r="27" spans="1:8" x14ac:dyDescent="0.25">
      <c r="A27" s="1">
        <v>43870.243055555555</v>
      </c>
      <c r="B27">
        <v>556239</v>
      </c>
      <c r="C27" s="8">
        <f t="shared" si="0"/>
        <v>0.93541666666715173</v>
      </c>
      <c r="D27">
        <f t="shared" si="1"/>
        <v>612</v>
      </c>
      <c r="E27" s="5">
        <f t="shared" si="2"/>
        <v>27.260579064573836</v>
      </c>
      <c r="F27" s="5">
        <f t="shared" si="3"/>
        <v>245.34521158116453</v>
      </c>
      <c r="G27" s="5" t="str">
        <f t="shared" si="4"/>
        <v>février</v>
      </c>
      <c r="H27" s="5" t="str">
        <f t="shared" si="5"/>
        <v>2020</v>
      </c>
    </row>
    <row r="28" spans="1:8" x14ac:dyDescent="0.25">
      <c r="A28" s="1">
        <v>43869.307638888888</v>
      </c>
      <c r="B28">
        <v>555627</v>
      </c>
      <c r="C28" s="8">
        <f t="shared" si="0"/>
        <v>1.0513888888890506</v>
      </c>
      <c r="D28">
        <f t="shared" si="1"/>
        <v>639</v>
      </c>
      <c r="E28" s="5">
        <f t="shared" si="2"/>
        <v>25.323645970934017</v>
      </c>
      <c r="F28" s="5">
        <f t="shared" si="3"/>
        <v>227.91281373840616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43868.256249999999</v>
      </c>
      <c r="B29">
        <v>554988</v>
      </c>
      <c r="C29" s="8">
        <f t="shared" si="0"/>
        <v>1.9249999999956344</v>
      </c>
      <c r="D29">
        <f t="shared" si="1"/>
        <v>1151</v>
      </c>
      <c r="E29" s="5">
        <f t="shared" si="2"/>
        <v>24.913419913476414</v>
      </c>
      <c r="F29" s="5">
        <f t="shared" si="3"/>
        <v>224.22077922128773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43866.331250000003</v>
      </c>
      <c r="B30">
        <v>553837</v>
      </c>
      <c r="C30" s="8">
        <f t="shared" si="0"/>
        <v>1.0854166666686069</v>
      </c>
      <c r="D30">
        <f t="shared" si="1"/>
        <v>713</v>
      </c>
      <c r="E30" s="5">
        <f t="shared" si="2"/>
        <v>27.370441458684279</v>
      </c>
      <c r="F30" s="5">
        <f t="shared" si="3"/>
        <v>246.3339731281585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43865.245833333334</v>
      </c>
      <c r="B31">
        <v>553124</v>
      </c>
      <c r="C31" s="8">
        <f t="shared" si="0"/>
        <v>0.97777777777810115</v>
      </c>
      <c r="D31">
        <f t="shared" si="1"/>
        <v>717</v>
      </c>
      <c r="E31" s="5">
        <f t="shared" si="2"/>
        <v>30.553977272717169</v>
      </c>
      <c r="F31" s="5">
        <f t="shared" si="3"/>
        <v>274.98579545445455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43864.268055555556</v>
      </c>
      <c r="B32">
        <v>552407</v>
      </c>
      <c r="C32" s="8">
        <f t="shared" si="0"/>
        <v>0.99166666666860692</v>
      </c>
      <c r="D32">
        <f t="shared" si="1"/>
        <v>715</v>
      </c>
      <c r="E32" s="5">
        <f t="shared" si="2"/>
        <v>30.042016806663909</v>
      </c>
      <c r="F32" s="5">
        <f t="shared" si="3"/>
        <v>270.3781512599752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43863.276388888888</v>
      </c>
      <c r="B33">
        <v>551692</v>
      </c>
      <c r="C33" s="8">
        <f t="shared" si="0"/>
        <v>1.0243055555547471</v>
      </c>
      <c r="D33">
        <f t="shared" si="1"/>
        <v>718</v>
      </c>
      <c r="E33" s="5">
        <f t="shared" si="2"/>
        <v>29.206779661040002</v>
      </c>
      <c r="F33" s="5">
        <f t="shared" si="3"/>
        <v>262.86101694936002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43862.252083333333</v>
      </c>
      <c r="B34">
        <v>550974</v>
      </c>
      <c r="C34" s="8">
        <f t="shared" si="0"/>
        <v>0.97291666666569654</v>
      </c>
      <c r="D34">
        <f t="shared" si="1"/>
        <v>701</v>
      </c>
      <c r="E34" s="5">
        <f t="shared" si="2"/>
        <v>30.0214132762612</v>
      </c>
      <c r="F34" s="5">
        <f t="shared" si="3"/>
        <v>270.19271948635082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43861.279166666667</v>
      </c>
      <c r="B35">
        <v>550273</v>
      </c>
      <c r="C35" s="8">
        <f t="shared" si="0"/>
        <v>0.98263888889050577</v>
      </c>
      <c r="D35">
        <f t="shared" si="1"/>
        <v>641</v>
      </c>
      <c r="E35" s="5">
        <f t="shared" si="2"/>
        <v>27.180212014089552</v>
      </c>
      <c r="F35" s="5">
        <f t="shared" si="3"/>
        <v>244.62190812680598</v>
      </c>
      <c r="G35" s="5" t="str">
        <f t="shared" si="4"/>
        <v>janvier</v>
      </c>
      <c r="H35" s="5" t="str">
        <f t="shared" si="5"/>
        <v>2020</v>
      </c>
    </row>
    <row r="36" spans="1:8" x14ac:dyDescent="0.25">
      <c r="A36" s="1">
        <v>43860.296527777777</v>
      </c>
      <c r="B36">
        <v>549632</v>
      </c>
      <c r="C36" s="8">
        <f t="shared" si="0"/>
        <v>1.0374999999985448</v>
      </c>
      <c r="D36">
        <f t="shared" si="1"/>
        <v>621</v>
      </c>
      <c r="E36" s="5">
        <f t="shared" si="2"/>
        <v>24.939759036179559</v>
      </c>
      <c r="F36" s="5">
        <f t="shared" si="3"/>
        <v>224.45783132561604</v>
      </c>
      <c r="G36" s="5" t="str">
        <f t="shared" si="4"/>
        <v>janvier</v>
      </c>
      <c r="H36" s="5" t="str">
        <f t="shared" si="5"/>
        <v>2020</v>
      </c>
    </row>
    <row r="37" spans="1:8" x14ac:dyDescent="0.25">
      <c r="A37" s="1">
        <v>43859.259027777778</v>
      </c>
      <c r="B37">
        <v>549011</v>
      </c>
      <c r="C37" s="8">
        <f t="shared" si="0"/>
        <v>0.9805555555576575</v>
      </c>
      <c r="D37">
        <f t="shared" si="1"/>
        <v>603.5</v>
      </c>
      <c r="E37" s="5">
        <f t="shared" si="2"/>
        <v>25.644475920624913</v>
      </c>
      <c r="F37" s="5">
        <f t="shared" si="3"/>
        <v>230.80028328562423</v>
      </c>
      <c r="G37" s="5" t="str">
        <f t="shared" si="4"/>
        <v>janvier</v>
      </c>
      <c r="H37" s="5" t="str">
        <f t="shared" si="5"/>
        <v>2020</v>
      </c>
    </row>
    <row r="38" spans="1:8" x14ac:dyDescent="0.25">
      <c r="A38" s="1">
        <v>43858.27847222222</v>
      </c>
      <c r="B38">
        <v>548407.5</v>
      </c>
      <c r="C38" s="8">
        <f t="shared" si="0"/>
        <v>2.9479166666642413</v>
      </c>
      <c r="D38">
        <f t="shared" si="1"/>
        <v>1669.5</v>
      </c>
      <c r="E38" s="5">
        <f t="shared" si="2"/>
        <v>23.597173144895738</v>
      </c>
      <c r="F38" s="5">
        <f t="shared" si="3"/>
        <v>212.37455830406165</v>
      </c>
      <c r="G38" s="5" t="str">
        <f t="shared" si="4"/>
        <v>janvier</v>
      </c>
      <c r="H38" s="5" t="str">
        <f t="shared" si="5"/>
        <v>2020</v>
      </c>
    </row>
    <row r="39" spans="1:8" x14ac:dyDescent="0.25">
      <c r="A39" s="1">
        <v>43855.330555555556</v>
      </c>
      <c r="B39">
        <v>546738</v>
      </c>
      <c r="C39" s="8">
        <f t="shared" si="0"/>
        <v>3.0916666666671517</v>
      </c>
      <c r="D39">
        <f t="shared" si="1"/>
        <v>1324</v>
      </c>
      <c r="E39" s="5">
        <f t="shared" si="2"/>
        <v>17.843665768191272</v>
      </c>
      <c r="F39" s="5">
        <f t="shared" si="3"/>
        <v>160.59299191372145</v>
      </c>
      <c r="G39" s="5" t="str">
        <f t="shared" si="4"/>
        <v>janvier</v>
      </c>
      <c r="H39" s="5" t="str">
        <f t="shared" si="5"/>
        <v>2020</v>
      </c>
    </row>
    <row r="40" spans="1:8" x14ac:dyDescent="0.25">
      <c r="A40" s="1">
        <v>43852.238888888889</v>
      </c>
      <c r="B40">
        <v>545414</v>
      </c>
      <c r="C40" s="8">
        <f t="shared" si="0"/>
        <v>1.0020833333328483</v>
      </c>
      <c r="D40">
        <f t="shared" si="1"/>
        <v>428</v>
      </c>
      <c r="E40" s="5">
        <f t="shared" si="2"/>
        <v>17.79625779626641</v>
      </c>
      <c r="F40" s="5">
        <f t="shared" si="3"/>
        <v>160.1663201663977</v>
      </c>
      <c r="G40" s="5" t="str">
        <f t="shared" si="4"/>
        <v>janvier</v>
      </c>
      <c r="H40" s="5" t="str">
        <f t="shared" si="5"/>
        <v>2020</v>
      </c>
    </row>
    <row r="41" spans="1:8" x14ac:dyDescent="0.25">
      <c r="A41" s="1">
        <v>43851.236805555556</v>
      </c>
      <c r="B41">
        <v>544986</v>
      </c>
      <c r="C41" s="8">
        <f t="shared" si="0"/>
        <v>1.9666666666671517</v>
      </c>
      <c r="D41">
        <f t="shared" si="1"/>
        <v>941</v>
      </c>
      <c r="E41" s="5">
        <f t="shared" si="2"/>
        <v>19.936440677961183</v>
      </c>
      <c r="F41" s="5">
        <f t="shared" si="3"/>
        <v>179.42796610165064</v>
      </c>
      <c r="G41" s="5" t="str">
        <f t="shared" si="4"/>
        <v>janvier</v>
      </c>
      <c r="H41" s="5" t="str">
        <f t="shared" si="5"/>
        <v>2020</v>
      </c>
    </row>
    <row r="42" spans="1:8" x14ac:dyDescent="0.25">
      <c r="A42" s="1">
        <v>43849.270138888889</v>
      </c>
      <c r="B42">
        <v>544045</v>
      </c>
      <c r="C42" s="8">
        <f t="shared" si="0"/>
        <v>1.9826388888905058</v>
      </c>
      <c r="D42">
        <f t="shared" si="1"/>
        <v>1235</v>
      </c>
      <c r="E42" s="5">
        <f t="shared" si="2"/>
        <v>25.954465849365874</v>
      </c>
      <c r="F42" s="5">
        <f t="shared" si="3"/>
        <v>233.59019264429287</v>
      </c>
      <c r="G42" s="5" t="str">
        <f t="shared" si="4"/>
        <v>janvier</v>
      </c>
      <c r="H42" s="5" t="str">
        <f t="shared" si="5"/>
        <v>2020</v>
      </c>
    </row>
    <row r="43" spans="1:8" x14ac:dyDescent="0.25">
      <c r="A43" s="1">
        <v>43847.287499999999</v>
      </c>
      <c r="B43">
        <v>542810</v>
      </c>
      <c r="C43" s="8">
        <f t="shared" si="0"/>
        <v>1.0215277777751908</v>
      </c>
      <c r="D43">
        <f t="shared" si="1"/>
        <v>654</v>
      </c>
      <c r="E43" s="5">
        <f t="shared" si="2"/>
        <v>26.675730795444849</v>
      </c>
      <c r="F43" s="5">
        <f t="shared" si="3"/>
        <v>240.08157715900364</v>
      </c>
      <c r="G43" s="5" t="str">
        <f t="shared" si="4"/>
        <v>janvier</v>
      </c>
      <c r="H43" s="5" t="str">
        <f t="shared" si="5"/>
        <v>2020</v>
      </c>
    </row>
    <row r="44" spans="1:8" x14ac:dyDescent="0.25">
      <c r="A44" s="1">
        <v>43846.265972222223</v>
      </c>
      <c r="B44">
        <v>542156</v>
      </c>
      <c r="C44" s="8">
        <f t="shared" si="0"/>
        <v>1.9895833333357587</v>
      </c>
      <c r="D44">
        <f t="shared" si="1"/>
        <v>1424</v>
      </c>
      <c r="E44" s="5">
        <f t="shared" si="2"/>
        <v>29.82198952875946</v>
      </c>
      <c r="F44" s="5">
        <f t="shared" si="3"/>
        <v>268.39790575883512</v>
      </c>
      <c r="G44" s="5" t="str">
        <f t="shared" si="4"/>
        <v>janvier</v>
      </c>
      <c r="H44" s="5" t="str">
        <f t="shared" si="5"/>
        <v>2020</v>
      </c>
    </row>
    <row r="45" spans="1:8" x14ac:dyDescent="0.25">
      <c r="A45" s="1">
        <v>43844.276388888888</v>
      </c>
      <c r="B45">
        <v>540732</v>
      </c>
      <c r="C45" s="8">
        <f t="shared" si="0"/>
        <v>0.9493055555576575</v>
      </c>
      <c r="D45">
        <f t="shared" si="1"/>
        <v>668</v>
      </c>
      <c r="E45" s="5">
        <f t="shared" si="2"/>
        <v>29.31967812722111</v>
      </c>
      <c r="F45" s="5">
        <f t="shared" si="3"/>
        <v>263.87710314498997</v>
      </c>
      <c r="G45" s="5" t="str">
        <f t="shared" si="4"/>
        <v>janvier</v>
      </c>
      <c r="H45" s="5" t="str">
        <f t="shared" si="5"/>
        <v>2020</v>
      </c>
    </row>
    <row r="46" spans="1:8" x14ac:dyDescent="0.25">
      <c r="A46" s="1">
        <v>43843.32708333333</v>
      </c>
      <c r="B46">
        <v>540064</v>
      </c>
      <c r="C46" s="8">
        <f t="shared" si="0"/>
        <v>0.95972222222189885</v>
      </c>
      <c r="D46">
        <f t="shared" si="1"/>
        <v>652</v>
      </c>
      <c r="E46" s="5">
        <f t="shared" si="2"/>
        <v>28.306801736623143</v>
      </c>
      <c r="F46" s="5">
        <f t="shared" si="3"/>
        <v>254.76121562960827</v>
      </c>
      <c r="G46" s="5" t="str">
        <f t="shared" si="4"/>
        <v>janvier</v>
      </c>
      <c r="H46" s="5" t="str">
        <f t="shared" si="5"/>
        <v>2020</v>
      </c>
    </row>
    <row r="47" spans="1:8" x14ac:dyDescent="0.25">
      <c r="A47" s="1">
        <v>43842.367361111108</v>
      </c>
      <c r="B47">
        <v>539412</v>
      </c>
      <c r="C47" s="8">
        <f t="shared" si="0"/>
        <v>3.1270833333328483</v>
      </c>
      <c r="D47">
        <f t="shared" si="1"/>
        <v>1967</v>
      </c>
      <c r="E47" s="5">
        <f t="shared" si="2"/>
        <v>26.209193870756899</v>
      </c>
      <c r="F47" s="5">
        <f t="shared" si="3"/>
        <v>235.88274483681209</v>
      </c>
      <c r="G47" s="5" t="str">
        <f t="shared" si="4"/>
        <v>janvier</v>
      </c>
      <c r="H47" s="5" t="str">
        <f t="shared" si="5"/>
        <v>2020</v>
      </c>
    </row>
    <row r="48" spans="1:8" x14ac:dyDescent="0.25">
      <c r="A48" s="1">
        <v>43839.240277777775</v>
      </c>
      <c r="B48">
        <v>537445</v>
      </c>
      <c r="C48" s="8">
        <f t="shared" si="0"/>
        <v>0.95902777777519077</v>
      </c>
      <c r="D48">
        <f t="shared" si="1"/>
        <v>596</v>
      </c>
      <c r="E48" s="5">
        <f t="shared" si="2"/>
        <v>25.894279507673037</v>
      </c>
      <c r="F48" s="5">
        <f t="shared" si="3"/>
        <v>233.04851556905734</v>
      </c>
      <c r="G48" s="5" t="str">
        <f t="shared" si="4"/>
        <v>janvier</v>
      </c>
      <c r="H48" s="5" t="str">
        <f t="shared" si="5"/>
        <v>2020</v>
      </c>
    </row>
    <row r="49" spans="1:8" x14ac:dyDescent="0.25">
      <c r="A49" s="1">
        <v>43838.28125</v>
      </c>
      <c r="B49">
        <v>536849</v>
      </c>
      <c r="C49" s="8">
        <f t="shared" si="0"/>
        <v>1.0027777777795563</v>
      </c>
      <c r="D49">
        <f t="shared" si="1"/>
        <v>613</v>
      </c>
      <c r="E49" s="5">
        <f t="shared" si="2"/>
        <v>25.470914127378645</v>
      </c>
      <c r="F49" s="5">
        <f t="shared" si="3"/>
        <v>229.23822714640781</v>
      </c>
      <c r="G49" s="5" t="str">
        <f t="shared" si="4"/>
        <v>janvier</v>
      </c>
      <c r="H49" s="5" t="str">
        <f t="shared" si="5"/>
        <v>2020</v>
      </c>
    </row>
    <row r="50" spans="1:8" x14ac:dyDescent="0.25">
      <c r="A50" s="1">
        <v>43837.27847222222</v>
      </c>
      <c r="B50">
        <v>536236</v>
      </c>
      <c r="C50" s="8">
        <f t="shared" si="0"/>
        <v>0.97152777777955635</v>
      </c>
      <c r="D50">
        <f t="shared" si="1"/>
        <v>490</v>
      </c>
      <c r="E50" s="5">
        <f t="shared" si="2"/>
        <v>21.015010721905774</v>
      </c>
      <c r="F50" s="5">
        <f t="shared" si="3"/>
        <v>189.13509649715198</v>
      </c>
      <c r="G50" s="5" t="str">
        <f t="shared" si="4"/>
        <v>janvier</v>
      </c>
      <c r="H50" s="5" t="str">
        <f t="shared" si="5"/>
        <v>2020</v>
      </c>
    </row>
    <row r="51" spans="1:8" x14ac:dyDescent="0.25">
      <c r="A51" s="1">
        <v>43836.306944444441</v>
      </c>
      <c r="B51">
        <v>535746</v>
      </c>
      <c r="C51" s="8">
        <f t="shared" si="0"/>
        <v>1.0249999999941792</v>
      </c>
      <c r="D51">
        <f t="shared" si="1"/>
        <v>525</v>
      </c>
      <c r="E51" s="5">
        <f t="shared" si="2"/>
        <v>21.341463414755339</v>
      </c>
      <c r="F51" s="5">
        <f t="shared" si="3"/>
        <v>192.07317073279805</v>
      </c>
      <c r="G51" s="5" t="str">
        <f t="shared" si="4"/>
        <v>janvier</v>
      </c>
      <c r="H51" s="5" t="str">
        <f t="shared" si="5"/>
        <v>2020</v>
      </c>
    </row>
    <row r="52" spans="1:8" x14ac:dyDescent="0.25">
      <c r="A52" s="1">
        <v>43835.281944444447</v>
      </c>
      <c r="B52">
        <v>535221</v>
      </c>
      <c r="C52" s="8">
        <f t="shared" si="0"/>
        <v>1.0166666666700621</v>
      </c>
      <c r="D52">
        <f t="shared" si="1"/>
        <v>607.80000000004657</v>
      </c>
      <c r="E52" s="5">
        <f t="shared" si="2"/>
        <v>24.909836065492485</v>
      </c>
      <c r="F52" s="5">
        <f t="shared" si="3"/>
        <v>224.18852458943235</v>
      </c>
      <c r="G52" s="5" t="str">
        <f t="shared" si="4"/>
        <v>janvier</v>
      </c>
      <c r="H52" s="5" t="str">
        <f t="shared" si="5"/>
        <v>2020</v>
      </c>
    </row>
    <row r="53" spans="1:8" x14ac:dyDescent="0.25">
      <c r="A53" s="1">
        <v>43834.265277777777</v>
      </c>
      <c r="B53">
        <v>534613.19999999995</v>
      </c>
      <c r="C53" s="8">
        <f t="shared" si="0"/>
        <v>0.95277777777664596</v>
      </c>
      <c r="D53">
        <f t="shared" si="1"/>
        <v>606.19999999995343</v>
      </c>
      <c r="E53" s="5">
        <f t="shared" si="2"/>
        <v>26.51020408166211</v>
      </c>
      <c r="F53" s="5">
        <f t="shared" si="3"/>
        <v>238.59183673495897</v>
      </c>
      <c r="G53" s="5" t="str">
        <f t="shared" si="4"/>
        <v>janvier</v>
      </c>
      <c r="H53" s="5" t="str">
        <f t="shared" si="5"/>
        <v>2020</v>
      </c>
    </row>
    <row r="54" spans="1:8" x14ac:dyDescent="0.25">
      <c r="A54" s="1">
        <v>43833.3125</v>
      </c>
      <c r="B54">
        <v>534007</v>
      </c>
      <c r="C54" s="8">
        <f t="shared" si="0"/>
        <v>0.99791666666715173</v>
      </c>
      <c r="D54">
        <f t="shared" si="1"/>
        <v>587</v>
      </c>
      <c r="E54" s="5">
        <f t="shared" si="2"/>
        <v>24.509394572013139</v>
      </c>
      <c r="F54" s="5">
        <f t="shared" si="3"/>
        <v>220.58455114811827</v>
      </c>
      <c r="G54" s="5" t="str">
        <f t="shared" si="4"/>
        <v>janvier</v>
      </c>
      <c r="H54" s="5" t="str">
        <f t="shared" si="5"/>
        <v>2020</v>
      </c>
    </row>
    <row r="55" spans="1:8" x14ac:dyDescent="0.25">
      <c r="A55" s="1">
        <v>43832.314583333333</v>
      </c>
      <c r="B55">
        <v>533420</v>
      </c>
      <c r="C55" s="8">
        <f t="shared" si="0"/>
        <v>2.0423611111109494</v>
      </c>
      <c r="D55">
        <f t="shared" si="1"/>
        <v>1093</v>
      </c>
      <c r="E55" s="5">
        <f t="shared" si="2"/>
        <v>22.298537912276501</v>
      </c>
      <c r="F55" s="5">
        <f t="shared" si="3"/>
        <v>200.68684121048852</v>
      </c>
      <c r="G55" s="5" t="str">
        <f t="shared" si="4"/>
        <v>janvier</v>
      </c>
      <c r="H55" s="5" t="str">
        <f t="shared" si="5"/>
        <v>2020</v>
      </c>
    </row>
    <row r="56" spans="1:8" x14ac:dyDescent="0.25">
      <c r="A56" s="1">
        <v>43830.272222222222</v>
      </c>
      <c r="B56">
        <v>532327</v>
      </c>
      <c r="C56" s="8">
        <f t="shared" si="0"/>
        <v>1.0041666666656965</v>
      </c>
      <c r="D56">
        <f t="shared" si="1"/>
        <v>482</v>
      </c>
      <c r="E56" s="5">
        <f t="shared" si="2"/>
        <v>20.000000000019323</v>
      </c>
      <c r="F56" s="5">
        <f t="shared" si="3"/>
        <v>180.00000000017391</v>
      </c>
      <c r="G56" s="5" t="str">
        <f t="shared" si="4"/>
        <v>décembre</v>
      </c>
      <c r="H56" s="5" t="str">
        <f t="shared" si="5"/>
        <v>2019</v>
      </c>
    </row>
    <row r="57" spans="1:8" x14ac:dyDescent="0.25">
      <c r="A57" s="1">
        <v>43829.268055555556</v>
      </c>
      <c r="B57">
        <v>531845</v>
      </c>
      <c r="C57" s="8">
        <f t="shared" si="0"/>
        <v>1.0173611111094942</v>
      </c>
      <c r="D57">
        <f t="shared" si="1"/>
        <v>587</v>
      </c>
      <c r="E57" s="5">
        <f t="shared" si="2"/>
        <v>24.040955631437527</v>
      </c>
      <c r="F57" s="5">
        <f t="shared" si="3"/>
        <v>216.36860068293774</v>
      </c>
      <c r="G57" s="5" t="str">
        <f t="shared" si="4"/>
        <v>décembre</v>
      </c>
      <c r="H57" s="5" t="str">
        <f t="shared" si="5"/>
        <v>2019</v>
      </c>
    </row>
    <row r="58" spans="1:8" x14ac:dyDescent="0.25">
      <c r="A58" s="1">
        <v>43828.250694444447</v>
      </c>
      <c r="B58">
        <v>531258</v>
      </c>
      <c r="C58" s="8">
        <f t="shared" si="0"/>
        <v>0.94166666666569654</v>
      </c>
      <c r="D58">
        <f t="shared" si="1"/>
        <v>662</v>
      </c>
      <c r="E58" s="5">
        <f t="shared" si="2"/>
        <v>29.292035398260264</v>
      </c>
      <c r="F58" s="5">
        <f t="shared" si="3"/>
        <v>263.62831858434237</v>
      </c>
      <c r="G58" s="5" t="str">
        <f t="shared" si="4"/>
        <v>décembre</v>
      </c>
      <c r="H58" s="5" t="str">
        <f t="shared" si="5"/>
        <v>2019</v>
      </c>
    </row>
    <row r="59" spans="1:8" x14ac:dyDescent="0.25">
      <c r="A59" s="1">
        <v>43827.309027777781</v>
      </c>
      <c r="B59">
        <v>530596</v>
      </c>
      <c r="C59" s="8">
        <f t="shared" si="0"/>
        <v>1.03125</v>
      </c>
      <c r="D59">
        <f t="shared" si="1"/>
        <v>731.19999999995343</v>
      </c>
      <c r="E59" s="5">
        <f t="shared" si="2"/>
        <v>29.543434343432462</v>
      </c>
      <c r="F59" s="5">
        <f t="shared" si="3"/>
        <v>265.89090909089214</v>
      </c>
      <c r="G59" s="5" t="str">
        <f t="shared" si="4"/>
        <v>décembre</v>
      </c>
      <c r="H59" s="5" t="str">
        <f t="shared" si="5"/>
        <v>2019</v>
      </c>
    </row>
    <row r="60" spans="1:8" x14ac:dyDescent="0.25">
      <c r="A60" s="1">
        <v>43826.277777777781</v>
      </c>
      <c r="B60">
        <v>529864.80000000005</v>
      </c>
      <c r="C60" s="8">
        <f t="shared" si="0"/>
        <v>1.0006944444467081</v>
      </c>
      <c r="D60">
        <f t="shared" si="1"/>
        <v>643.80000000004657</v>
      </c>
      <c r="E60" s="5">
        <f t="shared" si="2"/>
        <v>26.806384455180719</v>
      </c>
      <c r="F60" s="5">
        <f t="shared" si="3"/>
        <v>241.25746009662646</v>
      </c>
      <c r="G60" s="5" t="str">
        <f t="shared" si="4"/>
        <v>décembre</v>
      </c>
      <c r="H60" s="5" t="str">
        <f t="shared" si="5"/>
        <v>2019</v>
      </c>
    </row>
    <row r="61" spans="1:8" x14ac:dyDescent="0.25">
      <c r="A61" s="1">
        <v>43825.277083333334</v>
      </c>
      <c r="B61">
        <v>529221</v>
      </c>
      <c r="C61" s="8">
        <f t="shared" si="0"/>
        <v>1.0534722222218988</v>
      </c>
      <c r="D61">
        <f t="shared" si="1"/>
        <v>728</v>
      </c>
      <c r="E61" s="5">
        <f t="shared" si="2"/>
        <v>28.793671720509828</v>
      </c>
      <c r="F61" s="5">
        <f t="shared" si="3"/>
        <v>259.14304548458847</v>
      </c>
      <c r="G61" s="5" t="str">
        <f t="shared" si="4"/>
        <v>décembre</v>
      </c>
      <c r="H61" s="5" t="str">
        <f t="shared" si="5"/>
        <v>2019</v>
      </c>
    </row>
    <row r="62" spans="1:8" x14ac:dyDescent="0.25">
      <c r="A62" s="1">
        <v>43824.223611111112</v>
      </c>
      <c r="B62">
        <v>528493</v>
      </c>
      <c r="C62" s="8">
        <f t="shared" si="0"/>
        <v>1.9576388888890506</v>
      </c>
      <c r="D62">
        <f t="shared" si="1"/>
        <v>1283</v>
      </c>
      <c r="E62" s="5">
        <f t="shared" si="2"/>
        <v>27.307555870873941</v>
      </c>
      <c r="F62" s="5">
        <f t="shared" si="3"/>
        <v>245.76800283786548</v>
      </c>
      <c r="G62" s="5" t="str">
        <f t="shared" si="4"/>
        <v>décembre</v>
      </c>
      <c r="H62" s="5" t="str">
        <f t="shared" si="5"/>
        <v>2019</v>
      </c>
    </row>
    <row r="63" spans="1:8" x14ac:dyDescent="0.25">
      <c r="A63" s="1">
        <v>43822.265972222223</v>
      </c>
      <c r="B63">
        <v>527210</v>
      </c>
      <c r="C63" s="8">
        <f t="shared" si="0"/>
        <v>1.0180555555562023</v>
      </c>
      <c r="D63">
        <f t="shared" si="1"/>
        <v>768</v>
      </c>
      <c r="E63" s="5">
        <f t="shared" si="2"/>
        <v>31.432469304209228</v>
      </c>
      <c r="F63" s="5">
        <f t="shared" si="3"/>
        <v>282.89222373788306</v>
      </c>
      <c r="G63" s="5" t="str">
        <f t="shared" si="4"/>
        <v>décembre</v>
      </c>
      <c r="H63" s="5" t="str">
        <f t="shared" si="5"/>
        <v>2019</v>
      </c>
    </row>
    <row r="64" spans="1:8" x14ac:dyDescent="0.25">
      <c r="A64" s="1">
        <v>43821.247916666667</v>
      </c>
      <c r="B64">
        <v>526442</v>
      </c>
      <c r="C64" s="8">
        <f t="shared" si="0"/>
        <v>1.9749999999985448</v>
      </c>
      <c r="D64">
        <f t="shared" si="1"/>
        <v>1491</v>
      </c>
      <c r="E64" s="5">
        <f t="shared" si="2"/>
        <v>31.455696202554822</v>
      </c>
      <c r="F64" s="5">
        <f t="shared" si="3"/>
        <v>283.10126582299341</v>
      </c>
      <c r="G64" s="5" t="str">
        <f t="shared" si="4"/>
        <v>décembre</v>
      </c>
      <c r="H64" s="5" t="str">
        <f t="shared" si="5"/>
        <v>2019</v>
      </c>
    </row>
    <row r="65" spans="1:8" x14ac:dyDescent="0.25">
      <c r="A65" s="1">
        <v>43819.272916666669</v>
      </c>
      <c r="B65">
        <v>524951</v>
      </c>
      <c r="C65" s="8">
        <f t="shared" si="0"/>
        <v>1.0208333333357587</v>
      </c>
      <c r="D65">
        <f t="shared" si="1"/>
        <v>756</v>
      </c>
      <c r="E65" s="5">
        <f t="shared" si="2"/>
        <v>30.857142857069547</v>
      </c>
      <c r="F65" s="5">
        <f t="shared" si="3"/>
        <v>277.71428571362594</v>
      </c>
      <c r="G65" s="5" t="str">
        <f t="shared" si="4"/>
        <v>décembre</v>
      </c>
      <c r="H65" s="5" t="str">
        <f t="shared" si="5"/>
        <v>2019</v>
      </c>
    </row>
    <row r="66" spans="1:8" x14ac:dyDescent="0.25">
      <c r="A66" s="1">
        <v>43818.252083333333</v>
      </c>
      <c r="B66">
        <v>524195</v>
      </c>
      <c r="C66" s="8">
        <f t="shared" si="0"/>
        <v>3.9784722222248092</v>
      </c>
      <c r="D66">
        <f t="shared" si="1"/>
        <v>2723</v>
      </c>
      <c r="E66" s="5">
        <f t="shared" si="2"/>
        <v>28.518065980082696</v>
      </c>
      <c r="F66" s="5">
        <f t="shared" si="3"/>
        <v>256.66259382074429</v>
      </c>
      <c r="G66" s="5" t="str">
        <f t="shared" si="4"/>
        <v>décembre</v>
      </c>
      <c r="H66" s="5" t="str">
        <f t="shared" si="5"/>
        <v>2019</v>
      </c>
    </row>
    <row r="67" spans="1:8" x14ac:dyDescent="0.25">
      <c r="A67" s="1">
        <v>43814.273611111108</v>
      </c>
      <c r="B67">
        <v>521472</v>
      </c>
      <c r="C67" s="8">
        <f t="shared" ref="C67:C90" si="6">A67-A68</f>
        <v>1.9847222222160781</v>
      </c>
      <c r="D67">
        <f t="shared" ref="D67:D90" si="7">B67-B68</f>
        <v>1489</v>
      </c>
      <c r="E67" s="5">
        <f t="shared" ref="E67:E90" si="8">D67/(C67*24)</f>
        <v>31.259622113462761</v>
      </c>
      <c r="F67" s="5">
        <f t="shared" ref="F67:F90" si="9">E67*9</f>
        <v>281.33659902116483</v>
      </c>
      <c r="G67" s="5" t="str">
        <f t="shared" ref="G67:G90" si="10">TEXT(A67,"mmmm")</f>
        <v>décembre</v>
      </c>
      <c r="H67" s="5" t="str">
        <f t="shared" ref="H67:H90" si="11">TEXT(A67,"aaaa")</f>
        <v>2019</v>
      </c>
    </row>
    <row r="68" spans="1:8" x14ac:dyDescent="0.25">
      <c r="A68" s="1">
        <v>43812.288888888892</v>
      </c>
      <c r="B68">
        <v>519983</v>
      </c>
      <c r="C68" s="8">
        <f t="shared" si="6"/>
        <v>2.0270833333343035</v>
      </c>
      <c r="D68">
        <f t="shared" si="7"/>
        <v>1299</v>
      </c>
      <c r="E68" s="5">
        <f t="shared" si="8"/>
        <v>26.700924974293489</v>
      </c>
      <c r="F68" s="5">
        <f t="shared" si="9"/>
        <v>240.3083247686414</v>
      </c>
      <c r="G68" s="5" t="str">
        <f t="shared" si="10"/>
        <v>décembre</v>
      </c>
      <c r="H68" s="5" t="str">
        <f t="shared" si="11"/>
        <v>2019</v>
      </c>
    </row>
    <row r="69" spans="1:8" x14ac:dyDescent="0.25">
      <c r="A69" s="1">
        <v>43810.261805555558</v>
      </c>
      <c r="B69">
        <v>518684</v>
      </c>
      <c r="C69" s="8">
        <f t="shared" si="6"/>
        <v>3.9854166666700621</v>
      </c>
      <c r="D69">
        <f t="shared" si="7"/>
        <v>2575</v>
      </c>
      <c r="E69" s="5">
        <f t="shared" si="8"/>
        <v>26.921066387849514</v>
      </c>
      <c r="F69" s="5">
        <f t="shared" si="9"/>
        <v>242.28959749064563</v>
      </c>
      <c r="G69" s="5" t="str">
        <f t="shared" si="10"/>
        <v>décembre</v>
      </c>
      <c r="H69" s="5" t="str">
        <f t="shared" si="11"/>
        <v>2019</v>
      </c>
    </row>
    <row r="70" spans="1:8" x14ac:dyDescent="0.25">
      <c r="A70" s="1">
        <v>43806.276388888888</v>
      </c>
      <c r="B70">
        <v>516109</v>
      </c>
      <c r="C70" s="8">
        <f t="shared" si="6"/>
        <v>3.0194444444423425</v>
      </c>
      <c r="D70">
        <f t="shared" si="7"/>
        <v>1490</v>
      </c>
      <c r="E70" s="5">
        <f t="shared" si="8"/>
        <v>20.561177552912199</v>
      </c>
      <c r="F70" s="5">
        <f t="shared" si="9"/>
        <v>185.05059797620979</v>
      </c>
      <c r="G70" s="5" t="str">
        <f t="shared" si="10"/>
        <v>décembre</v>
      </c>
      <c r="H70" s="5" t="str">
        <f t="shared" si="11"/>
        <v>2019</v>
      </c>
    </row>
    <row r="71" spans="1:8" x14ac:dyDescent="0.25">
      <c r="A71" s="1">
        <v>43803.256944444445</v>
      </c>
      <c r="B71">
        <v>514619</v>
      </c>
      <c r="C71" s="8">
        <f t="shared" si="6"/>
        <v>0.98333333333721384</v>
      </c>
      <c r="D71">
        <f t="shared" si="7"/>
        <v>506</v>
      </c>
      <c r="E71" s="5">
        <f t="shared" si="8"/>
        <v>21.440677966017084</v>
      </c>
      <c r="F71" s="5">
        <f t="shared" si="9"/>
        <v>192.96610169415376</v>
      </c>
      <c r="G71" s="5" t="str">
        <f t="shared" si="10"/>
        <v>décembre</v>
      </c>
      <c r="H71" s="5" t="str">
        <f t="shared" si="11"/>
        <v>2019</v>
      </c>
    </row>
    <row r="72" spans="1:8" x14ac:dyDescent="0.25">
      <c r="A72" s="1">
        <v>43802.273611111108</v>
      </c>
      <c r="B72">
        <v>514113</v>
      </c>
      <c r="C72" s="8">
        <f t="shared" si="6"/>
        <v>0.95972222222189885</v>
      </c>
      <c r="D72">
        <f t="shared" si="7"/>
        <v>521</v>
      </c>
      <c r="E72" s="5">
        <f t="shared" si="8"/>
        <v>22.619392185246404</v>
      </c>
      <c r="F72" s="5">
        <f t="shared" si="9"/>
        <v>203.57452966721763</v>
      </c>
      <c r="G72" s="5" t="str">
        <f t="shared" si="10"/>
        <v>décembre</v>
      </c>
      <c r="H72" s="5" t="str">
        <f t="shared" si="11"/>
        <v>2019</v>
      </c>
    </row>
    <row r="73" spans="1:8" x14ac:dyDescent="0.25">
      <c r="A73" s="1">
        <v>43801.313888888886</v>
      </c>
      <c r="B73">
        <v>513592</v>
      </c>
      <c r="C73" s="8">
        <f t="shared" si="6"/>
        <v>0</v>
      </c>
      <c r="D73">
        <f t="shared" si="7"/>
        <v>0</v>
      </c>
      <c r="E73" s="5" t="e">
        <f t="shared" si="8"/>
        <v>#DIV/0!</v>
      </c>
      <c r="F73" s="5" t="e">
        <f t="shared" si="9"/>
        <v>#DIV/0!</v>
      </c>
      <c r="G73" s="5" t="str">
        <f t="shared" si="10"/>
        <v>décembre</v>
      </c>
      <c r="H73" s="5" t="str">
        <f t="shared" si="11"/>
        <v>2019</v>
      </c>
    </row>
    <row r="74" spans="1:8" x14ac:dyDescent="0.25">
      <c r="A74" s="1">
        <v>43801.313888888886</v>
      </c>
      <c r="B74">
        <v>513592</v>
      </c>
      <c r="C74" s="8">
        <f t="shared" si="6"/>
        <v>1.0354166666656965</v>
      </c>
      <c r="D74">
        <f t="shared" si="7"/>
        <v>641</v>
      </c>
      <c r="E74" s="5">
        <f t="shared" si="8"/>
        <v>25.794768611694188</v>
      </c>
      <c r="F74" s="5">
        <f t="shared" si="9"/>
        <v>232.1529175052477</v>
      </c>
      <c r="G74" s="5" t="str">
        <f t="shared" si="10"/>
        <v>décembre</v>
      </c>
      <c r="H74" s="5" t="str">
        <f t="shared" si="11"/>
        <v>2019</v>
      </c>
    </row>
    <row r="75" spans="1:8" x14ac:dyDescent="0.25">
      <c r="A75" s="1">
        <v>43800.27847222222</v>
      </c>
      <c r="B75">
        <v>512951</v>
      </c>
      <c r="C75" s="8">
        <f t="shared" si="6"/>
        <v>0.92222222222335404</v>
      </c>
      <c r="D75">
        <f t="shared" si="7"/>
        <v>631</v>
      </c>
      <c r="E75" s="5">
        <f t="shared" si="8"/>
        <v>28.509036144543327</v>
      </c>
      <c r="F75" s="5">
        <f t="shared" si="9"/>
        <v>256.58132530088994</v>
      </c>
      <c r="G75" s="5" t="str">
        <f t="shared" si="10"/>
        <v>décembre</v>
      </c>
      <c r="H75" s="5" t="str">
        <f t="shared" si="11"/>
        <v>2019</v>
      </c>
    </row>
    <row r="76" spans="1:8" x14ac:dyDescent="0.25">
      <c r="A76" s="1">
        <v>43799.356249999997</v>
      </c>
      <c r="B76">
        <v>512320</v>
      </c>
      <c r="C76" s="8">
        <f t="shared" si="6"/>
        <v>1.0243055555547471</v>
      </c>
      <c r="D76">
        <f t="shared" si="7"/>
        <v>770</v>
      </c>
      <c r="E76" s="5">
        <f t="shared" si="8"/>
        <v>31.322033898329806</v>
      </c>
      <c r="F76" s="5">
        <f t="shared" si="9"/>
        <v>281.89830508496823</v>
      </c>
      <c r="G76" s="5" t="str">
        <f t="shared" si="10"/>
        <v>novembre</v>
      </c>
      <c r="H76" s="5" t="str">
        <f t="shared" si="11"/>
        <v>2019</v>
      </c>
    </row>
    <row r="77" spans="1:8" x14ac:dyDescent="0.25">
      <c r="A77" s="1">
        <v>43798.331944444442</v>
      </c>
      <c r="B77">
        <v>511550</v>
      </c>
      <c r="C77" s="8">
        <f t="shared" si="6"/>
        <v>1.086111111108039</v>
      </c>
      <c r="D77">
        <f t="shared" si="7"/>
        <v>863</v>
      </c>
      <c r="E77" s="5">
        <f t="shared" si="8"/>
        <v>33.107416879889044</v>
      </c>
      <c r="F77" s="5">
        <f t="shared" si="9"/>
        <v>297.96675191900141</v>
      </c>
      <c r="G77" s="5" t="str">
        <f t="shared" si="10"/>
        <v>novembre</v>
      </c>
      <c r="H77" s="5" t="str">
        <f t="shared" si="11"/>
        <v>2019</v>
      </c>
    </row>
    <row r="78" spans="1:8" x14ac:dyDescent="0.25">
      <c r="A78" s="1">
        <v>43797.245833333334</v>
      </c>
      <c r="B78">
        <v>510687</v>
      </c>
      <c r="C78" s="8">
        <f t="shared" si="6"/>
        <v>0.9493055555576575</v>
      </c>
      <c r="D78">
        <f t="shared" si="7"/>
        <v>789</v>
      </c>
      <c r="E78" s="5">
        <f t="shared" si="8"/>
        <v>34.630577907750677</v>
      </c>
      <c r="F78" s="5">
        <f t="shared" si="9"/>
        <v>311.67520116975606</v>
      </c>
      <c r="G78" s="5" t="str">
        <f t="shared" si="10"/>
        <v>novembre</v>
      </c>
      <c r="H78" s="5" t="str">
        <f t="shared" si="11"/>
        <v>2019</v>
      </c>
    </row>
    <row r="79" spans="1:8" x14ac:dyDescent="0.25">
      <c r="A79" s="1">
        <v>43796.296527777777</v>
      </c>
      <c r="B79">
        <v>509898</v>
      </c>
      <c r="C79" s="8">
        <f t="shared" si="6"/>
        <v>2.0409722222175333</v>
      </c>
      <c r="D79">
        <f t="shared" si="7"/>
        <v>1580</v>
      </c>
      <c r="E79" s="5">
        <f t="shared" si="8"/>
        <v>32.255869343388156</v>
      </c>
      <c r="F79" s="5">
        <f t="shared" si="9"/>
        <v>290.3028240904934</v>
      </c>
      <c r="G79" s="5" t="str">
        <f t="shared" si="10"/>
        <v>novembre</v>
      </c>
      <c r="H79" s="5" t="str">
        <f t="shared" si="11"/>
        <v>2019</v>
      </c>
    </row>
    <row r="80" spans="1:8" x14ac:dyDescent="0.25">
      <c r="A80" s="1">
        <v>43794.255555555559</v>
      </c>
      <c r="B80">
        <v>508318</v>
      </c>
      <c r="C80" s="8">
        <f t="shared" si="6"/>
        <v>2.9736111111124046</v>
      </c>
      <c r="D80">
        <f t="shared" si="7"/>
        <v>2097</v>
      </c>
      <c r="E80" s="5">
        <f t="shared" si="8"/>
        <v>29.383465670234767</v>
      </c>
      <c r="F80" s="5">
        <f t="shared" si="9"/>
        <v>264.45119103211289</v>
      </c>
      <c r="G80" s="5" t="str">
        <f t="shared" si="10"/>
        <v>novembre</v>
      </c>
      <c r="H80" s="5" t="str">
        <f t="shared" si="11"/>
        <v>2019</v>
      </c>
    </row>
    <row r="81" spans="1:8" x14ac:dyDescent="0.25">
      <c r="A81" s="1">
        <v>43791.281944444447</v>
      </c>
      <c r="B81">
        <v>506221</v>
      </c>
      <c r="C81" s="8">
        <f t="shared" si="6"/>
        <v>0.99097222222189885</v>
      </c>
      <c r="D81">
        <f t="shared" si="7"/>
        <v>582</v>
      </c>
      <c r="E81" s="5">
        <f t="shared" si="8"/>
        <v>24.470918009818778</v>
      </c>
      <c r="F81" s="5">
        <f t="shared" si="9"/>
        <v>220.238262088369</v>
      </c>
      <c r="G81" s="5" t="str">
        <f t="shared" si="10"/>
        <v>novembre</v>
      </c>
      <c r="H81" s="5" t="str">
        <f t="shared" si="11"/>
        <v>2019</v>
      </c>
    </row>
    <row r="82" spans="1:8" x14ac:dyDescent="0.25">
      <c r="A82" s="1">
        <v>43790.290972222225</v>
      </c>
      <c r="B82">
        <v>505639</v>
      </c>
      <c r="C82" s="8">
        <f t="shared" si="6"/>
        <v>0.97500000000582077</v>
      </c>
      <c r="D82">
        <f t="shared" si="7"/>
        <v>634</v>
      </c>
      <c r="E82" s="5">
        <f t="shared" si="8"/>
        <v>27.094017093855342</v>
      </c>
      <c r="F82" s="5">
        <f t="shared" si="9"/>
        <v>243.84615384469808</v>
      </c>
      <c r="G82" s="5" t="str">
        <f t="shared" si="10"/>
        <v>novembre</v>
      </c>
      <c r="H82" s="5" t="str">
        <f t="shared" si="11"/>
        <v>2019</v>
      </c>
    </row>
    <row r="83" spans="1:8" x14ac:dyDescent="0.25">
      <c r="A83" s="1">
        <v>43789.315972222219</v>
      </c>
      <c r="B83">
        <v>505005</v>
      </c>
      <c r="C83" s="8">
        <f t="shared" si="6"/>
        <v>0.96041666666133096</v>
      </c>
      <c r="D83">
        <f t="shared" si="7"/>
        <v>575</v>
      </c>
      <c r="E83" s="5">
        <f t="shared" si="8"/>
        <v>24.945770065214511</v>
      </c>
      <c r="F83" s="5">
        <f t="shared" si="9"/>
        <v>224.51193058693059</v>
      </c>
      <c r="G83" s="5" t="str">
        <f t="shared" si="10"/>
        <v>novembre</v>
      </c>
      <c r="H83" s="5" t="str">
        <f t="shared" si="11"/>
        <v>2019</v>
      </c>
    </row>
    <row r="84" spans="1:8" x14ac:dyDescent="0.25">
      <c r="A84" s="1">
        <v>43788.355555555558</v>
      </c>
      <c r="B84">
        <v>504430</v>
      </c>
      <c r="C84" s="8">
        <f t="shared" si="6"/>
        <v>1.1041666666715173</v>
      </c>
      <c r="D84">
        <f t="shared" si="7"/>
        <v>663</v>
      </c>
      <c r="E84" s="5">
        <f t="shared" si="8"/>
        <v>25.018867924418394</v>
      </c>
      <c r="F84" s="5">
        <f t="shared" si="9"/>
        <v>225.16981131976556</v>
      </c>
      <c r="G84" s="5" t="str">
        <f t="shared" si="10"/>
        <v>novembre</v>
      </c>
      <c r="H84" s="5" t="str">
        <f t="shared" si="11"/>
        <v>2019</v>
      </c>
    </row>
    <row r="85" spans="1:8" x14ac:dyDescent="0.25">
      <c r="A85" s="1">
        <v>43787.251388888886</v>
      </c>
      <c r="B85">
        <v>503767</v>
      </c>
      <c r="C85" s="8">
        <f t="shared" si="6"/>
        <v>1.0041666666656965</v>
      </c>
      <c r="D85">
        <f t="shared" si="7"/>
        <v>604.90000000002328</v>
      </c>
      <c r="E85" s="5">
        <f t="shared" si="8"/>
        <v>25.099585062265877</v>
      </c>
      <c r="F85" s="5">
        <f t="shared" si="9"/>
        <v>225.89626556039289</v>
      </c>
      <c r="G85" s="5" t="str">
        <f t="shared" si="10"/>
        <v>novembre</v>
      </c>
      <c r="H85" s="5" t="str">
        <f t="shared" si="11"/>
        <v>2019</v>
      </c>
    </row>
    <row r="86" spans="1:8" x14ac:dyDescent="0.25">
      <c r="A86" s="1">
        <v>43786.24722222222</v>
      </c>
      <c r="B86">
        <v>503162.1</v>
      </c>
      <c r="C86" s="8">
        <f t="shared" si="6"/>
        <v>0.94027777777955635</v>
      </c>
      <c r="D86">
        <f t="shared" si="7"/>
        <v>580.09999999997672</v>
      </c>
      <c r="E86" s="5">
        <f t="shared" si="8"/>
        <v>25.706056129935572</v>
      </c>
      <c r="F86" s="5">
        <f t="shared" si="9"/>
        <v>231.35450516942015</v>
      </c>
      <c r="G86" s="5" t="str">
        <f t="shared" si="10"/>
        <v>novembre</v>
      </c>
      <c r="H86" s="5" t="str">
        <f t="shared" si="11"/>
        <v>2019</v>
      </c>
    </row>
    <row r="87" spans="1:8" x14ac:dyDescent="0.25">
      <c r="A87" s="1">
        <v>43785.306944444441</v>
      </c>
      <c r="B87">
        <v>502582</v>
      </c>
      <c r="C87" s="8">
        <f t="shared" si="6"/>
        <v>1.0166666666627862</v>
      </c>
      <c r="D87">
        <f t="shared" si="7"/>
        <v>639</v>
      </c>
      <c r="E87" s="5">
        <f t="shared" si="8"/>
        <v>26.188524590263892</v>
      </c>
      <c r="F87" s="5">
        <f t="shared" si="9"/>
        <v>235.69672131237502</v>
      </c>
      <c r="G87" s="5" t="str">
        <f t="shared" si="10"/>
        <v>novembre</v>
      </c>
      <c r="H87" s="5" t="str">
        <f t="shared" si="11"/>
        <v>2019</v>
      </c>
    </row>
    <row r="88" spans="1:8" x14ac:dyDescent="0.25">
      <c r="A88" s="1">
        <v>43784.290277777778</v>
      </c>
      <c r="B88">
        <v>501943</v>
      </c>
      <c r="C88" s="8">
        <f t="shared" si="6"/>
        <v>0.8243055555576575</v>
      </c>
      <c r="D88">
        <f t="shared" si="7"/>
        <v>617</v>
      </c>
      <c r="E88" s="5">
        <f t="shared" si="8"/>
        <v>31.187868576163101</v>
      </c>
      <c r="F88" s="5">
        <f t="shared" si="9"/>
        <v>280.69081718546789</v>
      </c>
      <c r="G88" s="5" t="str">
        <f t="shared" si="10"/>
        <v>novembre</v>
      </c>
      <c r="H88" s="5" t="str">
        <f t="shared" si="11"/>
        <v>2019</v>
      </c>
    </row>
    <row r="89" spans="1:8" x14ac:dyDescent="0.25">
      <c r="A89" s="1">
        <v>43783.46597222222</v>
      </c>
      <c r="B89">
        <v>501326</v>
      </c>
      <c r="C89" s="8">
        <f t="shared" si="6"/>
        <v>1.0798611111094942</v>
      </c>
      <c r="D89">
        <f t="shared" si="7"/>
        <v>725</v>
      </c>
      <c r="E89" s="5">
        <f t="shared" si="8"/>
        <v>27.974276527373075</v>
      </c>
      <c r="F89" s="5">
        <f t="shared" si="9"/>
        <v>251.76848874635766</v>
      </c>
      <c r="G89" s="5" t="str">
        <f t="shared" si="10"/>
        <v>novembre</v>
      </c>
      <c r="H89" s="5" t="str">
        <f t="shared" si="11"/>
        <v>2019</v>
      </c>
    </row>
    <row r="90" spans="1:8" x14ac:dyDescent="0.25">
      <c r="A90" s="1">
        <v>43782.386111111111</v>
      </c>
      <c r="B90">
        <v>500601</v>
      </c>
      <c r="C90" s="8">
        <f t="shared" si="6"/>
        <v>43782.386111111111</v>
      </c>
      <c r="D90">
        <f t="shared" si="7"/>
        <v>500601</v>
      </c>
      <c r="E90" s="5">
        <f t="shared" si="8"/>
        <v>0.47641019260726303</v>
      </c>
      <c r="F90" s="5">
        <f t="shared" si="9"/>
        <v>4.2876917334653672</v>
      </c>
      <c r="G90" s="5" t="str">
        <f t="shared" si="10"/>
        <v>novembre</v>
      </c>
      <c r="H90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PRm">
                <anchor>
                  <from>
                    <xdr:col>8</xdr:col>
                    <xdr:colOff>1533525</xdr:colOff>
                    <xdr:row>0</xdr:row>
                    <xdr:rowOff>123825</xdr:rowOff>
                  </from>
                  <to>
                    <xdr:col>10</xdr:col>
                    <xdr:colOff>581025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42E4-AFFF-4CE1-9435-F6664E5826AC}">
  <sheetPr codeName="Feuil13"/>
  <dimension ref="A1:K91"/>
  <sheetViews>
    <sheetView topLeftCell="G1" zoomScaleNormal="100" workbookViewId="0">
      <selection activeCell="K14" sqref="K14"/>
    </sheetView>
  </sheetViews>
  <sheetFormatPr baseColWidth="10" defaultRowHeight="15" x14ac:dyDescent="0.25"/>
  <cols>
    <col min="1" max="1" width="13.7109375" style="1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8.85546875" style="5" customWidth="1"/>
    <col min="8" max="8" width="32.7109375" style="5" customWidth="1"/>
    <col min="9" max="9" width="24.28515625" style="5" customWidth="1"/>
    <col min="10" max="10" width="16" style="5" customWidth="1"/>
    <col min="11" max="16384" width="11.42578125" style="5"/>
  </cols>
  <sheetData>
    <row r="1" spans="1:11" x14ac:dyDescent="0.25">
      <c r="A1" s="4" t="s">
        <v>0</v>
      </c>
      <c r="B1" s="3" t="s">
        <v>7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43896.359722222223</v>
      </c>
      <c r="B2">
        <v>605426</v>
      </c>
      <c r="C2" s="8">
        <f>A2-A3</f>
        <v>1.0520833333357587</v>
      </c>
      <c r="D2">
        <f>B2-B3</f>
        <v>677</v>
      </c>
      <c r="E2" s="5">
        <f>D2/(C2*24)</f>
        <v>26.811881188057004</v>
      </c>
      <c r="F2" s="5">
        <f>E2*9</f>
        <v>241.30693069251305</v>
      </c>
      <c r="G2" s="5" t="str">
        <f>TEXT(A2,"mmmm")</f>
        <v>mars</v>
      </c>
      <c r="H2" s="5" t="str">
        <f>TEXT(A2,"aaaa")</f>
        <v>2020</v>
      </c>
      <c r="K2" s="8"/>
    </row>
    <row r="3" spans="1:11" x14ac:dyDescent="0.25">
      <c r="A3" s="1">
        <v>43895.307638888888</v>
      </c>
      <c r="B3">
        <v>604749</v>
      </c>
      <c r="C3" s="8">
        <f t="shared" ref="C3:C66" si="0">A3-A4</f>
        <v>1.0208333333284827</v>
      </c>
      <c r="D3">
        <f t="shared" ref="D3:D66" si="1">B3-B4</f>
        <v>604</v>
      </c>
      <c r="E3" s="5">
        <f t="shared" ref="E3:E66" si="2">D3/(C3*24)</f>
        <v>24.65306122460694</v>
      </c>
      <c r="F3" s="5">
        <f t="shared" ref="F3:F66" si="3">E3*9</f>
        <v>221.87755102146247</v>
      </c>
      <c r="G3" s="5" t="str">
        <f t="shared" ref="G3:G66" si="4">TEXT(A3,"mmmm")</f>
        <v>mars</v>
      </c>
      <c r="H3" s="5" t="str">
        <f t="shared" ref="H3:H66" si="5">TEXT(A3,"aaaa")</f>
        <v>2020</v>
      </c>
      <c r="K3" s="8"/>
    </row>
    <row r="4" spans="1:11" x14ac:dyDescent="0.25">
      <c r="A4" s="1">
        <v>43894.286805555559</v>
      </c>
      <c r="B4">
        <v>604145</v>
      </c>
      <c r="C4" s="8">
        <f t="shared" si="0"/>
        <v>0.97986111111822538</v>
      </c>
      <c r="D4">
        <f t="shared" si="1"/>
        <v>605</v>
      </c>
      <c r="E4" s="5">
        <f t="shared" si="2"/>
        <v>25.726435152187417</v>
      </c>
      <c r="F4" s="5">
        <f t="shared" si="3"/>
        <v>231.53791636968674</v>
      </c>
      <c r="G4" s="5" t="str">
        <f t="shared" si="4"/>
        <v>mars</v>
      </c>
      <c r="H4" s="5" t="str">
        <f t="shared" si="5"/>
        <v>2020</v>
      </c>
      <c r="K4" s="8"/>
    </row>
    <row r="5" spans="1:11" x14ac:dyDescent="0.25">
      <c r="A5" s="1">
        <v>43893.306944444441</v>
      </c>
      <c r="B5">
        <v>603540</v>
      </c>
      <c r="C5" s="8">
        <f t="shared" si="0"/>
        <v>0.9777777777708252</v>
      </c>
      <c r="D5">
        <f t="shared" si="1"/>
        <v>629</v>
      </c>
      <c r="E5" s="5">
        <f t="shared" si="2"/>
        <v>26.803977272917866</v>
      </c>
      <c r="F5" s="5">
        <f t="shared" si="3"/>
        <v>241.2357954562608</v>
      </c>
      <c r="G5" s="5" t="str">
        <f t="shared" si="4"/>
        <v>mars</v>
      </c>
      <c r="H5" s="5" t="str">
        <f t="shared" si="5"/>
        <v>2020</v>
      </c>
      <c r="K5" s="8"/>
    </row>
    <row r="6" spans="1:11" x14ac:dyDescent="0.25">
      <c r="A6" s="1">
        <v>43892.32916666667</v>
      </c>
      <c r="B6">
        <v>602911</v>
      </c>
      <c r="C6" s="8">
        <f t="shared" si="0"/>
        <v>1.0618055555605679</v>
      </c>
      <c r="D6">
        <f t="shared" si="1"/>
        <v>666</v>
      </c>
      <c r="E6" s="5">
        <f t="shared" si="2"/>
        <v>26.134728580648375</v>
      </c>
      <c r="F6" s="5">
        <f t="shared" si="3"/>
        <v>235.21255722583538</v>
      </c>
      <c r="G6" s="5" t="str">
        <f t="shared" si="4"/>
        <v>mars</v>
      </c>
      <c r="H6" s="5" t="str">
        <f t="shared" si="5"/>
        <v>2020</v>
      </c>
      <c r="K6" s="8"/>
    </row>
    <row r="7" spans="1:11" x14ac:dyDescent="0.25">
      <c r="A7" s="1">
        <v>43891.267361111109</v>
      </c>
      <c r="B7">
        <v>602245</v>
      </c>
      <c r="C7" s="8">
        <f t="shared" si="0"/>
        <v>0.97777777777810115</v>
      </c>
      <c r="D7">
        <f t="shared" si="1"/>
        <v>596</v>
      </c>
      <c r="E7" s="5">
        <f t="shared" si="2"/>
        <v>25.397727272718875</v>
      </c>
      <c r="F7" s="5">
        <f t="shared" si="3"/>
        <v>228.57954545446987</v>
      </c>
      <c r="G7" s="5" t="str">
        <f t="shared" si="4"/>
        <v>mars</v>
      </c>
      <c r="H7" s="5" t="str">
        <f t="shared" si="5"/>
        <v>2020</v>
      </c>
      <c r="K7" s="8"/>
    </row>
    <row r="8" spans="1:11" x14ac:dyDescent="0.25">
      <c r="A8" s="1">
        <v>43890.289583333331</v>
      </c>
      <c r="B8">
        <v>601649</v>
      </c>
      <c r="C8" s="8">
        <f t="shared" si="0"/>
        <v>0.97986111111094942</v>
      </c>
      <c r="D8">
        <f t="shared" si="1"/>
        <v>591</v>
      </c>
      <c r="E8" s="5">
        <f t="shared" si="2"/>
        <v>25.131112686042417</v>
      </c>
      <c r="F8" s="5">
        <f t="shared" si="3"/>
        <v>226.18001417438177</v>
      </c>
      <c r="G8" s="5" t="str">
        <f t="shared" si="4"/>
        <v>février</v>
      </c>
      <c r="H8" s="5" t="str">
        <f t="shared" si="5"/>
        <v>2020</v>
      </c>
      <c r="K8" s="8"/>
    </row>
    <row r="9" spans="1:11" x14ac:dyDescent="0.25">
      <c r="A9" s="1">
        <v>43889.30972222222</v>
      </c>
      <c r="B9">
        <v>601058</v>
      </c>
      <c r="C9" s="8">
        <f t="shared" si="0"/>
        <v>1.0180555555562023</v>
      </c>
      <c r="D9">
        <f t="shared" si="1"/>
        <v>653</v>
      </c>
      <c r="E9" s="5">
        <f t="shared" si="2"/>
        <v>26.725784447459148</v>
      </c>
      <c r="F9" s="5">
        <f t="shared" si="3"/>
        <v>240.53206002713233</v>
      </c>
      <c r="G9" s="5" t="str">
        <f t="shared" si="4"/>
        <v>février</v>
      </c>
      <c r="H9" s="5" t="str">
        <f t="shared" si="5"/>
        <v>2020</v>
      </c>
      <c r="K9" s="8"/>
    </row>
    <row r="10" spans="1:11" x14ac:dyDescent="0.25">
      <c r="A10" s="1">
        <v>43888.291666666664</v>
      </c>
      <c r="B10">
        <v>600405</v>
      </c>
      <c r="C10" s="8">
        <f t="shared" si="0"/>
        <v>1.0368055555518367</v>
      </c>
      <c r="D10">
        <f t="shared" si="1"/>
        <v>569</v>
      </c>
      <c r="E10" s="5">
        <f t="shared" si="2"/>
        <v>22.866711319572975</v>
      </c>
      <c r="F10" s="5">
        <f t="shared" si="3"/>
        <v>205.80040187615677</v>
      </c>
      <c r="G10" s="5" t="str">
        <f t="shared" si="4"/>
        <v>février</v>
      </c>
      <c r="H10" s="5" t="str">
        <f t="shared" si="5"/>
        <v>2020</v>
      </c>
    </row>
    <row r="11" spans="1:11" x14ac:dyDescent="0.25">
      <c r="A11" s="1">
        <v>43887.254861111112</v>
      </c>
      <c r="B11">
        <v>599836</v>
      </c>
      <c r="C11" s="8">
        <f t="shared" si="0"/>
        <v>0.97291666666569654</v>
      </c>
      <c r="D11">
        <f t="shared" si="1"/>
        <v>581</v>
      </c>
      <c r="E11" s="5">
        <f t="shared" si="2"/>
        <v>24.882226980752861</v>
      </c>
      <c r="F11" s="5">
        <f t="shared" si="3"/>
        <v>223.94004282677577</v>
      </c>
      <c r="G11" s="5" t="str">
        <f t="shared" si="4"/>
        <v>février</v>
      </c>
      <c r="H11" s="5" t="str">
        <f t="shared" si="5"/>
        <v>2020</v>
      </c>
    </row>
    <row r="12" spans="1:11" x14ac:dyDescent="0.25">
      <c r="A12" s="1">
        <v>43886.281944444447</v>
      </c>
      <c r="B12">
        <v>599255</v>
      </c>
      <c r="C12" s="8">
        <f t="shared" si="0"/>
        <v>1.0111111111109494</v>
      </c>
      <c r="D12">
        <f t="shared" si="1"/>
        <v>598</v>
      </c>
      <c r="E12" s="5">
        <f t="shared" si="2"/>
        <v>24.642857142861082</v>
      </c>
      <c r="F12" s="5">
        <f t="shared" si="3"/>
        <v>221.78571428574975</v>
      </c>
      <c r="G12" s="5" t="str">
        <f t="shared" si="4"/>
        <v>février</v>
      </c>
      <c r="H12" s="5" t="str">
        <f t="shared" si="5"/>
        <v>2020</v>
      </c>
    </row>
    <row r="13" spans="1:11" x14ac:dyDescent="0.25">
      <c r="A13" s="1">
        <v>43885.270833333336</v>
      </c>
      <c r="B13">
        <v>598657</v>
      </c>
      <c r="C13" s="8">
        <f t="shared" si="0"/>
        <v>1.0166666666700621</v>
      </c>
      <c r="D13">
        <f t="shared" si="1"/>
        <v>551</v>
      </c>
      <c r="E13" s="5">
        <f t="shared" si="2"/>
        <v>22.581967213039334</v>
      </c>
      <c r="F13" s="5">
        <f t="shared" si="3"/>
        <v>203.23770491735399</v>
      </c>
      <c r="G13" s="5" t="str">
        <f t="shared" si="4"/>
        <v>février</v>
      </c>
      <c r="H13" s="5" t="str">
        <f t="shared" si="5"/>
        <v>2020</v>
      </c>
    </row>
    <row r="14" spans="1:11" x14ac:dyDescent="0.25">
      <c r="A14" s="1">
        <v>43884.254166666666</v>
      </c>
      <c r="B14">
        <v>598106</v>
      </c>
      <c r="C14" s="8">
        <f t="shared" si="0"/>
        <v>0.94305555555183673</v>
      </c>
      <c r="D14">
        <f t="shared" si="1"/>
        <v>540</v>
      </c>
      <c r="E14" s="5">
        <f t="shared" si="2"/>
        <v>23.858615611287014</v>
      </c>
      <c r="F14" s="5">
        <f t="shared" si="3"/>
        <v>214.72754050158312</v>
      </c>
      <c r="G14" s="5" t="str">
        <f t="shared" si="4"/>
        <v>février</v>
      </c>
      <c r="H14" s="5" t="str">
        <f t="shared" si="5"/>
        <v>2020</v>
      </c>
    </row>
    <row r="15" spans="1:11" x14ac:dyDescent="0.25">
      <c r="A15" s="1">
        <v>43883.311111111114</v>
      </c>
      <c r="B15">
        <v>597566</v>
      </c>
      <c r="C15" s="8">
        <f t="shared" si="0"/>
        <v>1.0409722222248092</v>
      </c>
      <c r="D15">
        <f t="shared" si="1"/>
        <v>559</v>
      </c>
      <c r="E15" s="5">
        <f t="shared" si="2"/>
        <v>22.374916611018442</v>
      </c>
      <c r="F15" s="5">
        <f t="shared" si="3"/>
        <v>201.37424949916598</v>
      </c>
      <c r="G15" s="5" t="str">
        <f t="shared" si="4"/>
        <v>février</v>
      </c>
      <c r="H15" s="5" t="str">
        <f t="shared" si="5"/>
        <v>2020</v>
      </c>
    </row>
    <row r="16" spans="1:11" x14ac:dyDescent="0.25">
      <c r="A16" s="1">
        <v>43882.270138888889</v>
      </c>
      <c r="B16">
        <v>597007</v>
      </c>
      <c r="C16" s="8">
        <f t="shared" si="0"/>
        <v>1.0354166666656965</v>
      </c>
      <c r="D16">
        <f t="shared" si="1"/>
        <v>567</v>
      </c>
      <c r="E16" s="5">
        <f t="shared" si="2"/>
        <v>22.816901408472081</v>
      </c>
      <c r="F16" s="5">
        <f t="shared" si="3"/>
        <v>205.35211267624874</v>
      </c>
      <c r="G16" s="5" t="str">
        <f t="shared" si="4"/>
        <v>février</v>
      </c>
      <c r="H16" s="5" t="str">
        <f t="shared" si="5"/>
        <v>2020</v>
      </c>
    </row>
    <row r="17" spans="1:8" x14ac:dyDescent="0.25">
      <c r="A17" s="1">
        <v>43881.234722222223</v>
      </c>
      <c r="B17">
        <v>596440</v>
      </c>
      <c r="C17" s="8">
        <f t="shared" si="0"/>
        <v>0.94027777777955635</v>
      </c>
      <c r="D17">
        <f t="shared" si="1"/>
        <v>545.69999999995343</v>
      </c>
      <c r="E17" s="5">
        <f t="shared" si="2"/>
        <v>24.181683899509064</v>
      </c>
      <c r="F17" s="5">
        <f t="shared" si="3"/>
        <v>217.63515509558158</v>
      </c>
      <c r="G17" s="5" t="str">
        <f t="shared" si="4"/>
        <v>février</v>
      </c>
      <c r="H17" s="5" t="str">
        <f t="shared" si="5"/>
        <v>2020</v>
      </c>
    </row>
    <row r="18" spans="1:8" x14ac:dyDescent="0.25">
      <c r="A18" s="1">
        <v>43880.294444444444</v>
      </c>
      <c r="B18">
        <v>595894.30000000005</v>
      </c>
      <c r="C18" s="8">
        <f t="shared" si="0"/>
        <v>1.0131944444437977</v>
      </c>
      <c r="D18">
        <f t="shared" si="1"/>
        <v>550.30000000004657</v>
      </c>
      <c r="E18" s="5">
        <f t="shared" si="2"/>
        <v>22.630568882812796</v>
      </c>
      <c r="F18" s="5">
        <f t="shared" si="3"/>
        <v>203.67511994531515</v>
      </c>
      <c r="G18" s="5" t="str">
        <f t="shared" si="4"/>
        <v>février</v>
      </c>
      <c r="H18" s="5" t="str">
        <f t="shared" si="5"/>
        <v>2020</v>
      </c>
    </row>
    <row r="19" spans="1:8" x14ac:dyDescent="0.25">
      <c r="A19" s="1">
        <v>43879.28125</v>
      </c>
      <c r="B19">
        <v>595344</v>
      </c>
      <c r="C19" s="8">
        <f t="shared" si="0"/>
        <v>0.99166666666860692</v>
      </c>
      <c r="D19">
        <f t="shared" si="1"/>
        <v>568</v>
      </c>
      <c r="E19" s="5">
        <f t="shared" si="2"/>
        <v>23.865546218440702</v>
      </c>
      <c r="F19" s="5">
        <f t="shared" si="3"/>
        <v>214.78991596596632</v>
      </c>
      <c r="G19" s="5" t="str">
        <f t="shared" si="4"/>
        <v>février</v>
      </c>
      <c r="H19" s="5" t="str">
        <f t="shared" si="5"/>
        <v>2020</v>
      </c>
    </row>
    <row r="20" spans="1:8" x14ac:dyDescent="0.25">
      <c r="A20" s="1">
        <v>43878.289583333331</v>
      </c>
      <c r="B20">
        <v>594776</v>
      </c>
      <c r="C20" s="8">
        <f t="shared" si="0"/>
        <v>0.97222222221898846</v>
      </c>
      <c r="D20">
        <f t="shared" si="1"/>
        <v>586</v>
      </c>
      <c r="E20" s="5">
        <f t="shared" si="2"/>
        <v>25.114285714369249</v>
      </c>
      <c r="F20" s="5">
        <f t="shared" si="3"/>
        <v>226.02857142932325</v>
      </c>
      <c r="G20" s="5" t="str">
        <f t="shared" si="4"/>
        <v>février</v>
      </c>
      <c r="H20" s="5" t="str">
        <f t="shared" si="5"/>
        <v>2020</v>
      </c>
    </row>
    <row r="21" spans="1:8" x14ac:dyDescent="0.25">
      <c r="A21" s="1">
        <v>43877.317361111112</v>
      </c>
      <c r="B21">
        <v>594190</v>
      </c>
      <c r="C21" s="8">
        <f t="shared" si="0"/>
        <v>1.0597222222204437</v>
      </c>
      <c r="D21">
        <f t="shared" si="1"/>
        <v>627</v>
      </c>
      <c r="E21" s="5">
        <f t="shared" si="2"/>
        <v>24.652686762819883</v>
      </c>
      <c r="F21" s="5">
        <f t="shared" si="3"/>
        <v>221.87418086537895</v>
      </c>
      <c r="G21" s="5" t="str">
        <f t="shared" si="4"/>
        <v>février</v>
      </c>
      <c r="H21" s="5" t="str">
        <f t="shared" si="5"/>
        <v>2020</v>
      </c>
    </row>
    <row r="22" spans="1:8" x14ac:dyDescent="0.25">
      <c r="A22" s="1">
        <v>43876.257638888892</v>
      </c>
      <c r="B22">
        <v>593563</v>
      </c>
      <c r="C22" s="8">
        <f t="shared" si="0"/>
        <v>0.98402777778392192</v>
      </c>
      <c r="D22">
        <f t="shared" si="1"/>
        <v>553</v>
      </c>
      <c r="E22" s="5">
        <f t="shared" si="2"/>
        <v>23.415666901759231</v>
      </c>
      <c r="F22" s="5">
        <f t="shared" si="3"/>
        <v>210.74100211583308</v>
      </c>
      <c r="G22" s="5" t="str">
        <f t="shared" si="4"/>
        <v>février</v>
      </c>
      <c r="H22" s="5" t="str">
        <f t="shared" si="5"/>
        <v>2020</v>
      </c>
    </row>
    <row r="23" spans="1:8" x14ac:dyDescent="0.25">
      <c r="A23" s="1">
        <v>43875.273611111108</v>
      </c>
      <c r="B23">
        <v>593010</v>
      </c>
      <c r="C23" s="8">
        <f t="shared" si="0"/>
        <v>0.96041666666133096</v>
      </c>
      <c r="D23">
        <f t="shared" si="1"/>
        <v>592</v>
      </c>
      <c r="E23" s="5">
        <f t="shared" si="2"/>
        <v>25.68329718018607</v>
      </c>
      <c r="F23" s="5">
        <f t="shared" si="3"/>
        <v>231.14967462167462</v>
      </c>
      <c r="G23" s="5" t="str">
        <f t="shared" si="4"/>
        <v>février</v>
      </c>
      <c r="H23" s="5" t="str">
        <f t="shared" si="5"/>
        <v>2020</v>
      </c>
    </row>
    <row r="24" spans="1:8" x14ac:dyDescent="0.25">
      <c r="A24" s="1">
        <v>43874.313194444447</v>
      </c>
      <c r="B24">
        <v>592418</v>
      </c>
      <c r="C24" s="8">
        <f t="shared" si="0"/>
        <v>1.0500000000029104</v>
      </c>
      <c r="D24">
        <f t="shared" si="1"/>
        <v>587</v>
      </c>
      <c r="E24" s="5">
        <f t="shared" si="2"/>
        <v>23.293650793586227</v>
      </c>
      <c r="F24" s="5">
        <f t="shared" si="3"/>
        <v>209.64285714227606</v>
      </c>
      <c r="G24" s="5" t="str">
        <f t="shared" si="4"/>
        <v>février</v>
      </c>
      <c r="H24" s="5" t="str">
        <f t="shared" si="5"/>
        <v>2020</v>
      </c>
    </row>
    <row r="25" spans="1:8" x14ac:dyDescent="0.25">
      <c r="A25" s="1">
        <v>43873.263194444444</v>
      </c>
      <c r="B25">
        <v>591831</v>
      </c>
      <c r="C25" s="8">
        <f t="shared" si="0"/>
        <v>0.94722222222480923</v>
      </c>
      <c r="D25">
        <f t="shared" si="1"/>
        <v>565</v>
      </c>
      <c r="E25" s="5">
        <f t="shared" si="2"/>
        <v>24.853372433949716</v>
      </c>
      <c r="F25" s="5">
        <f t="shared" si="3"/>
        <v>223.68035190554744</v>
      </c>
      <c r="G25" s="5" t="str">
        <f t="shared" si="4"/>
        <v>février</v>
      </c>
      <c r="H25" s="5" t="str">
        <f t="shared" si="5"/>
        <v>2020</v>
      </c>
    </row>
    <row r="26" spans="1:8" x14ac:dyDescent="0.25">
      <c r="A26" s="1">
        <v>43872.315972222219</v>
      </c>
      <c r="B26">
        <v>591266</v>
      </c>
      <c r="C26" s="8">
        <f t="shared" si="0"/>
        <v>1.077777777776646</v>
      </c>
      <c r="D26">
        <f t="shared" si="1"/>
        <v>620</v>
      </c>
      <c r="E26" s="5">
        <f t="shared" si="2"/>
        <v>23.969072164973625</v>
      </c>
      <c r="F26" s="5">
        <f t="shared" si="3"/>
        <v>215.72164948476262</v>
      </c>
      <c r="G26" s="5" t="str">
        <f t="shared" si="4"/>
        <v>février</v>
      </c>
      <c r="H26" s="5" t="str">
        <f t="shared" si="5"/>
        <v>2020</v>
      </c>
    </row>
    <row r="27" spans="1:8" x14ac:dyDescent="0.25">
      <c r="A27" s="1">
        <v>43871.238194444442</v>
      </c>
      <c r="B27">
        <v>590646</v>
      </c>
      <c r="C27" s="8">
        <f t="shared" si="0"/>
        <v>0.99513888888759539</v>
      </c>
      <c r="D27">
        <f t="shared" si="1"/>
        <v>583</v>
      </c>
      <c r="E27" s="5">
        <f t="shared" si="2"/>
        <v>24.410327983283647</v>
      </c>
      <c r="F27" s="5">
        <f t="shared" si="3"/>
        <v>219.69295184955283</v>
      </c>
      <c r="G27" s="5" t="str">
        <f t="shared" si="4"/>
        <v>février</v>
      </c>
      <c r="H27" s="5" t="str">
        <f t="shared" si="5"/>
        <v>2020</v>
      </c>
    </row>
    <row r="28" spans="1:8" x14ac:dyDescent="0.25">
      <c r="A28" s="1">
        <v>43870.243055555555</v>
      </c>
      <c r="B28">
        <v>590063</v>
      </c>
      <c r="C28" s="8">
        <f t="shared" si="0"/>
        <v>0.93541666666715173</v>
      </c>
      <c r="D28">
        <f t="shared" si="1"/>
        <v>535</v>
      </c>
      <c r="E28" s="5">
        <f t="shared" si="2"/>
        <v>23.830734966580071</v>
      </c>
      <c r="F28" s="5">
        <f t="shared" si="3"/>
        <v>214.47661469922065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43869.307638888888</v>
      </c>
      <c r="B29">
        <v>589528</v>
      </c>
      <c r="C29" s="8">
        <f t="shared" si="0"/>
        <v>1.0513888888890506</v>
      </c>
      <c r="D29">
        <f t="shared" si="1"/>
        <v>611</v>
      </c>
      <c r="E29" s="5">
        <f t="shared" si="2"/>
        <v>24.214002642004203</v>
      </c>
      <c r="F29" s="5">
        <f t="shared" si="3"/>
        <v>217.92602377803783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43868.256249999999</v>
      </c>
      <c r="B30">
        <v>588917</v>
      </c>
      <c r="C30" s="8">
        <f t="shared" si="0"/>
        <v>1.9249999999956344</v>
      </c>
      <c r="D30">
        <f t="shared" si="1"/>
        <v>1037</v>
      </c>
      <c r="E30" s="5">
        <f t="shared" si="2"/>
        <v>22.44588744593835</v>
      </c>
      <c r="F30" s="5">
        <f t="shared" si="3"/>
        <v>202.01298701344516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43866.331250000003</v>
      </c>
      <c r="B31">
        <v>587880</v>
      </c>
      <c r="C31" s="8">
        <f t="shared" si="0"/>
        <v>1.0854166666686069</v>
      </c>
      <c r="D31">
        <f t="shared" si="1"/>
        <v>611</v>
      </c>
      <c r="E31" s="5">
        <f t="shared" si="2"/>
        <v>23.454894433739263</v>
      </c>
      <c r="F31" s="5">
        <f t="shared" si="3"/>
        <v>211.09404990365337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43865.245833333334</v>
      </c>
      <c r="B32">
        <v>587269</v>
      </c>
      <c r="C32" s="8">
        <f t="shared" si="0"/>
        <v>1.9694444444467081</v>
      </c>
      <c r="D32">
        <f t="shared" si="1"/>
        <v>1192</v>
      </c>
      <c r="E32" s="5">
        <f t="shared" si="2"/>
        <v>25.218617771480183</v>
      </c>
      <c r="F32" s="5">
        <f t="shared" si="3"/>
        <v>226.96755994332165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43863.276388888888</v>
      </c>
      <c r="B33">
        <v>586077</v>
      </c>
      <c r="C33" s="8">
        <f t="shared" si="0"/>
        <v>1.0243055555547471</v>
      </c>
      <c r="D33">
        <f t="shared" si="1"/>
        <v>611</v>
      </c>
      <c r="E33" s="5">
        <f t="shared" si="2"/>
        <v>24.854237288155211</v>
      </c>
      <c r="F33" s="5">
        <f t="shared" si="3"/>
        <v>223.68813559339691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43862.252083333333</v>
      </c>
      <c r="B34">
        <v>585466</v>
      </c>
      <c r="C34" s="8">
        <f t="shared" si="0"/>
        <v>0.97291666666569654</v>
      </c>
      <c r="D34">
        <f t="shared" si="1"/>
        <v>622</v>
      </c>
      <c r="E34" s="5">
        <f t="shared" si="2"/>
        <v>26.638115631718211</v>
      </c>
      <c r="F34" s="5">
        <f t="shared" si="3"/>
        <v>239.74304068546391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43861.279166666667</v>
      </c>
      <c r="B35">
        <v>584844</v>
      </c>
      <c r="C35" s="8">
        <f t="shared" si="0"/>
        <v>0.98263888889050577</v>
      </c>
      <c r="D35">
        <f t="shared" si="1"/>
        <v>564</v>
      </c>
      <c r="E35" s="5">
        <f t="shared" si="2"/>
        <v>23.915194346250402</v>
      </c>
      <c r="F35" s="5">
        <f t="shared" si="3"/>
        <v>215.23674911625363</v>
      </c>
      <c r="G35" s="5" t="str">
        <f t="shared" si="4"/>
        <v>janvier</v>
      </c>
      <c r="H35" s="5" t="str">
        <f t="shared" si="5"/>
        <v>2020</v>
      </c>
    </row>
    <row r="36" spans="1:8" x14ac:dyDescent="0.25">
      <c r="A36" s="1">
        <v>43860.296527777777</v>
      </c>
      <c r="B36">
        <v>584280</v>
      </c>
      <c r="C36" s="8">
        <f t="shared" si="0"/>
        <v>1.0374999999985448</v>
      </c>
      <c r="D36">
        <f t="shared" si="1"/>
        <v>590</v>
      </c>
      <c r="E36" s="5">
        <f t="shared" si="2"/>
        <v>23.694779116499099</v>
      </c>
      <c r="F36" s="5">
        <f t="shared" si="3"/>
        <v>213.25301204849188</v>
      </c>
      <c r="G36" s="5" t="str">
        <f t="shared" si="4"/>
        <v>janvier</v>
      </c>
      <c r="H36" s="5" t="str">
        <f t="shared" si="5"/>
        <v>2020</v>
      </c>
    </row>
    <row r="37" spans="1:8" x14ac:dyDescent="0.25">
      <c r="A37" s="1">
        <v>43859.259027777778</v>
      </c>
      <c r="B37">
        <v>583690</v>
      </c>
      <c r="C37" s="8">
        <f t="shared" si="0"/>
        <v>0.9805555555576575</v>
      </c>
      <c r="D37">
        <f t="shared" si="1"/>
        <v>573.40000000002328</v>
      </c>
      <c r="E37" s="5">
        <f t="shared" si="2"/>
        <v>24.365439093433178</v>
      </c>
      <c r="F37" s="5">
        <f t="shared" si="3"/>
        <v>219.28895184089859</v>
      </c>
      <c r="G37" s="5" t="str">
        <f t="shared" si="4"/>
        <v>janvier</v>
      </c>
      <c r="H37" s="5" t="str">
        <f t="shared" si="5"/>
        <v>2020</v>
      </c>
    </row>
    <row r="38" spans="1:8" x14ac:dyDescent="0.25">
      <c r="A38" s="1">
        <v>43858.27847222222</v>
      </c>
      <c r="B38">
        <v>583116.6</v>
      </c>
      <c r="C38" s="8">
        <f t="shared" si="0"/>
        <v>2.9479166666642413</v>
      </c>
      <c r="D38">
        <f t="shared" si="1"/>
        <v>1672.5999999999767</v>
      </c>
      <c r="E38" s="5">
        <f t="shared" si="2"/>
        <v>23.640989399312407</v>
      </c>
      <c r="F38" s="5">
        <f t="shared" si="3"/>
        <v>212.76890459381167</v>
      </c>
      <c r="G38" s="5" t="str">
        <f t="shared" si="4"/>
        <v>janvier</v>
      </c>
      <c r="H38" s="5" t="str">
        <f t="shared" si="5"/>
        <v>2020</v>
      </c>
    </row>
    <row r="39" spans="1:8" x14ac:dyDescent="0.25">
      <c r="A39" s="1">
        <v>43855.330555555556</v>
      </c>
      <c r="B39">
        <v>581444</v>
      </c>
      <c r="C39" s="8">
        <f t="shared" si="0"/>
        <v>3.0916666666671517</v>
      </c>
      <c r="D39">
        <f t="shared" si="1"/>
        <v>1579</v>
      </c>
      <c r="E39" s="5">
        <f t="shared" si="2"/>
        <v>21.280323450131434</v>
      </c>
      <c r="F39" s="5">
        <f t="shared" si="3"/>
        <v>191.52291105118292</v>
      </c>
      <c r="G39" s="5" t="str">
        <f t="shared" si="4"/>
        <v>janvier</v>
      </c>
      <c r="H39" s="5" t="str">
        <f t="shared" si="5"/>
        <v>2020</v>
      </c>
    </row>
    <row r="40" spans="1:8" x14ac:dyDescent="0.25">
      <c r="A40" s="1">
        <v>43852.238888888889</v>
      </c>
      <c r="B40">
        <v>579865</v>
      </c>
      <c r="C40" s="8">
        <f t="shared" si="0"/>
        <v>1.0020833333328483</v>
      </c>
      <c r="D40">
        <f t="shared" si="1"/>
        <v>490</v>
      </c>
      <c r="E40" s="5">
        <f t="shared" si="2"/>
        <v>20.374220374230237</v>
      </c>
      <c r="F40" s="5">
        <f t="shared" si="3"/>
        <v>183.36798336807215</v>
      </c>
      <c r="G40" s="5" t="str">
        <f t="shared" si="4"/>
        <v>janvier</v>
      </c>
      <c r="H40" s="5" t="str">
        <f t="shared" si="5"/>
        <v>2020</v>
      </c>
    </row>
    <row r="41" spans="1:8" x14ac:dyDescent="0.25">
      <c r="A41" s="1">
        <v>43851.236805555556</v>
      </c>
      <c r="B41">
        <v>579375</v>
      </c>
      <c r="C41" s="8">
        <f t="shared" si="0"/>
        <v>1.9666666666671517</v>
      </c>
      <c r="D41">
        <f t="shared" si="1"/>
        <v>992</v>
      </c>
      <c r="E41" s="5">
        <f t="shared" si="2"/>
        <v>21.01694915253719</v>
      </c>
      <c r="F41" s="5">
        <f t="shared" si="3"/>
        <v>189.15254237283472</v>
      </c>
      <c r="G41" s="5" t="str">
        <f t="shared" si="4"/>
        <v>janvier</v>
      </c>
      <c r="H41" s="5" t="str">
        <f t="shared" si="5"/>
        <v>2020</v>
      </c>
    </row>
    <row r="42" spans="1:8" x14ac:dyDescent="0.25">
      <c r="A42" s="1">
        <v>43849.270138888889</v>
      </c>
      <c r="B42">
        <v>578383</v>
      </c>
      <c r="C42" s="8">
        <f t="shared" si="0"/>
        <v>1.9826388888905058</v>
      </c>
      <c r="D42">
        <f t="shared" si="1"/>
        <v>1129</v>
      </c>
      <c r="E42" s="5">
        <f t="shared" si="2"/>
        <v>23.726795096302894</v>
      </c>
      <c r="F42" s="5">
        <f t="shared" si="3"/>
        <v>213.54115586672606</v>
      </c>
      <c r="G42" s="5" t="str">
        <f t="shared" si="4"/>
        <v>janvier</v>
      </c>
      <c r="H42" s="5" t="str">
        <f t="shared" si="5"/>
        <v>2020</v>
      </c>
    </row>
    <row r="43" spans="1:8" x14ac:dyDescent="0.25">
      <c r="A43" s="1">
        <v>43847.287499999999</v>
      </c>
      <c r="B43">
        <v>577254</v>
      </c>
      <c r="C43" s="8">
        <f t="shared" si="0"/>
        <v>1.0215277777751908</v>
      </c>
      <c r="D43">
        <f t="shared" si="1"/>
        <v>595</v>
      </c>
      <c r="E43" s="5">
        <f t="shared" si="2"/>
        <v>24.269204622767106</v>
      </c>
      <c r="F43" s="5">
        <f t="shared" si="3"/>
        <v>218.42284160490397</v>
      </c>
      <c r="G43" s="5" t="str">
        <f t="shared" si="4"/>
        <v>janvier</v>
      </c>
      <c r="H43" s="5" t="str">
        <f t="shared" si="5"/>
        <v>2020</v>
      </c>
    </row>
    <row r="44" spans="1:8" x14ac:dyDescent="0.25">
      <c r="A44" s="1">
        <v>43846.265972222223</v>
      </c>
      <c r="B44">
        <v>576659</v>
      </c>
      <c r="C44" s="8">
        <f t="shared" si="0"/>
        <v>1.9895833333357587</v>
      </c>
      <c r="D44">
        <f t="shared" si="1"/>
        <v>1240</v>
      </c>
      <c r="E44" s="5">
        <f t="shared" si="2"/>
        <v>25.968586387402897</v>
      </c>
      <c r="F44" s="5">
        <f t="shared" si="3"/>
        <v>233.71727748662607</v>
      </c>
      <c r="G44" s="5" t="str">
        <f t="shared" si="4"/>
        <v>janvier</v>
      </c>
      <c r="H44" s="5" t="str">
        <f t="shared" si="5"/>
        <v>2020</v>
      </c>
    </row>
    <row r="45" spans="1:8" x14ac:dyDescent="0.25">
      <c r="A45" s="1">
        <v>43844.276388888888</v>
      </c>
      <c r="B45">
        <v>575419</v>
      </c>
      <c r="C45" s="8">
        <f t="shared" si="0"/>
        <v>0.9493055555576575</v>
      </c>
      <c r="D45">
        <f t="shared" si="1"/>
        <v>583</v>
      </c>
      <c r="E45" s="5">
        <f t="shared" si="2"/>
        <v>25.588880760733392</v>
      </c>
      <c r="F45" s="5">
        <f t="shared" si="3"/>
        <v>230.29992684660053</v>
      </c>
      <c r="G45" s="5" t="str">
        <f t="shared" si="4"/>
        <v>janvier</v>
      </c>
      <c r="H45" s="5" t="str">
        <f t="shared" si="5"/>
        <v>2020</v>
      </c>
    </row>
    <row r="46" spans="1:8" x14ac:dyDescent="0.25">
      <c r="A46" s="1">
        <v>43843.32708333333</v>
      </c>
      <c r="B46">
        <v>574836</v>
      </c>
      <c r="C46" s="8">
        <f t="shared" si="0"/>
        <v>6.0486111111094942</v>
      </c>
      <c r="D46">
        <f t="shared" si="1"/>
        <v>3407</v>
      </c>
      <c r="E46" s="5">
        <f t="shared" si="2"/>
        <v>23.469575200924758</v>
      </c>
      <c r="F46" s="5">
        <f t="shared" si="3"/>
        <v>211.22617680832283</v>
      </c>
      <c r="G46" s="5" t="str">
        <f t="shared" si="4"/>
        <v>janvier</v>
      </c>
      <c r="H46" s="5" t="str">
        <f t="shared" si="5"/>
        <v>2020</v>
      </c>
    </row>
    <row r="47" spans="1:8" x14ac:dyDescent="0.25">
      <c r="A47" s="1">
        <v>43837.27847222222</v>
      </c>
      <c r="B47">
        <v>571429</v>
      </c>
      <c r="C47" s="8">
        <f t="shared" si="0"/>
        <v>0.97152777777955635</v>
      </c>
      <c r="D47">
        <f t="shared" si="1"/>
        <v>529</v>
      </c>
      <c r="E47" s="5">
        <f t="shared" si="2"/>
        <v>22.687634024261541</v>
      </c>
      <c r="F47" s="5">
        <f t="shared" si="3"/>
        <v>204.18870621835387</v>
      </c>
      <c r="G47" s="5" t="str">
        <f t="shared" si="4"/>
        <v>janvier</v>
      </c>
      <c r="H47" s="5" t="str">
        <f t="shared" si="5"/>
        <v>2020</v>
      </c>
    </row>
    <row r="48" spans="1:8" x14ac:dyDescent="0.25">
      <c r="A48" s="1">
        <v>43836.306944444441</v>
      </c>
      <c r="B48">
        <v>570900</v>
      </c>
      <c r="C48" s="8">
        <f t="shared" si="0"/>
        <v>1.0249999999941792</v>
      </c>
      <c r="D48">
        <f t="shared" si="1"/>
        <v>519</v>
      </c>
      <c r="E48" s="5">
        <f t="shared" si="2"/>
        <v>21.097560975729564</v>
      </c>
      <c r="F48" s="5">
        <f t="shared" si="3"/>
        <v>189.87804878156606</v>
      </c>
      <c r="G48" s="5" t="str">
        <f t="shared" si="4"/>
        <v>janvier</v>
      </c>
      <c r="H48" s="5" t="str">
        <f t="shared" si="5"/>
        <v>2020</v>
      </c>
    </row>
    <row r="49" spans="1:8" x14ac:dyDescent="0.25">
      <c r="A49" s="1">
        <v>43835.281944444447</v>
      </c>
      <c r="B49">
        <v>570381</v>
      </c>
      <c r="C49" s="8">
        <f t="shared" si="0"/>
        <v>1.0166666666700621</v>
      </c>
      <c r="D49">
        <f t="shared" si="1"/>
        <v>556</v>
      </c>
      <c r="E49" s="5">
        <f t="shared" si="2"/>
        <v>22.786885245825538</v>
      </c>
      <c r="F49" s="5">
        <f t="shared" si="3"/>
        <v>205.08196721242984</v>
      </c>
      <c r="G49" s="5" t="str">
        <f t="shared" si="4"/>
        <v>janvier</v>
      </c>
      <c r="H49" s="5" t="str">
        <f t="shared" si="5"/>
        <v>2020</v>
      </c>
    </row>
    <row r="50" spans="1:8" x14ac:dyDescent="0.25">
      <c r="A50" s="1">
        <v>43834.265277777777</v>
      </c>
      <c r="B50">
        <v>569825</v>
      </c>
      <c r="C50" s="8">
        <f t="shared" si="0"/>
        <v>0.95277777777664596</v>
      </c>
      <c r="D50">
        <f t="shared" si="1"/>
        <v>547</v>
      </c>
      <c r="E50" s="5">
        <f t="shared" si="2"/>
        <v>23.921282798862237</v>
      </c>
      <c r="F50" s="5">
        <f t="shared" si="3"/>
        <v>215.29154518976014</v>
      </c>
      <c r="G50" s="5" t="str">
        <f t="shared" si="4"/>
        <v>janvier</v>
      </c>
      <c r="H50" s="5" t="str">
        <f t="shared" si="5"/>
        <v>2020</v>
      </c>
    </row>
    <row r="51" spans="1:8" x14ac:dyDescent="0.25">
      <c r="A51" s="1">
        <v>43833.3125</v>
      </c>
      <c r="B51">
        <v>569278</v>
      </c>
      <c r="C51" s="8">
        <f t="shared" si="0"/>
        <v>0.99791666666715173</v>
      </c>
      <c r="D51">
        <f t="shared" si="1"/>
        <v>562</v>
      </c>
      <c r="E51" s="5">
        <f t="shared" si="2"/>
        <v>23.465553235896735</v>
      </c>
      <c r="F51" s="5">
        <f t="shared" si="3"/>
        <v>211.1899791230706</v>
      </c>
      <c r="G51" s="5" t="str">
        <f t="shared" si="4"/>
        <v>janvier</v>
      </c>
      <c r="H51" s="5" t="str">
        <f t="shared" si="5"/>
        <v>2020</v>
      </c>
    </row>
    <row r="52" spans="1:8" x14ac:dyDescent="0.25">
      <c r="A52" s="1">
        <v>43832.314583333333</v>
      </c>
      <c r="B52">
        <v>568716</v>
      </c>
      <c r="C52" s="8">
        <f t="shared" si="0"/>
        <v>2.0423611111109494</v>
      </c>
      <c r="D52">
        <f t="shared" si="1"/>
        <v>1109</v>
      </c>
      <c r="E52" s="5">
        <f t="shared" si="2"/>
        <v>22.624957497451639</v>
      </c>
      <c r="F52" s="5">
        <f t="shared" si="3"/>
        <v>203.62461747706476</v>
      </c>
      <c r="G52" s="5" t="str">
        <f t="shared" si="4"/>
        <v>janvier</v>
      </c>
      <c r="H52" s="5" t="str">
        <f t="shared" si="5"/>
        <v>2020</v>
      </c>
    </row>
    <row r="53" spans="1:8" x14ac:dyDescent="0.25">
      <c r="A53" s="1">
        <v>43830.272222222222</v>
      </c>
      <c r="B53">
        <v>567607</v>
      </c>
      <c r="C53" s="8">
        <f t="shared" si="0"/>
        <v>1.0041666666656965</v>
      </c>
      <c r="D53">
        <f t="shared" si="1"/>
        <v>523</v>
      </c>
      <c r="E53" s="5">
        <f t="shared" si="2"/>
        <v>21.701244813298974</v>
      </c>
      <c r="F53" s="5">
        <f t="shared" si="3"/>
        <v>195.31120331969078</v>
      </c>
      <c r="G53" s="5" t="str">
        <f t="shared" si="4"/>
        <v>décembre</v>
      </c>
      <c r="H53" s="5" t="str">
        <f t="shared" si="5"/>
        <v>2019</v>
      </c>
    </row>
    <row r="54" spans="1:8" x14ac:dyDescent="0.25">
      <c r="A54" s="1">
        <v>43829.268055555556</v>
      </c>
      <c r="B54">
        <v>567084</v>
      </c>
      <c r="C54" s="8">
        <f t="shared" si="0"/>
        <v>1.0173611111094942</v>
      </c>
      <c r="D54">
        <f t="shared" si="1"/>
        <v>578</v>
      </c>
      <c r="E54" s="5">
        <f t="shared" si="2"/>
        <v>23.672354948843083</v>
      </c>
      <c r="F54" s="5">
        <f t="shared" si="3"/>
        <v>213.05119453958775</v>
      </c>
      <c r="G54" s="5" t="str">
        <f t="shared" si="4"/>
        <v>décembre</v>
      </c>
      <c r="H54" s="5" t="str">
        <f t="shared" si="5"/>
        <v>2019</v>
      </c>
    </row>
    <row r="55" spans="1:8" x14ac:dyDescent="0.25">
      <c r="A55" s="1">
        <v>43828.250694444447</v>
      </c>
      <c r="B55">
        <v>566506</v>
      </c>
      <c r="C55" s="8">
        <f t="shared" si="0"/>
        <v>0.94166666666569654</v>
      </c>
      <c r="D55">
        <f t="shared" si="1"/>
        <v>535</v>
      </c>
      <c r="E55" s="5">
        <f t="shared" si="2"/>
        <v>23.672566371705805</v>
      </c>
      <c r="F55" s="5">
        <f t="shared" si="3"/>
        <v>213.05309734535226</v>
      </c>
      <c r="G55" s="5" t="str">
        <f t="shared" si="4"/>
        <v>décembre</v>
      </c>
      <c r="H55" s="5" t="str">
        <f t="shared" si="5"/>
        <v>2019</v>
      </c>
    </row>
    <row r="56" spans="1:8" x14ac:dyDescent="0.25">
      <c r="A56" s="1">
        <v>43827.309027777781</v>
      </c>
      <c r="B56">
        <v>565971</v>
      </c>
      <c r="C56" s="8">
        <f t="shared" si="0"/>
        <v>1.03125</v>
      </c>
      <c r="D56">
        <f t="shared" si="1"/>
        <v>600.59999999997672</v>
      </c>
      <c r="E56" s="5">
        <f t="shared" si="2"/>
        <v>24.266666666665724</v>
      </c>
      <c r="F56" s="5">
        <f t="shared" si="3"/>
        <v>218.39999999999151</v>
      </c>
      <c r="G56" s="5" t="str">
        <f t="shared" si="4"/>
        <v>décembre</v>
      </c>
      <c r="H56" s="5" t="str">
        <f t="shared" si="5"/>
        <v>2019</v>
      </c>
    </row>
    <row r="57" spans="1:8" x14ac:dyDescent="0.25">
      <c r="A57" s="1">
        <v>43826.277777777781</v>
      </c>
      <c r="B57">
        <v>565370.4</v>
      </c>
      <c r="C57" s="8">
        <f t="shared" si="0"/>
        <v>1.0006944444467081</v>
      </c>
      <c r="D57">
        <f t="shared" si="1"/>
        <v>577.40000000002328</v>
      </c>
      <c r="E57" s="5">
        <f t="shared" si="2"/>
        <v>24.041637751508002</v>
      </c>
      <c r="F57" s="5">
        <f t="shared" si="3"/>
        <v>216.37473976357202</v>
      </c>
      <c r="G57" s="5" t="str">
        <f t="shared" si="4"/>
        <v>décembre</v>
      </c>
      <c r="H57" s="5" t="str">
        <f t="shared" si="5"/>
        <v>2019</v>
      </c>
    </row>
    <row r="58" spans="1:8" x14ac:dyDescent="0.25">
      <c r="A58" s="1">
        <v>43825.277083333334</v>
      </c>
      <c r="B58">
        <v>564793</v>
      </c>
      <c r="C58" s="8">
        <f t="shared" si="0"/>
        <v>1.0534722222218988</v>
      </c>
      <c r="D58">
        <f t="shared" si="1"/>
        <v>640</v>
      </c>
      <c r="E58" s="5">
        <f t="shared" si="2"/>
        <v>25.313117996052597</v>
      </c>
      <c r="F58" s="5">
        <f t="shared" si="3"/>
        <v>227.81806196447337</v>
      </c>
      <c r="G58" s="5" t="str">
        <f t="shared" si="4"/>
        <v>décembre</v>
      </c>
      <c r="H58" s="5" t="str">
        <f t="shared" si="5"/>
        <v>2019</v>
      </c>
    </row>
    <row r="59" spans="1:8" x14ac:dyDescent="0.25">
      <c r="A59" s="1">
        <v>43824.223611111112</v>
      </c>
      <c r="B59">
        <v>564153</v>
      </c>
      <c r="C59" s="8">
        <f t="shared" si="0"/>
        <v>1.9576388888890506</v>
      </c>
      <c r="D59">
        <f t="shared" si="1"/>
        <v>989</v>
      </c>
      <c r="E59" s="5">
        <f t="shared" si="2"/>
        <v>21.050017736784355</v>
      </c>
      <c r="F59" s="5">
        <f t="shared" si="3"/>
        <v>189.45015963105919</v>
      </c>
      <c r="G59" s="5" t="str">
        <f t="shared" si="4"/>
        <v>décembre</v>
      </c>
      <c r="H59" s="5" t="str">
        <f t="shared" si="5"/>
        <v>2019</v>
      </c>
    </row>
    <row r="60" spans="1:8" x14ac:dyDescent="0.25">
      <c r="A60" s="1">
        <v>43822.265972222223</v>
      </c>
      <c r="B60">
        <v>563164</v>
      </c>
      <c r="C60" s="8">
        <f t="shared" si="0"/>
        <v>1.0180555555562023</v>
      </c>
      <c r="D60">
        <f t="shared" si="1"/>
        <v>571</v>
      </c>
      <c r="E60" s="5">
        <f t="shared" si="2"/>
        <v>23.36971350612431</v>
      </c>
      <c r="F60" s="5">
        <f t="shared" si="3"/>
        <v>210.32742155511878</v>
      </c>
      <c r="G60" s="5" t="str">
        <f t="shared" si="4"/>
        <v>décembre</v>
      </c>
      <c r="H60" s="5" t="str">
        <f t="shared" si="5"/>
        <v>2019</v>
      </c>
    </row>
    <row r="61" spans="1:8" x14ac:dyDescent="0.25">
      <c r="A61" s="1">
        <v>43821.247916666667</v>
      </c>
      <c r="B61">
        <v>562593</v>
      </c>
      <c r="C61" s="8">
        <f t="shared" si="0"/>
        <v>0.99722222222044365</v>
      </c>
      <c r="D61">
        <f t="shared" si="1"/>
        <v>552</v>
      </c>
      <c r="E61" s="5">
        <f t="shared" si="2"/>
        <v>23.064066852408825</v>
      </c>
      <c r="F61" s="5">
        <f t="shared" si="3"/>
        <v>207.57660167167941</v>
      </c>
      <c r="G61" s="5" t="str">
        <f t="shared" si="4"/>
        <v>décembre</v>
      </c>
      <c r="H61" s="5" t="str">
        <f t="shared" si="5"/>
        <v>2019</v>
      </c>
    </row>
    <row r="62" spans="1:8" x14ac:dyDescent="0.25">
      <c r="A62" s="1">
        <v>43820.250694444447</v>
      </c>
      <c r="B62">
        <v>562041</v>
      </c>
      <c r="C62" s="8">
        <f t="shared" si="0"/>
        <v>0.97777777777810115</v>
      </c>
      <c r="D62">
        <f t="shared" si="1"/>
        <v>549</v>
      </c>
      <c r="E62" s="5">
        <f t="shared" si="2"/>
        <v>23.394886363628626</v>
      </c>
      <c r="F62" s="5">
        <f t="shared" si="3"/>
        <v>210.55397727265762</v>
      </c>
      <c r="G62" s="5" t="str">
        <f t="shared" si="4"/>
        <v>décembre</v>
      </c>
      <c r="H62" s="5" t="str">
        <f t="shared" si="5"/>
        <v>2019</v>
      </c>
    </row>
    <row r="63" spans="1:8" x14ac:dyDescent="0.25">
      <c r="A63" s="1">
        <v>43819.272916666669</v>
      </c>
      <c r="B63">
        <v>561492</v>
      </c>
      <c r="C63" s="8">
        <f t="shared" si="0"/>
        <v>1.0208333333357587</v>
      </c>
      <c r="D63">
        <f t="shared" si="1"/>
        <v>550</v>
      </c>
      <c r="E63" s="5">
        <f t="shared" si="2"/>
        <v>22.448979591783399</v>
      </c>
      <c r="F63" s="5">
        <f t="shared" si="3"/>
        <v>202.04081632605059</v>
      </c>
      <c r="G63" s="5" t="str">
        <f t="shared" si="4"/>
        <v>décembre</v>
      </c>
      <c r="H63" s="5" t="str">
        <f t="shared" si="5"/>
        <v>2019</v>
      </c>
    </row>
    <row r="64" spans="1:8" x14ac:dyDescent="0.25">
      <c r="A64" s="1">
        <v>43818.252083333333</v>
      </c>
      <c r="B64">
        <v>560942</v>
      </c>
      <c r="C64" s="8">
        <f t="shared" si="0"/>
        <v>3.9784722222248092</v>
      </c>
      <c r="D64">
        <f t="shared" si="1"/>
        <v>2052</v>
      </c>
      <c r="E64" s="5">
        <f t="shared" si="2"/>
        <v>21.490661546503741</v>
      </c>
      <c r="F64" s="5">
        <f t="shared" si="3"/>
        <v>193.41595391853366</v>
      </c>
      <c r="G64" s="5" t="str">
        <f t="shared" si="4"/>
        <v>décembre</v>
      </c>
      <c r="H64" s="5" t="str">
        <f t="shared" si="5"/>
        <v>2019</v>
      </c>
    </row>
    <row r="65" spans="1:8" x14ac:dyDescent="0.25">
      <c r="A65" s="1">
        <v>43814.273611111108</v>
      </c>
      <c r="B65">
        <v>558890</v>
      </c>
      <c r="C65" s="8">
        <f t="shared" si="0"/>
        <v>1.9847222222160781</v>
      </c>
      <c r="D65">
        <f t="shared" si="1"/>
        <v>1074</v>
      </c>
      <c r="E65" s="5">
        <f t="shared" si="2"/>
        <v>22.547235829321025</v>
      </c>
      <c r="F65" s="5">
        <f t="shared" si="3"/>
        <v>202.92512246388924</v>
      </c>
      <c r="G65" s="5" t="str">
        <f t="shared" si="4"/>
        <v>décembre</v>
      </c>
      <c r="H65" s="5" t="str">
        <f t="shared" si="5"/>
        <v>2019</v>
      </c>
    </row>
    <row r="66" spans="1:8" x14ac:dyDescent="0.25">
      <c r="A66" s="1">
        <v>43812.288888888892</v>
      </c>
      <c r="B66">
        <v>557816</v>
      </c>
      <c r="C66" s="8">
        <f t="shared" si="0"/>
        <v>2.0270833333343035</v>
      </c>
      <c r="D66">
        <f t="shared" si="1"/>
        <v>1019</v>
      </c>
      <c r="E66" s="5">
        <f t="shared" si="2"/>
        <v>20.945529290843009</v>
      </c>
      <c r="F66" s="5">
        <f t="shared" si="3"/>
        <v>188.50976361758708</v>
      </c>
      <c r="G66" s="5" t="str">
        <f t="shared" si="4"/>
        <v>décembre</v>
      </c>
      <c r="H66" s="5" t="str">
        <f t="shared" si="5"/>
        <v>2019</v>
      </c>
    </row>
    <row r="67" spans="1:8" x14ac:dyDescent="0.25">
      <c r="A67" s="1">
        <v>43810.261805555558</v>
      </c>
      <c r="B67">
        <v>556797</v>
      </c>
      <c r="C67" s="8">
        <f t="shared" ref="C67:C91" si="6">A67-A68</f>
        <v>3.9854166666700621</v>
      </c>
      <c r="D67">
        <f t="shared" ref="D67:D91" si="7">B67-B68</f>
        <v>1912</v>
      </c>
      <c r="E67" s="5">
        <f t="shared" ref="E67:E91" si="8">D67/(C67*24)</f>
        <v>19.989545216919719</v>
      </c>
      <c r="F67" s="5">
        <f t="shared" ref="F67:F91" si="9">E67*9</f>
        <v>179.90590695227746</v>
      </c>
      <c r="G67" s="5" t="str">
        <f t="shared" ref="G67:G91" si="10">TEXT(A67,"mmmm")</f>
        <v>décembre</v>
      </c>
      <c r="H67" s="5" t="str">
        <f t="shared" ref="H67:H91" si="11">TEXT(A67,"aaaa")</f>
        <v>2019</v>
      </c>
    </row>
    <row r="68" spans="1:8" x14ac:dyDescent="0.25">
      <c r="A68" s="1">
        <v>43806.276388888888</v>
      </c>
      <c r="B68">
        <v>554885</v>
      </c>
      <c r="C68" s="8">
        <f t="shared" si="6"/>
        <v>1.9513888888905058</v>
      </c>
      <c r="D68">
        <f t="shared" si="7"/>
        <v>869</v>
      </c>
      <c r="E68" s="5">
        <f t="shared" si="8"/>
        <v>18.555160142333381</v>
      </c>
      <c r="F68" s="5">
        <f t="shared" si="9"/>
        <v>166.99644128100044</v>
      </c>
      <c r="G68" s="5" t="str">
        <f t="shared" si="10"/>
        <v>décembre</v>
      </c>
      <c r="H68" s="5" t="str">
        <f t="shared" si="11"/>
        <v>2019</v>
      </c>
    </row>
    <row r="69" spans="1:8" x14ac:dyDescent="0.25">
      <c r="A69" s="1">
        <v>43804.324999999997</v>
      </c>
      <c r="B69">
        <v>554016</v>
      </c>
      <c r="C69" s="8">
        <f t="shared" si="6"/>
        <v>1.0680555555518367</v>
      </c>
      <c r="D69">
        <f t="shared" si="7"/>
        <v>479</v>
      </c>
      <c r="E69" s="5">
        <f t="shared" si="8"/>
        <v>18.686605981859604</v>
      </c>
      <c r="F69" s="5">
        <f t="shared" si="9"/>
        <v>168.17945383673643</v>
      </c>
      <c r="G69" s="5" t="str">
        <f t="shared" si="10"/>
        <v>décembre</v>
      </c>
      <c r="H69" s="5" t="str">
        <f t="shared" si="11"/>
        <v>2019</v>
      </c>
    </row>
    <row r="70" spans="1:8" x14ac:dyDescent="0.25">
      <c r="A70" s="1">
        <v>43803.256944444445</v>
      </c>
      <c r="B70">
        <v>553537</v>
      </c>
      <c r="C70" s="8">
        <f t="shared" si="6"/>
        <v>0.98333333333721384</v>
      </c>
      <c r="D70">
        <f t="shared" si="7"/>
        <v>436</v>
      </c>
      <c r="E70" s="5">
        <f t="shared" si="8"/>
        <v>18.474576271113534</v>
      </c>
      <c r="F70" s="5">
        <f t="shared" si="9"/>
        <v>166.27118644002181</v>
      </c>
      <c r="G70" s="5" t="str">
        <f t="shared" si="10"/>
        <v>décembre</v>
      </c>
      <c r="H70" s="5" t="str">
        <f t="shared" si="11"/>
        <v>2019</v>
      </c>
    </row>
    <row r="71" spans="1:8" x14ac:dyDescent="0.25">
      <c r="A71" s="1">
        <v>43802.273611111108</v>
      </c>
      <c r="B71">
        <v>553101</v>
      </c>
      <c r="C71" s="8">
        <f t="shared" si="6"/>
        <v>0.95972222222189885</v>
      </c>
      <c r="D71">
        <f t="shared" si="7"/>
        <v>421</v>
      </c>
      <c r="E71" s="5">
        <f t="shared" si="8"/>
        <v>18.277858176561875</v>
      </c>
      <c r="F71" s="5">
        <f t="shared" si="9"/>
        <v>164.50072358905686</v>
      </c>
      <c r="G71" s="5" t="str">
        <f t="shared" si="10"/>
        <v>décembre</v>
      </c>
      <c r="H71" s="5" t="str">
        <f t="shared" si="11"/>
        <v>2019</v>
      </c>
    </row>
    <row r="72" spans="1:8" x14ac:dyDescent="0.25">
      <c r="A72" s="1">
        <v>43801.313888888886</v>
      </c>
      <c r="B72">
        <v>552680</v>
      </c>
      <c r="C72" s="8">
        <f t="shared" si="6"/>
        <v>0</v>
      </c>
      <c r="D72">
        <f t="shared" si="7"/>
        <v>0</v>
      </c>
      <c r="E72" s="5" t="e">
        <f t="shared" si="8"/>
        <v>#DIV/0!</v>
      </c>
      <c r="F72" s="5" t="e">
        <f t="shared" si="9"/>
        <v>#DIV/0!</v>
      </c>
      <c r="G72" s="5" t="str">
        <f t="shared" si="10"/>
        <v>décembre</v>
      </c>
      <c r="H72" s="5" t="str">
        <f t="shared" si="11"/>
        <v>2019</v>
      </c>
    </row>
    <row r="73" spans="1:8" x14ac:dyDescent="0.25">
      <c r="A73" s="1">
        <v>43801.313888888886</v>
      </c>
      <c r="B73">
        <v>552680</v>
      </c>
      <c r="C73" s="8">
        <f t="shared" si="6"/>
        <v>1.0354166666656965</v>
      </c>
      <c r="D73">
        <f t="shared" si="7"/>
        <v>509</v>
      </c>
      <c r="E73" s="5">
        <f t="shared" si="8"/>
        <v>20.482897384325025</v>
      </c>
      <c r="F73" s="5">
        <f t="shared" si="9"/>
        <v>184.34607645892521</v>
      </c>
      <c r="G73" s="5" t="str">
        <f t="shared" si="10"/>
        <v>décembre</v>
      </c>
      <c r="H73" s="5" t="str">
        <f t="shared" si="11"/>
        <v>2019</v>
      </c>
    </row>
    <row r="74" spans="1:8" x14ac:dyDescent="0.25">
      <c r="A74" s="1">
        <v>43800.27847222222</v>
      </c>
      <c r="B74">
        <v>552171</v>
      </c>
      <c r="C74" s="8">
        <f t="shared" si="6"/>
        <v>0.92222222222335404</v>
      </c>
      <c r="D74">
        <f t="shared" si="7"/>
        <v>479</v>
      </c>
      <c r="E74" s="5">
        <f t="shared" si="8"/>
        <v>21.641566265033681</v>
      </c>
      <c r="F74" s="5">
        <f t="shared" si="9"/>
        <v>194.77409638530312</v>
      </c>
      <c r="G74" s="5" t="str">
        <f t="shared" si="10"/>
        <v>décembre</v>
      </c>
      <c r="H74" s="5" t="str">
        <f t="shared" si="11"/>
        <v>2019</v>
      </c>
    </row>
    <row r="75" spans="1:8" x14ac:dyDescent="0.25">
      <c r="A75" s="1">
        <v>43799.356249999997</v>
      </c>
      <c r="B75">
        <v>551692</v>
      </c>
      <c r="C75" s="8">
        <f t="shared" si="6"/>
        <v>1.0243055555547471</v>
      </c>
      <c r="D75">
        <f t="shared" si="7"/>
        <v>519</v>
      </c>
      <c r="E75" s="5">
        <f t="shared" si="8"/>
        <v>21.111864406796325</v>
      </c>
      <c r="F75" s="5">
        <f t="shared" si="9"/>
        <v>190.00677966116692</v>
      </c>
      <c r="G75" s="5" t="str">
        <f t="shared" si="10"/>
        <v>novembre</v>
      </c>
      <c r="H75" s="5" t="str">
        <f t="shared" si="11"/>
        <v>2019</v>
      </c>
    </row>
    <row r="76" spans="1:8" x14ac:dyDescent="0.25">
      <c r="A76" s="1">
        <v>43798.331944444442</v>
      </c>
      <c r="B76">
        <v>551173</v>
      </c>
      <c r="C76" s="8">
        <f t="shared" si="6"/>
        <v>1.086111111108039</v>
      </c>
      <c r="D76">
        <f t="shared" si="7"/>
        <v>590</v>
      </c>
      <c r="E76" s="5">
        <f t="shared" si="8"/>
        <v>22.634271099808267</v>
      </c>
      <c r="F76" s="5">
        <f t="shared" si="9"/>
        <v>203.70843989827441</v>
      </c>
      <c r="G76" s="5" t="str">
        <f t="shared" si="10"/>
        <v>novembre</v>
      </c>
      <c r="H76" s="5" t="str">
        <f t="shared" si="11"/>
        <v>2019</v>
      </c>
    </row>
    <row r="77" spans="1:8" x14ac:dyDescent="0.25">
      <c r="A77" s="1">
        <v>43797.245833333334</v>
      </c>
      <c r="B77">
        <v>550583</v>
      </c>
      <c r="C77" s="8">
        <f t="shared" si="6"/>
        <v>0.9493055555576575</v>
      </c>
      <c r="D77">
        <f t="shared" si="7"/>
        <v>545</v>
      </c>
      <c r="E77" s="5">
        <f t="shared" si="8"/>
        <v>23.920994879244766</v>
      </c>
      <c r="F77" s="5">
        <f t="shared" si="9"/>
        <v>215.2889539132029</v>
      </c>
      <c r="G77" s="5" t="str">
        <f t="shared" si="10"/>
        <v>novembre</v>
      </c>
      <c r="H77" s="5" t="str">
        <f t="shared" si="11"/>
        <v>2019</v>
      </c>
    </row>
    <row r="78" spans="1:8" x14ac:dyDescent="0.25">
      <c r="A78" s="1">
        <v>43796.296527777777</v>
      </c>
      <c r="B78">
        <v>550038</v>
      </c>
      <c r="C78" s="8">
        <f t="shared" si="6"/>
        <v>2.0409722222175333</v>
      </c>
      <c r="D78">
        <f t="shared" si="7"/>
        <v>1110</v>
      </c>
      <c r="E78" s="5">
        <f t="shared" si="8"/>
        <v>22.660768969089148</v>
      </c>
      <c r="F78" s="5">
        <f t="shared" si="9"/>
        <v>203.94692072180231</v>
      </c>
      <c r="G78" s="5" t="str">
        <f t="shared" si="10"/>
        <v>novembre</v>
      </c>
      <c r="H78" s="5" t="str">
        <f t="shared" si="11"/>
        <v>2019</v>
      </c>
    </row>
    <row r="79" spans="1:8" x14ac:dyDescent="0.25">
      <c r="A79" s="1">
        <v>43794.255555555559</v>
      </c>
      <c r="B79">
        <v>548928</v>
      </c>
      <c r="C79" s="8">
        <f t="shared" si="6"/>
        <v>0.97222222222626442</v>
      </c>
      <c r="D79">
        <f t="shared" si="7"/>
        <v>502</v>
      </c>
      <c r="E79" s="5">
        <f t="shared" si="8"/>
        <v>21.514285714196266</v>
      </c>
      <c r="F79" s="5">
        <f t="shared" si="9"/>
        <v>193.62857142776639</v>
      </c>
      <c r="G79" s="5" t="str">
        <f t="shared" si="10"/>
        <v>novembre</v>
      </c>
      <c r="H79" s="5" t="str">
        <f t="shared" si="11"/>
        <v>2019</v>
      </c>
    </row>
    <row r="80" spans="1:8" x14ac:dyDescent="0.25">
      <c r="A80" s="1">
        <v>43793.283333333333</v>
      </c>
      <c r="B80">
        <v>548426</v>
      </c>
      <c r="C80" s="8">
        <f t="shared" si="6"/>
        <v>1.0097222222248092</v>
      </c>
      <c r="D80">
        <f t="shared" si="7"/>
        <v>563</v>
      </c>
      <c r="E80" s="5">
        <f t="shared" si="8"/>
        <v>23.23246217325547</v>
      </c>
      <c r="F80" s="5">
        <f t="shared" si="9"/>
        <v>209.09215955929923</v>
      </c>
      <c r="G80" s="5" t="str">
        <f t="shared" si="10"/>
        <v>novembre</v>
      </c>
      <c r="H80" s="5" t="str">
        <f t="shared" si="11"/>
        <v>2019</v>
      </c>
    </row>
    <row r="81" spans="1:8" x14ac:dyDescent="0.25">
      <c r="A81" s="1">
        <v>43792.273611111108</v>
      </c>
      <c r="B81">
        <v>547863</v>
      </c>
      <c r="C81" s="8">
        <f t="shared" si="6"/>
        <v>0.99166666666133096</v>
      </c>
      <c r="D81">
        <f t="shared" si="7"/>
        <v>536</v>
      </c>
      <c r="E81" s="5">
        <f t="shared" si="8"/>
        <v>22.521008403482519</v>
      </c>
      <c r="F81" s="5">
        <f t="shared" si="9"/>
        <v>202.68907563134266</v>
      </c>
      <c r="G81" s="5" t="str">
        <f t="shared" si="10"/>
        <v>novembre</v>
      </c>
      <c r="H81" s="5" t="str">
        <f t="shared" si="11"/>
        <v>2019</v>
      </c>
    </row>
    <row r="82" spans="1:8" x14ac:dyDescent="0.25">
      <c r="A82" s="1">
        <v>43791.281944444447</v>
      </c>
      <c r="B82">
        <v>547327</v>
      </c>
      <c r="C82" s="8">
        <f t="shared" si="6"/>
        <v>0.99097222222189885</v>
      </c>
      <c r="D82">
        <f t="shared" si="7"/>
        <v>486</v>
      </c>
      <c r="E82" s="5">
        <f t="shared" si="8"/>
        <v>20.434477925724959</v>
      </c>
      <c r="F82" s="5">
        <f t="shared" si="9"/>
        <v>183.91030133152464</v>
      </c>
      <c r="G82" s="5" t="str">
        <f t="shared" si="10"/>
        <v>novembre</v>
      </c>
      <c r="H82" s="5" t="str">
        <f t="shared" si="11"/>
        <v>2019</v>
      </c>
    </row>
    <row r="83" spans="1:8" x14ac:dyDescent="0.25">
      <c r="A83" s="1">
        <v>43790.290972222225</v>
      </c>
      <c r="B83">
        <v>546841</v>
      </c>
      <c r="C83" s="8">
        <f t="shared" si="6"/>
        <v>0.97500000000582077</v>
      </c>
      <c r="D83">
        <f t="shared" si="7"/>
        <v>504</v>
      </c>
      <c r="E83" s="5">
        <f t="shared" si="8"/>
        <v>21.538461538332953</v>
      </c>
      <c r="F83" s="5">
        <f t="shared" si="9"/>
        <v>193.84615384499659</v>
      </c>
      <c r="G83" s="5" t="str">
        <f t="shared" si="10"/>
        <v>novembre</v>
      </c>
      <c r="H83" s="5" t="str">
        <f t="shared" si="11"/>
        <v>2019</v>
      </c>
    </row>
    <row r="84" spans="1:8" x14ac:dyDescent="0.25">
      <c r="A84" s="1">
        <v>43789.315972222219</v>
      </c>
      <c r="B84">
        <v>546337</v>
      </c>
      <c r="C84" s="8">
        <f t="shared" si="6"/>
        <v>0.96041666666133096</v>
      </c>
      <c r="D84">
        <f t="shared" si="7"/>
        <v>456</v>
      </c>
      <c r="E84" s="5">
        <f t="shared" si="8"/>
        <v>19.783080260413595</v>
      </c>
      <c r="F84" s="5">
        <f t="shared" si="9"/>
        <v>178.04772234372234</v>
      </c>
      <c r="G84" s="5" t="str">
        <f t="shared" si="10"/>
        <v>novembre</v>
      </c>
      <c r="H84" s="5" t="str">
        <f t="shared" si="11"/>
        <v>2019</v>
      </c>
    </row>
    <row r="85" spans="1:8" x14ac:dyDescent="0.25">
      <c r="A85" s="1">
        <v>43788.355555555558</v>
      </c>
      <c r="B85">
        <v>545881</v>
      </c>
      <c r="C85" s="8">
        <f t="shared" si="6"/>
        <v>1.1041666666715173</v>
      </c>
      <c r="D85">
        <f t="shared" si="7"/>
        <v>516</v>
      </c>
      <c r="E85" s="5">
        <f t="shared" si="8"/>
        <v>19.471698113122006</v>
      </c>
      <c r="F85" s="5">
        <f t="shared" si="9"/>
        <v>175.24528301809806</v>
      </c>
      <c r="G85" s="5" t="str">
        <f t="shared" si="10"/>
        <v>novembre</v>
      </c>
      <c r="H85" s="5" t="str">
        <f t="shared" si="11"/>
        <v>2019</v>
      </c>
    </row>
    <row r="86" spans="1:8" x14ac:dyDescent="0.25">
      <c r="A86" s="1">
        <v>43787.251388888886</v>
      </c>
      <c r="B86">
        <v>545365</v>
      </c>
      <c r="C86" s="8">
        <f t="shared" si="6"/>
        <v>1.0041666666656965</v>
      </c>
      <c r="D86">
        <f t="shared" si="7"/>
        <v>488.5</v>
      </c>
      <c r="E86" s="5">
        <f t="shared" si="8"/>
        <v>20.269709543588046</v>
      </c>
      <c r="F86" s="5">
        <f t="shared" si="9"/>
        <v>182.42738589229242</v>
      </c>
      <c r="G86" s="5" t="str">
        <f t="shared" si="10"/>
        <v>novembre</v>
      </c>
      <c r="H86" s="5" t="str">
        <f t="shared" si="11"/>
        <v>2019</v>
      </c>
    </row>
    <row r="87" spans="1:8" x14ac:dyDescent="0.25">
      <c r="A87" s="1">
        <v>43786.24722222222</v>
      </c>
      <c r="B87">
        <v>544876.5</v>
      </c>
      <c r="C87" s="8">
        <f t="shared" si="6"/>
        <v>0.94027777777955635</v>
      </c>
      <c r="D87">
        <f t="shared" si="7"/>
        <v>469.5</v>
      </c>
      <c r="E87" s="5">
        <f t="shared" si="8"/>
        <v>20.805022156533763</v>
      </c>
      <c r="F87" s="5">
        <f t="shared" si="9"/>
        <v>187.24519940880387</v>
      </c>
      <c r="G87" s="5" t="str">
        <f t="shared" si="10"/>
        <v>novembre</v>
      </c>
      <c r="H87" s="5" t="str">
        <f t="shared" si="11"/>
        <v>2019</v>
      </c>
    </row>
    <row r="88" spans="1:8" x14ac:dyDescent="0.25">
      <c r="A88" s="1">
        <v>43785.306944444441</v>
      </c>
      <c r="B88">
        <v>544407</v>
      </c>
      <c r="C88" s="8">
        <f t="shared" si="6"/>
        <v>1.0166666666627862</v>
      </c>
      <c r="D88">
        <f t="shared" si="7"/>
        <v>513</v>
      </c>
      <c r="E88" s="5">
        <f t="shared" si="8"/>
        <v>21.024590164014676</v>
      </c>
      <c r="F88" s="5">
        <f t="shared" si="9"/>
        <v>189.22131147613209</v>
      </c>
      <c r="G88" s="5" t="str">
        <f t="shared" si="10"/>
        <v>novembre</v>
      </c>
      <c r="H88" s="5" t="str">
        <f t="shared" si="11"/>
        <v>2019</v>
      </c>
    </row>
    <row r="89" spans="1:8" x14ac:dyDescent="0.25">
      <c r="A89" s="1">
        <v>43784.290277777778</v>
      </c>
      <c r="B89">
        <v>543894</v>
      </c>
      <c r="C89" s="8">
        <f t="shared" si="6"/>
        <v>0.8243055555576575</v>
      </c>
      <c r="D89">
        <f t="shared" si="7"/>
        <v>504</v>
      </c>
      <c r="E89" s="5">
        <f t="shared" si="8"/>
        <v>25.475989890415239</v>
      </c>
      <c r="F89" s="5">
        <f t="shared" si="9"/>
        <v>229.28390901373714</v>
      </c>
      <c r="G89" s="5" t="str">
        <f t="shared" si="10"/>
        <v>novembre</v>
      </c>
      <c r="H89" s="5" t="str">
        <f t="shared" si="11"/>
        <v>2019</v>
      </c>
    </row>
    <row r="90" spans="1:8" x14ac:dyDescent="0.25">
      <c r="A90" s="1">
        <v>43783.46597222222</v>
      </c>
      <c r="B90">
        <v>543390</v>
      </c>
      <c r="C90" s="8">
        <f t="shared" si="6"/>
        <v>1.0798611111094942</v>
      </c>
      <c r="D90">
        <f t="shared" si="7"/>
        <v>568</v>
      </c>
      <c r="E90" s="5">
        <f t="shared" si="8"/>
        <v>21.916398713859181</v>
      </c>
      <c r="F90" s="5">
        <f t="shared" si="9"/>
        <v>197.24758842473261</v>
      </c>
      <c r="G90" s="5" t="str">
        <f t="shared" si="10"/>
        <v>novembre</v>
      </c>
      <c r="H90" s="5" t="str">
        <f t="shared" si="11"/>
        <v>2019</v>
      </c>
    </row>
    <row r="91" spans="1:8" x14ac:dyDescent="0.25">
      <c r="A91" s="1">
        <v>43782.386111111111</v>
      </c>
      <c r="B91">
        <v>542822</v>
      </c>
      <c r="C91" s="8">
        <f t="shared" si="6"/>
        <v>43782.386111111111</v>
      </c>
      <c r="D91">
        <f t="shared" si="7"/>
        <v>542822</v>
      </c>
      <c r="E91" s="5">
        <f t="shared" si="8"/>
        <v>0.51659092485124825</v>
      </c>
      <c r="F91" s="5">
        <f t="shared" si="9"/>
        <v>4.6493183236612339</v>
      </c>
      <c r="G91" s="5" t="str">
        <f t="shared" si="10"/>
        <v>novembre</v>
      </c>
      <c r="H91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PSm">
                <anchor>
                  <from>
                    <xdr:col>9</xdr:col>
                    <xdr:colOff>38100</xdr:colOff>
                    <xdr:row>0</xdr:row>
                    <xdr:rowOff>180975</xdr:rowOff>
                  </from>
                  <to>
                    <xdr:col>10</xdr:col>
                    <xdr:colOff>342900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6A0DF1AC8CB940A471973296D9145C" ma:contentTypeVersion="11" ma:contentTypeDescription="Create a new document." ma:contentTypeScope="" ma:versionID="6e2f0a54d5afe2a743ad283bf4208720">
  <xsd:schema xmlns:xsd="http://www.w3.org/2001/XMLSchema" xmlns:xs="http://www.w3.org/2001/XMLSchema" xmlns:p="http://schemas.microsoft.com/office/2006/metadata/properties" xmlns:ns3="87037488-ec5d-4aba-84c2-9b1d22638e8e" xmlns:ns4="455f835a-6a47-4c3d-a82a-8623e4ec3235" targetNamespace="http://schemas.microsoft.com/office/2006/metadata/properties" ma:root="true" ma:fieldsID="96c3b78bd9c09bb1b9723fe962bbdf4a" ns3:_="" ns4:_="">
    <xsd:import namespace="87037488-ec5d-4aba-84c2-9b1d22638e8e"/>
    <xsd:import namespace="455f835a-6a47-4c3d-a82a-8623e4ec3235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bf3878b1-7c83-4404-a816-77ba4adb8275}" ma:internalName="TaxCatchAll" ma:showField="CatchAllData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bf3878b1-7c83-4404-a816-77ba4adb8275}" ma:internalName="TaxCatchAllLabel" ma:readOnly="true" ma:showField="CatchAllDataLabel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f835a-6a47-4c3d-a82a-8623e4ec32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3bf472f7-a010-4b5a-bb99-a26ed4c99680" ContentTypeId="0x0101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�� 
</file>

<file path=customXml/itemProps1.xml><?xml version="1.0" encoding="utf-8"?>
<ds:datastoreItem xmlns:ds="http://schemas.openxmlformats.org/officeDocument/2006/customXml" ds:itemID="{7730DA55-B848-443D-8370-19829A6A04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455f835a-6a47-4c3d-a82a-8623e4ec32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50C6DB-4899-49CC-BF31-7E9E38473FAA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EF6AA76-C18F-476F-8D6E-76250337F88B}">
  <ds:schemaRefs>
    <ds:schemaRef ds:uri="http://schemas.microsoft.com/office/2006/metadata/properties"/>
    <ds:schemaRef ds:uri="http://schemas.microsoft.com/office/infopath/2007/PartnerControls"/>
    <ds:schemaRef ds:uri="87037488-ec5d-4aba-84c2-9b1d22638e8e"/>
  </ds:schemaRefs>
</ds:datastoreItem>
</file>

<file path=customXml/itemProps4.xml><?xml version="1.0" encoding="utf-8"?>
<ds:datastoreItem xmlns:ds="http://schemas.openxmlformats.org/officeDocument/2006/customXml" ds:itemID="{BE570F2E-AB1F-481C-B480-F1EBA334934F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955BA162-3409-4E1D-9443-BF21D21C36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26</vt:i4>
      </vt:variant>
    </vt:vector>
  </HeadingPairs>
  <TitlesOfParts>
    <vt:vector size="37" baseType="lpstr">
      <vt:lpstr>Données brutes</vt:lpstr>
      <vt:lpstr>Graphiques</vt:lpstr>
      <vt:lpstr>Consommation</vt:lpstr>
      <vt:lpstr>SSA3</vt:lpstr>
      <vt:lpstr>SSA1</vt:lpstr>
      <vt:lpstr>PG1</vt:lpstr>
      <vt:lpstr>SSA2</vt:lpstr>
      <vt:lpstr>SSA4</vt:lpstr>
      <vt:lpstr>PG2</vt:lpstr>
      <vt:lpstr>PR</vt:lpstr>
      <vt:lpstr>PS</vt:lpstr>
      <vt:lpstr>Annees</vt:lpstr>
      <vt:lpstr>'PG1'!Criteres</vt:lpstr>
      <vt:lpstr>'PG2'!Criteres</vt:lpstr>
      <vt:lpstr>PR!Criteres</vt:lpstr>
      <vt:lpstr>PS!Criteres</vt:lpstr>
      <vt:lpstr>'SSA1'!Criteres</vt:lpstr>
      <vt:lpstr>'SSA2'!Criteres</vt:lpstr>
      <vt:lpstr>'SSA3'!Criteres</vt:lpstr>
      <vt:lpstr>'SSA4'!Criteres</vt:lpstr>
      <vt:lpstr>DatePG1</vt:lpstr>
      <vt:lpstr>DatePG2</vt:lpstr>
      <vt:lpstr>DatePR</vt:lpstr>
      <vt:lpstr>DatePS</vt:lpstr>
      <vt:lpstr>DateSSA1</vt:lpstr>
      <vt:lpstr>DateSSA2</vt:lpstr>
      <vt:lpstr>DateSSA3</vt:lpstr>
      <vt:lpstr>DateSSA4</vt:lpstr>
      <vt:lpstr>DebitPG1</vt:lpstr>
      <vt:lpstr>DebitPG2</vt:lpstr>
      <vt:lpstr>DebitPR</vt:lpstr>
      <vt:lpstr>DebitPS</vt:lpstr>
      <vt:lpstr>DebitSSA1</vt:lpstr>
      <vt:lpstr>DebitSSA2</vt:lpstr>
      <vt:lpstr>DebitSSA3</vt:lpstr>
      <vt:lpstr>DebitSSA4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Sall</dc:creator>
  <cp:lastModifiedBy>SALL Joachim (Elengy)</cp:lastModifiedBy>
  <dcterms:created xsi:type="dcterms:W3CDTF">2020-03-04T07:13:03Z</dcterms:created>
  <dcterms:modified xsi:type="dcterms:W3CDTF">2020-03-31T11:06:10Z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iteId">
    <vt:lpwstr>24139d14-c62c-4c47-8bdd-ce71ea1d50cf</vt:lpwstr>
  </property>
  <property fmtid="{D5CDD505-2E9C-101B-9397-08002B2CF9AE}" pid="4" name="MSIP_Label_c135c4ba-2280-41f8-be7d-6f21d368baa3_Owner">
    <vt:lpwstr>QH5945@engie.com</vt:lpwstr>
  </property>
  <property fmtid="{D5CDD505-2E9C-101B-9397-08002B2CF9AE}" pid="5" name="MSIP_Label_c135c4ba-2280-41f8-be7d-6f21d368baa3_SetDate">
    <vt:lpwstr>2020-03-04T07:27:56.3673922Z</vt:lpwstr>
  </property>
  <property fmtid="{D5CDD505-2E9C-101B-9397-08002B2CF9AE}" pid="6" name="MSIP_Label_c135c4ba-2280-41f8-be7d-6f21d368baa3_Name">
    <vt:lpwstr>Internal</vt:lpwstr>
  </property>
  <property fmtid="{D5CDD505-2E9C-101B-9397-08002B2CF9AE}" pid="7" name="MSIP_Label_c135c4ba-2280-41f8-be7d-6f21d368baa3_Application">
    <vt:lpwstr>Microsoft Azure Information Protection</vt:lpwstr>
  </property>
  <property fmtid="{D5CDD505-2E9C-101B-9397-08002B2CF9AE}" pid="8" name="MSIP_Label_c135c4ba-2280-41f8-be7d-6f21d368baa3_ActionId">
    <vt:lpwstr>aecd13c5-a47a-466b-ab76-0b5bbac081b0</vt:lpwstr>
  </property>
  <property fmtid="{D5CDD505-2E9C-101B-9397-08002B2CF9AE}" pid="9" name="MSIP_Label_c135c4ba-2280-41f8-be7d-6f21d368baa3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0x0101000A6A0DF1AC8CB940A471973296D9145C</vt:lpwstr>
  </property>
</Properties>
</file>