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ndows\Desktop\"/>
    </mc:Choice>
  </mc:AlternateContent>
  <xr:revisionPtr revIDLastSave="0" documentId="13_ncr:1_{937FFFAA-2268-43DC-8685-976C0C000701}" xr6:coauthVersionLast="45" xr6:coauthVersionMax="45" xr10:uidLastSave="{00000000-0000-0000-0000-000000000000}"/>
  <bookViews>
    <workbookView xWindow="5400" yWindow="825" windowWidth="18900" windowHeight="9600" activeTab="2" xr2:uid="{9AEA4F52-7149-427F-95E5-676E015E34DF}"/>
  </bookViews>
  <sheets>
    <sheet name="Feuil1" sheetId="1" r:id="rId1"/>
    <sheet name="Catégorie" sheetId="3" r:id="rId2"/>
    <sheet name="Input" sheetId="2" r:id="rId3"/>
    <sheet name="Config" sheetId="4" r:id="rId4"/>
  </sheets>
  <definedNames>
    <definedName name="Calibrant1">Tableau25[]</definedName>
    <definedName name="Consommable1">Tableau26[]</definedName>
    <definedName name="Contrôle1">Tableau24[]</definedName>
    <definedName name="Entrée">Tableau2[]</definedName>
    <definedName name="Entrée1">Tableau11[]</definedName>
    <definedName name="Entrée2">Tableau12[]</definedName>
    <definedName name="Entrée3">Tableau13[]</definedName>
    <definedName name="Entrée4">Tableau14[]</definedName>
    <definedName name="Entrée5">Tableau15[]</definedName>
    <definedName name="Entrée6">Tableau16[]</definedName>
    <definedName name="Entrée7">Tableau17[]</definedName>
    <definedName name="Entrée8">Tableau18[]</definedName>
    <definedName name="Réactif1">Tableau23[]</definedName>
    <definedName name="Sortie">Tableau1[]</definedName>
    <definedName name="Sortie1">Tableau3[]</definedName>
    <definedName name="Sortie2">Tableau4[]</definedName>
    <definedName name="Sortie3">Tableau5[]</definedName>
    <definedName name="Sortie4">Tableau6[]</definedName>
    <definedName name="Sortie5">Tableau7[]</definedName>
    <definedName name="Sortie6">Tableau8[]</definedName>
    <definedName name="Sortie7">Tableau9[]</definedName>
    <definedName name="Sortie8">Tableau10[]</definedName>
    <definedName name="Type">Tableau20[Type]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38" i="3" l="1"/>
  <c r="L38" i="3"/>
  <c r="I38" i="3"/>
  <c r="F38" i="3"/>
  <c r="F21" i="3"/>
  <c r="C38" i="3"/>
  <c r="Q3" i="2"/>
  <c r="P3" i="2"/>
  <c r="D3" i="2"/>
  <c r="B3" i="2"/>
  <c r="AA21" i="3"/>
  <c r="X21" i="3"/>
  <c r="U21" i="3"/>
  <c r="R21" i="3"/>
  <c r="O21" i="3"/>
  <c r="L21" i="3"/>
  <c r="I21" i="3"/>
  <c r="AA2" i="3"/>
  <c r="X2" i="3"/>
  <c r="U2" i="3"/>
  <c r="R2" i="3"/>
  <c r="O2" i="3"/>
  <c r="L2" i="3"/>
  <c r="I2" i="3"/>
  <c r="F2" i="3"/>
  <c r="H3" i="2"/>
  <c r="F3" i="2"/>
  <c r="R3" i="2" l="1"/>
</calcChain>
</file>

<file path=xl/sharedStrings.xml><?xml version="1.0" encoding="utf-8"?>
<sst xmlns="http://schemas.openxmlformats.org/spreadsheetml/2006/main" count="330" uniqueCount="194">
  <si>
    <t>ID</t>
  </si>
  <si>
    <t>Automate</t>
  </si>
  <si>
    <t>Vitros</t>
  </si>
  <si>
    <t>AU</t>
  </si>
  <si>
    <t>Centaur</t>
  </si>
  <si>
    <t>Kryptor</t>
  </si>
  <si>
    <t>Capillarys</t>
  </si>
  <si>
    <t>ABL 90</t>
  </si>
  <si>
    <t>Afinion</t>
  </si>
  <si>
    <t>Drogue</t>
  </si>
  <si>
    <t>Catégorie Entrée</t>
  </si>
  <si>
    <t>Catégorie Sortie</t>
  </si>
  <si>
    <t>Type</t>
  </si>
  <si>
    <t>1.1</t>
  </si>
  <si>
    <t>1.2</t>
  </si>
  <si>
    <t>1.3</t>
  </si>
  <si>
    <t>1.4</t>
  </si>
  <si>
    <t>Réactif</t>
  </si>
  <si>
    <t>Contrôle</t>
  </si>
  <si>
    <t>Calibrants</t>
  </si>
  <si>
    <t>Consommable</t>
  </si>
  <si>
    <t>2.1</t>
  </si>
  <si>
    <t>2.2</t>
  </si>
  <si>
    <t>2.3</t>
  </si>
  <si>
    <t>2.4</t>
  </si>
  <si>
    <t>Calibrant</t>
  </si>
  <si>
    <t>3.1</t>
  </si>
  <si>
    <t>3.2</t>
  </si>
  <si>
    <t>3.3</t>
  </si>
  <si>
    <t>3.4</t>
  </si>
  <si>
    <t>4.1</t>
  </si>
  <si>
    <t>4.2</t>
  </si>
  <si>
    <t>4.3</t>
  </si>
  <si>
    <t>4.4</t>
  </si>
  <si>
    <t>5.1</t>
  </si>
  <si>
    <t>5.2</t>
  </si>
  <si>
    <t>5.3</t>
  </si>
  <si>
    <t>5.4</t>
  </si>
  <si>
    <t>6.1</t>
  </si>
  <si>
    <t>6.2</t>
  </si>
  <si>
    <t>6.3</t>
  </si>
  <si>
    <t>7.1</t>
  </si>
  <si>
    <t>7.2</t>
  </si>
  <si>
    <t>7.3</t>
  </si>
  <si>
    <t>8.1</t>
  </si>
  <si>
    <t>8.2</t>
  </si>
  <si>
    <t>8.3</t>
  </si>
  <si>
    <t>Entrée</t>
  </si>
  <si>
    <t>Sortie</t>
  </si>
  <si>
    <t>CatID</t>
  </si>
  <si>
    <t>Type de consommable</t>
  </si>
  <si>
    <t>Numéro de lot</t>
  </si>
  <si>
    <t>Stock</t>
  </si>
  <si>
    <t>Etat du stock</t>
  </si>
  <si>
    <t>Date de péremption</t>
  </si>
  <si>
    <t>Péremption</t>
  </si>
  <si>
    <t>Commentaire</t>
  </si>
  <si>
    <t>Recherche</t>
  </si>
  <si>
    <t>Calibration</t>
  </si>
  <si>
    <t>TypeID</t>
  </si>
  <si>
    <t>Mois</t>
  </si>
  <si>
    <t>Année</t>
  </si>
  <si>
    <t>Nom</t>
  </si>
  <si>
    <t>NomID</t>
  </si>
  <si>
    <t>1.1.1</t>
  </si>
  <si>
    <t>1.2.1</t>
  </si>
  <si>
    <t>1.1.2</t>
  </si>
  <si>
    <t>1.1.3</t>
  </si>
  <si>
    <t>1.1.4</t>
  </si>
  <si>
    <t>1.1.5</t>
  </si>
  <si>
    <t>1.1.6</t>
  </si>
  <si>
    <t>1.1.7</t>
  </si>
  <si>
    <t>1.1.8</t>
  </si>
  <si>
    <t>1.1.9</t>
  </si>
  <si>
    <t>1.1.10</t>
  </si>
  <si>
    <t>1.1.11</t>
  </si>
  <si>
    <t>1.1.12</t>
  </si>
  <si>
    <t>1.1.13</t>
  </si>
  <si>
    <t>1.1.14</t>
  </si>
  <si>
    <t>1.1.15</t>
  </si>
  <si>
    <t>1.1.16</t>
  </si>
  <si>
    <t>1.1.17</t>
  </si>
  <si>
    <t>1.1.18</t>
  </si>
  <si>
    <t>1.1.19</t>
  </si>
  <si>
    <t>1.1.20</t>
  </si>
  <si>
    <t>1.1.21</t>
  </si>
  <si>
    <t>1.1.22</t>
  </si>
  <si>
    <t>1.1.23</t>
  </si>
  <si>
    <t>1.1.24</t>
  </si>
  <si>
    <t>1.1.25</t>
  </si>
  <si>
    <t>1.1.26</t>
  </si>
  <si>
    <t>1.1.27</t>
  </si>
  <si>
    <t>1.1.28</t>
  </si>
  <si>
    <t>1.1.29</t>
  </si>
  <si>
    <t>1.1.30</t>
  </si>
  <si>
    <t>1.1.31</t>
  </si>
  <si>
    <t>1.1.32</t>
  </si>
  <si>
    <t>1.2.2</t>
  </si>
  <si>
    <t>1.2.3</t>
  </si>
  <si>
    <t>1.2.4</t>
  </si>
  <si>
    <t>1.2.5</t>
  </si>
  <si>
    <t>1.2.6</t>
  </si>
  <si>
    <t>1.2.7</t>
  </si>
  <si>
    <t>1.2.8</t>
  </si>
  <si>
    <t>1.2.9</t>
  </si>
  <si>
    <t>1.2.10</t>
  </si>
  <si>
    <t>1.2.11</t>
  </si>
  <si>
    <t>1.2.12</t>
  </si>
  <si>
    <t>1.3.1</t>
  </si>
  <si>
    <t>1.3.2</t>
  </si>
  <si>
    <t>1.3.3</t>
  </si>
  <si>
    <t>1.3.4</t>
  </si>
  <si>
    <t>1.3.5</t>
  </si>
  <si>
    <t>1.3.6</t>
  </si>
  <si>
    <t>1.3.7</t>
  </si>
  <si>
    <t>1.3.8</t>
  </si>
  <si>
    <t>1.3.9</t>
  </si>
  <si>
    <t>1.3.10</t>
  </si>
  <si>
    <t>1.4.1</t>
  </si>
  <si>
    <t>1.4.2</t>
  </si>
  <si>
    <t>1.4.3</t>
  </si>
  <si>
    <t>1.4.4</t>
  </si>
  <si>
    <t>1.4.5</t>
  </si>
  <si>
    <t>ALATV</t>
  </si>
  <si>
    <t>Amoniaque</t>
  </si>
  <si>
    <t>ASAT</t>
  </si>
  <si>
    <t>BuBc</t>
  </si>
  <si>
    <t>BilT</t>
  </si>
  <si>
    <t>Ca</t>
  </si>
  <si>
    <t>Cl-</t>
  </si>
  <si>
    <t>CK</t>
  </si>
  <si>
    <t>Creat</t>
  </si>
  <si>
    <t>ECO2</t>
  </si>
  <si>
    <t>GGT</t>
  </si>
  <si>
    <t>Gluc</t>
  </si>
  <si>
    <t>Lac</t>
  </si>
  <si>
    <t>LDHi</t>
  </si>
  <si>
    <t>Lipase</t>
  </si>
  <si>
    <t>Mg</t>
  </si>
  <si>
    <t>PAL</t>
  </si>
  <si>
    <t>Phosphore</t>
  </si>
  <si>
    <t>K+</t>
  </si>
  <si>
    <t>Prot LCR</t>
  </si>
  <si>
    <t>Prot Total</t>
  </si>
  <si>
    <t>Na+</t>
  </si>
  <si>
    <t>Urée</t>
  </si>
  <si>
    <t>Palb</t>
  </si>
  <si>
    <t>Transferrine</t>
  </si>
  <si>
    <t>Alcool</t>
  </si>
  <si>
    <t>Acet</t>
  </si>
  <si>
    <t>Hapto</t>
  </si>
  <si>
    <t>Alb</t>
  </si>
  <si>
    <t>CRP</t>
  </si>
  <si>
    <t>Amikacine</t>
  </si>
  <si>
    <t>Diluant 1</t>
  </si>
  <si>
    <t>Diluant 2</t>
  </si>
  <si>
    <t>Diluant 3</t>
  </si>
  <si>
    <t>Plaque blanche</t>
  </si>
  <si>
    <t>1.1.33</t>
  </si>
  <si>
    <t>1.1.34</t>
  </si>
  <si>
    <t>1.1.35</t>
  </si>
  <si>
    <t>1.1.36</t>
  </si>
  <si>
    <t>Performance Verifier Liquid I</t>
  </si>
  <si>
    <t>Performance Verifier Liquid II</t>
  </si>
  <si>
    <t>Palb Performance Verifier I</t>
  </si>
  <si>
    <t>Protein Performance Verifier III</t>
  </si>
  <si>
    <t>TDM Performance Verifier I</t>
  </si>
  <si>
    <t>TDM Performance Verifier II</t>
  </si>
  <si>
    <t>TDM Performance Verifier III</t>
  </si>
  <si>
    <t>MicroSensor Check Fluids 1 et 2</t>
  </si>
  <si>
    <t>Liquichek Elevated CRP</t>
  </si>
  <si>
    <t>MAS Alcool-Ammoniaque niveau 1</t>
  </si>
  <si>
    <t>MAS Alcool-Ammoniaque niveau 3</t>
  </si>
  <si>
    <t>Contrôle Multiparamétrique</t>
  </si>
  <si>
    <t>Kit Cal 3</t>
  </si>
  <si>
    <t>Kit Cal 4</t>
  </si>
  <si>
    <t>Kit Cal 5</t>
  </si>
  <si>
    <t>Kit Cal 8</t>
  </si>
  <si>
    <t>Kit Cal 9</t>
  </si>
  <si>
    <t>Kit Cal 20</t>
  </si>
  <si>
    <t>Kit Cal 23</t>
  </si>
  <si>
    <t>Cal Kit CRP</t>
  </si>
  <si>
    <t>Cal Alb</t>
  </si>
  <si>
    <t>Cal Amikacine</t>
  </si>
  <si>
    <t>Cuvette</t>
  </si>
  <si>
    <t>MicroTip</t>
  </si>
  <si>
    <t>Tip</t>
  </si>
  <si>
    <t>Poubelle1</t>
  </si>
  <si>
    <t>Poubelle2</t>
  </si>
  <si>
    <t>1.4.6</t>
  </si>
  <si>
    <t>Capuchon anti évaporation</t>
  </si>
  <si>
    <t>1.4.7</t>
  </si>
  <si>
    <t>Lampe</t>
  </si>
  <si>
    <t>AU 680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</si>
</sst>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/>
    <xf numFmtId="14" fontId="0" fillId="0" borderId="0" xfId="0" applyNumberFormat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</cellXfs>
  <cellStyles count="1">
    <cellStyle name="Normal" xfId="0" builtinId="0"/>
  </cellStyles>
  <dxfs count="6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5F9F85-00E1-4518-9F2D-C690B553784C}" name="Tableau1" displayName="Tableau1" ref="C3:D11" totalsRowShown="0" headerRowDxfId="64">
  <autoFilter ref="C3:D11" xr:uid="{C5AA2D9C-721D-4345-A167-65DF01C993A5}"/>
  <tableColumns count="2">
    <tableColumn id="1" xr3:uid="{AFAA4FD9-E751-475C-89AE-38D2E6FAC49B}" name="ID" dataDxfId="65"/>
    <tableColumn id="2" xr3:uid="{4210EA10-15F7-4F4B-9071-A64C54E0454B}" name="Automat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F143B7-DF13-47C3-B9CD-B204E5F8D556}" name="Tableau2" displayName="Tableau2" ref="C22:D30" totalsRowShown="0" headerRowDxfId="62">
  <autoFilter ref="C22:D30" xr:uid="{9A4C90A5-17D0-47EA-BEFC-8A08B12C6D7B}"/>
  <tableColumns count="2">
    <tableColumn id="1" xr3:uid="{66CD1906-EA3A-4F89-AA7D-C2CB4498DC33}" name="ID" dataDxfId="63"/>
    <tableColumn id="2" xr3:uid="{321D0693-56B0-4AB4-B18C-FD6FC49913D6}" name="Automate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10E5C6F-F61B-485B-A0D8-7BDB6B56E902}" name="Tableau3" displayName="Tableau3" ref="F3:G7" totalsRowShown="0" headerRowDxfId="60">
  <autoFilter ref="F3:G7" xr:uid="{E704F129-EAF1-4FCA-8CBF-54DF00D103EF}"/>
  <tableColumns count="2">
    <tableColumn id="1" xr3:uid="{42E92057-43E3-4031-AB3F-7E03015900CA}" name="ID" dataDxfId="61"/>
    <tableColumn id="2" xr3:uid="{CB64EC11-F7D3-45F9-99EB-AB489AD765BC}" name="Type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69B3979-772A-429B-B3EE-CD918ECE76EE}" name="Tableau4" displayName="Tableau4" ref="I3:J7" totalsRowShown="0" headerRowDxfId="58">
  <autoFilter ref="I3:J7" xr:uid="{2AA5680E-D6FE-49FF-BA68-59EF510181CB}"/>
  <tableColumns count="2">
    <tableColumn id="1" xr3:uid="{049175CB-AE1C-4E87-BA71-E28927CA1F2E}" name="ID" dataDxfId="59"/>
    <tableColumn id="2" xr3:uid="{C996B89F-9480-4E50-81F6-1DCDCDE01DFC}" name="Type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DB2387D-ECF2-4927-B4DF-2910FAA3FF73}" name="Tableau5" displayName="Tableau5" ref="L3:M7" totalsRowShown="0" headerRowDxfId="56">
  <autoFilter ref="L3:M7" xr:uid="{C9FFF46E-1873-4903-84E0-E58B8A6E6358}"/>
  <tableColumns count="2">
    <tableColumn id="1" xr3:uid="{1B84CC93-98EE-40FE-B888-8C61CBEDDD33}" name="ID" dataDxfId="57"/>
    <tableColumn id="2" xr3:uid="{3950DF91-1B59-4EE0-BD28-6A9975BFF6DC}" name="Type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CAF01DC-B3BE-40EB-81ED-0B13C0044561}" name="Tableau6" displayName="Tableau6" ref="O3:P7" totalsRowShown="0" headerRowDxfId="54">
  <autoFilter ref="O3:P7" xr:uid="{16518F38-B8A9-40F6-A677-588C8CB941FA}"/>
  <tableColumns count="2">
    <tableColumn id="1" xr3:uid="{0675FEBF-D483-4963-A3EE-C840F5961E48}" name="ID" dataDxfId="55"/>
    <tableColumn id="2" xr3:uid="{5EADCCF6-918D-4FEA-9B4C-4B74C5E56452}" name="Type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3976C71-F0BB-4749-A282-0A70904D4343}" name="Tableau7" displayName="Tableau7" ref="R3:S7" totalsRowShown="0" headerRowDxfId="52">
  <autoFilter ref="R3:S7" xr:uid="{D5FF15BD-7D0C-47AF-ACA6-A5556831BF7B}"/>
  <tableColumns count="2">
    <tableColumn id="1" xr3:uid="{437F1C49-926E-431F-949D-8614EE8A0F7A}" name="ID" dataDxfId="53"/>
    <tableColumn id="2" xr3:uid="{5BF6B6B2-7310-4488-9353-DE16510771EF}" name="Type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3EBDF49-C5A1-4BF5-9A88-8BDD40D5A6B9}" name="Tableau8" displayName="Tableau8" ref="U3:V6" totalsRowShown="0" headerRowDxfId="50">
  <autoFilter ref="U3:V6" xr:uid="{E3467A6D-5C40-4BBC-8617-A01C3BD6BC88}"/>
  <tableColumns count="2">
    <tableColumn id="1" xr3:uid="{69E61D8E-29AF-4926-91EC-521E26C62512}" name="ID" dataDxfId="51"/>
    <tableColumn id="2" xr3:uid="{FA0B1321-EC18-40D0-9B1D-6364B76B0A3F}" name="Type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7B28F223-2E40-4566-9EBB-7D773E786730}" name="Tableau9" displayName="Tableau9" ref="X3:Y6" totalsRowShown="0" headerRowDxfId="48">
  <autoFilter ref="X3:Y6" xr:uid="{6C159F30-C4EE-4D6A-AFC1-E073D27C81AA}"/>
  <tableColumns count="2">
    <tableColumn id="1" xr3:uid="{9FB9B13A-1E68-4832-B5E1-D9D4AA442EF3}" name="ID" dataDxfId="49"/>
    <tableColumn id="2" xr3:uid="{342CE3B3-E00B-41DB-B921-791A9FE22B99}" name="Type"/>
  </tableColumns>
  <tableStyleInfo name="TableStyleLight8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692841D0-B63C-4B59-8B77-708278DADE59}" name="Tableau10" displayName="Tableau10" ref="AA3:AB6" totalsRowShown="0" headerRowDxfId="46">
  <autoFilter ref="AA3:AB6" xr:uid="{84C2079D-96BD-4014-B15C-DFF956239DA0}"/>
  <tableColumns count="2">
    <tableColumn id="1" xr3:uid="{C6EF3399-F4CE-4446-BD8A-BB4633A8A056}" name="ID" dataDxfId="47"/>
    <tableColumn id="2" xr3:uid="{1BDBF7EF-DB83-47BD-9A3E-50ABCD1ACFBC}" name="Type"/>
  </tableColumns>
  <tableStyleInfo name="TableStyleLight8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301AE65-C7C8-4D79-B352-EB91A57117C6}" name="Tableau11" displayName="Tableau11" ref="F22:G26" totalsRowShown="0" headerRowDxfId="44">
  <autoFilter ref="F22:G26" xr:uid="{37FE078E-5B65-4DE2-A1A2-EC390E521EC8}"/>
  <tableColumns count="2">
    <tableColumn id="1" xr3:uid="{E5B2AAEC-97C1-4DBA-9242-6804EE7079DE}" name="ID" dataDxfId="45"/>
    <tableColumn id="2" xr3:uid="{9CB02642-430B-4405-BC3C-A72F5B56B786}" name="Type"/>
  </tableColumns>
  <tableStyleInfo name="TableStyleLight8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93C74654-9519-41CD-AD92-4C7AD2B321BB}" name="Tableau12" displayName="Tableau12" ref="I22:J26" totalsRowShown="0" headerRowDxfId="42">
  <autoFilter ref="I22:J26" xr:uid="{154D120F-7BB5-4E04-86F0-CC7227EB89BA}"/>
  <tableColumns count="2">
    <tableColumn id="1" xr3:uid="{8451AE41-0B98-420F-8508-30CBCC6DB962}" name="ID" dataDxfId="43"/>
    <tableColumn id="2" xr3:uid="{C75680AD-C7BD-45A1-B601-B8F222486FD0}" name="Type"/>
  </tableColumns>
  <tableStyleInfo name="TableStyleLight8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ABBE9B28-78EF-471E-9420-6BC4F745EFE4}" name="Tableau13" displayName="Tableau13" ref="L22:M26" totalsRowShown="0" headerRowDxfId="40">
  <autoFilter ref="L22:M26" xr:uid="{C595685A-A99C-43D9-B3A2-FDC62CDF0EA8}"/>
  <tableColumns count="2">
    <tableColumn id="1" xr3:uid="{85E02B23-4995-417F-8AA2-EE89653EC53D}" name="ID" dataDxfId="41"/>
    <tableColumn id="2" xr3:uid="{1B5625EE-439D-409D-9A09-5D58FAF0E9DC}" name="Type"/>
  </tableColumns>
  <tableStyleInfo name="TableStyleLight8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2D1B8F68-81A1-446D-A3A8-9A4B1618E388}" name="Tableau14" displayName="Tableau14" ref="O22:P26" totalsRowShown="0" headerRowDxfId="38">
  <autoFilter ref="O22:P26" xr:uid="{2AA93A12-0FE4-4BB6-BE46-04DB5315D013}"/>
  <tableColumns count="2">
    <tableColumn id="1" xr3:uid="{813A09FF-FC94-473F-9D11-929826ACA18B}" name="ID" dataDxfId="39"/>
    <tableColumn id="2" xr3:uid="{7442EF92-0AB2-4807-A35F-4F78957CCBE1}" name="Type"/>
  </tableColumns>
  <tableStyleInfo name="TableStyleLight8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3B953B89-053D-475A-BB90-6DFAA4DD9256}" name="Tableau15" displayName="Tableau15" ref="R22:S26" totalsRowShown="0" headerRowDxfId="36">
  <autoFilter ref="R22:S26" xr:uid="{AFBB4708-54D0-4B44-A9E0-123C52C53DDA}"/>
  <tableColumns count="2">
    <tableColumn id="1" xr3:uid="{D4099B1D-F9F3-4C64-BF01-AD74078AADBE}" name="ID" dataDxfId="37"/>
    <tableColumn id="2" xr3:uid="{7A1C6FCF-8621-43F1-910D-0657D2C679D4}" name="Type"/>
  </tableColumns>
  <tableStyleInfo name="TableStyleLight8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66E1ED22-B459-43AF-9258-F4D8FE9A4D5A}" name="Tableau16" displayName="Tableau16" ref="U22:V25" totalsRowShown="0" headerRowDxfId="34">
  <autoFilter ref="U22:V25" xr:uid="{F0C7A9CB-857D-4870-8851-20320A60D8AF}"/>
  <tableColumns count="2">
    <tableColumn id="1" xr3:uid="{9EFA7028-28FF-4259-8CD0-409A093EE9BF}" name="ID" dataDxfId="35"/>
    <tableColumn id="2" xr3:uid="{2E8598B4-CE80-4398-AE87-E8E0C0F513BC}" name="Type"/>
  </tableColumns>
  <tableStyleInfo name="TableStyleLight8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3B2C61E3-3A90-40AE-9E78-2BA4F1C3C8C8}" name="Tableau17" displayName="Tableau17" ref="X22:Y25" totalsRowShown="0" headerRowDxfId="32">
  <autoFilter ref="X22:Y25" xr:uid="{44DC3C63-1B86-497F-AF82-497FB2257EB0}"/>
  <tableColumns count="2">
    <tableColumn id="1" xr3:uid="{83E76034-87AB-471A-9260-D9C25DB4CA44}" name="ID" dataDxfId="33"/>
    <tableColumn id="2" xr3:uid="{0D2392D2-4D23-4B1C-90CD-A165DC9EF14C}" name="Type"/>
  </tableColumns>
  <tableStyleInfo name="TableStyleLight8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F812E57D-D490-4C95-B915-678802AAB64B}" name="Tableau18" displayName="Tableau18" ref="AA22:AB25" totalsRowShown="0" headerRowDxfId="30">
  <autoFilter ref="AA22:AB25" xr:uid="{1B7DBA94-659D-4E52-A97F-1CB7D537C338}"/>
  <tableColumns count="2">
    <tableColumn id="1" xr3:uid="{FD32212A-672A-4691-90F7-181FD156CFA7}" name="ID" dataDxfId="31"/>
    <tableColumn id="2" xr3:uid="{D252EB0A-6C86-47D7-9D4F-3FB1993A405C}" name="Type"/>
  </tableColumns>
  <tableStyleInfo name="TableStyleLight8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ED7E6CDD-37B9-4AA1-A9CD-8E150C62B66F}" name="Tableau23" displayName="Tableau23" ref="F39:G75" totalsRowShown="0" headerRowDxfId="9" tableBorderDxfId="11">
  <autoFilter ref="F39:G75" xr:uid="{235C422E-DC09-45C2-8D87-96860E7D9930}"/>
  <tableColumns count="2">
    <tableColumn id="1" xr3:uid="{86C90621-A990-4A53-B21D-4C00A66D6959}" name="ID" dataDxfId="10"/>
    <tableColumn id="2" xr3:uid="{955EDDCF-80C0-48C6-942F-9DD5A65C3B0A}" name="Nom"/>
  </tableColumns>
  <tableStyleInfo name="TableStyleLight8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C204A716-8980-437E-813E-5C9F4F4CA3C2}" name="Tableau24" displayName="Tableau24" ref="I39:J51" totalsRowShown="0" headerRowDxfId="6" tableBorderDxfId="8">
  <autoFilter ref="I39:J51" xr:uid="{BAEDABBB-2B99-4C34-8033-08F64D746FCB}"/>
  <tableColumns count="2">
    <tableColumn id="1" xr3:uid="{B4888FA4-7819-4731-A04E-D1D0191043C5}" name="ID" dataDxfId="7"/>
    <tableColumn id="2" xr3:uid="{5F3871A2-D85E-4B9D-B04D-4F60D669A216}" name="Nom"/>
  </tableColumns>
  <tableStyleInfo name="TableStyleLight8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C3ED7907-B43B-4097-A02A-C218F4DC9DD8}" name="Tableau25" displayName="Tableau25" ref="L39:M49" totalsRowShown="0" headerRowDxfId="3" tableBorderDxfId="5">
  <autoFilter ref="L39:M49" xr:uid="{B111BE78-32DE-4C63-968C-AECA677C1C2F}"/>
  <tableColumns count="2">
    <tableColumn id="1" xr3:uid="{11F35C40-78CA-4958-AB4D-B8DFC52E34A6}" name="ID" dataDxfId="4"/>
    <tableColumn id="2" xr3:uid="{09F42241-C35A-4793-AE1B-427557F0ABE8}" name="Nom"/>
  </tableColumns>
  <tableStyleInfo name="TableStyleLight8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BDECAC93-2A76-495E-BA60-30F49722DA64}" name="Tableau26" displayName="Tableau26" ref="O39:P46" totalsRowShown="0" headerRowDxfId="0" tableBorderDxfId="2">
  <autoFilter ref="O39:P46" xr:uid="{DAD07A41-3656-4A47-A3A1-E81441E11BBD}"/>
  <tableColumns count="2">
    <tableColumn id="1" xr3:uid="{07B423BE-678D-4ACC-A626-8D010C504E2A}" name="ID" dataDxfId="1"/>
    <tableColumn id="2" xr3:uid="{172EA4F3-8C1D-486C-A6E9-63FA38210C28}" name="Nom"/>
  </tableColumns>
  <tableStyleInfo name="TableStyleLight8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DD15FA5C-CE2F-478F-B514-5239482D2CE9}" name="Tableau22" displayName="Tableau22" ref="B2:R3" totalsRowShown="0" headerRowDxfId="28">
  <autoFilter ref="B2:R3" xr:uid="{73DF55EB-2162-4E88-95D7-B941679C6687}"/>
  <tableColumns count="17">
    <tableColumn id="1" xr3:uid="{E52CD868-3B29-4A24-A22A-E68969FC466C}" name="ID" dataDxfId="27">
      <calculatedColumnFormula>ROW(B3)-2</calculatedColumnFormula>
    </tableColumn>
    <tableColumn id="2" xr3:uid="{B47FD67E-1E06-4AD6-9308-C6F0428DBFA2}" name="CatID" dataDxfId="26"/>
    <tableColumn id="3" xr3:uid="{8CA09B76-D722-4983-8ED1-3820AD392AD0}" name="Automate" dataDxfId="25">
      <calculatedColumnFormula>IFERROR(VLOOKUP(Tableau22[[#This Row],[CatID]],Entrée,2,0),"")</calculatedColumnFormula>
    </tableColumn>
    <tableColumn id="13" xr3:uid="{F9A724A9-618B-47BA-8614-292436270849}" name="TypeID" dataDxfId="24"/>
    <tableColumn id="4" xr3:uid="{23156AD7-622C-4428-8D8B-372732EDE1B1}" name="Type de consommable" dataDxfId="23">
      <calculatedColumnFormula>IFERROR(VLOOKUP(Tableau22[[#This Row],[TypeID]],INDIRECT("Entrée"&amp;Tableau22[[#This Row],[CatID]]),2,0),"")</calculatedColumnFormula>
    </tableColumn>
    <tableColumn id="17" xr3:uid="{B7A51007-F76E-4AC7-BECE-C7BF456271BF}" name="NomID" dataDxfId="12"/>
    <tableColumn id="16" xr3:uid="{98E86465-3C34-4BF5-8CDC-A7931374EDE7}" name="Nom" dataDxfId="13">
      <calculatedColumnFormula>IFERROR(VLOOKUP(Tableau22[[#This Row],[NomID]],INDIRECT("Entrée1"&amp;Tableau22[[#This Row],[TypeID]]),2,0),"")</calculatedColumnFormula>
    </tableColumn>
    <tableColumn id="5" xr3:uid="{8CE5D22B-27B0-4D53-A7E2-39998182D980}" name="Numéro de lot" dataDxfId="22"/>
    <tableColumn id="6" xr3:uid="{4AD24410-FBC0-4CB5-B1BD-46421FD84955}" name="Calibration" dataDxfId="21"/>
    <tableColumn id="7" xr3:uid="{F1B66737-6494-416F-8FAE-B9A22F4CFBB7}" name="Stock" dataDxfId="20"/>
    <tableColumn id="8" xr3:uid="{0296DF7A-0A5B-47FD-9A63-E9B8CF264004}" name="Etat du stock" dataDxfId="19"/>
    <tableColumn id="9" xr3:uid="{8C8AB9CF-7957-450C-8F39-27562B39FC07}" name="Date de péremption" dataDxfId="18"/>
    <tableColumn id="10" xr3:uid="{7498B3E2-353D-446B-9ABD-497831F7511A}" name="Péremption" dataDxfId="17"/>
    <tableColumn id="11" xr3:uid="{6FED8A49-1E4E-4FA2-8187-0E404462E0AF}" name="Commentaire" dataDxfId="16"/>
    <tableColumn id="15" xr3:uid="{5317AC46-3326-4A4F-AFBC-6A990A5ABAB1}" name="Mois" dataDxfId="15">
      <calculatedColumnFormula>TEXT(Tableau22[[#This Row],[Date de péremption]],"mmmm")</calculatedColumnFormula>
    </tableColumn>
    <tableColumn id="14" xr3:uid="{C7E07640-F48D-49AC-8ACC-010CAAEA86AC}" name="Année" dataDxfId="14">
      <calculatedColumnFormula>YEAR(Tableau22[[#This Row],[Date de péremption]])</calculatedColumnFormula>
    </tableColumn>
    <tableColumn id="12" xr3:uid="{99EBC0CD-8F0F-47D9-A5F3-16DEBD419052}" name="Recherche">
      <calculatedColumnFormula>IFERROR(CONCATENATE(Tableau22[[#This Row],[Automate]]," ",Tableau22[[#This Row],[Type de consommable]]," ",Tableau22[[#This Row],[Nom]]," ",Tableau22[[#This Row],[Numéro de lot]]," ",Tableau22[[#This Row],[Calibration]]," ",Tableau22[[#This Row],[Stock]]," ",Tableau22[[#This Row],[Etat du stock]]," ",TEXT(Tableau22[[#This Row],[Date de péremption]],"jj/mm/aaaa")," ",Tableau22[[#This Row],[Péremption]]," ",Tableau22[[#This Row],[Commentaire]]," ",Tableau22[[#This Row],[Mois]]," ",Tableau22[[#This Row],[Année]]),"")</calculatedColumnFormula>
    </tableColumn>
  </tableColumns>
  <tableStyleInfo name="TableStyleLight8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8E4AE815-546C-462A-B9D5-0171C020F725}" name="Tableau20" displayName="Tableau20" ref="B3:B5" totalsRowShown="0" headerRowDxfId="29">
  <autoFilter ref="B3:B5" xr:uid="{5C920AEF-E624-4900-B8A0-6B59634890F9}"/>
  <tableColumns count="1">
    <tableColumn id="1" xr3:uid="{24199860-6F3D-40D8-8416-428CF79D4F36}" name="Typ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18" Type="http://schemas.openxmlformats.org/officeDocument/2006/relationships/table" Target="../tables/table18.xml"/><Relationship Id="rId3" Type="http://schemas.openxmlformats.org/officeDocument/2006/relationships/table" Target="../tables/table3.xml"/><Relationship Id="rId21" Type="http://schemas.openxmlformats.org/officeDocument/2006/relationships/table" Target="../tables/table21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17" Type="http://schemas.openxmlformats.org/officeDocument/2006/relationships/table" Target="../tables/table17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20" Type="http://schemas.openxmlformats.org/officeDocument/2006/relationships/table" Target="../tables/table20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19" Type="http://schemas.openxmlformats.org/officeDocument/2006/relationships/table" Target="../tables/table19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Relationship Id="rId22" Type="http://schemas.openxmlformats.org/officeDocument/2006/relationships/table" Target="../tables/table2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8A8B6-6F3D-4EBB-8114-9A9D1B3CF2A8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FCA70-41C9-49DA-A8BF-3E79BFEA3896}">
  <dimension ref="C1:AB75"/>
  <sheetViews>
    <sheetView showGridLines="0" topLeftCell="A34" workbookViewId="0">
      <selection activeCell="F4" sqref="F4"/>
    </sheetView>
  </sheetViews>
  <sheetFormatPr baseColWidth="10" defaultRowHeight="15" x14ac:dyDescent="0.25"/>
  <cols>
    <col min="2" max="2" width="3.7109375" customWidth="1"/>
    <col min="3" max="3" width="6.7109375" style="1" customWidth="1"/>
    <col min="4" max="4" width="20.7109375" customWidth="1"/>
    <col min="5" max="5" width="3.7109375" customWidth="1"/>
    <col min="6" max="6" width="6.7109375" style="1" customWidth="1"/>
    <col min="7" max="7" width="20.7109375" customWidth="1"/>
    <col min="8" max="8" width="3.7109375" customWidth="1"/>
    <col min="9" max="9" width="6.7109375" style="1" customWidth="1"/>
    <col min="10" max="10" width="32.140625" bestFit="1" customWidth="1"/>
    <col min="11" max="11" width="3.7109375" customWidth="1"/>
    <col min="12" max="12" width="6.7109375" style="1" customWidth="1"/>
    <col min="13" max="13" width="20.7109375" customWidth="1"/>
    <col min="14" max="14" width="3.7109375" customWidth="1"/>
    <col min="15" max="15" width="6.7109375" style="1" customWidth="1"/>
    <col min="16" max="16" width="25" bestFit="1" customWidth="1"/>
    <col min="17" max="17" width="3.7109375" customWidth="1"/>
    <col min="18" max="18" width="6.7109375" style="1" customWidth="1"/>
    <col min="19" max="19" width="20.7109375" customWidth="1"/>
    <col min="20" max="20" width="3.7109375" customWidth="1"/>
    <col min="21" max="21" width="6.7109375" style="1" customWidth="1"/>
    <col min="22" max="22" width="20.7109375" customWidth="1"/>
    <col min="23" max="23" width="3.7109375" customWidth="1"/>
    <col min="24" max="24" width="6.7109375" style="1" customWidth="1"/>
    <col min="25" max="25" width="20.7109375" customWidth="1"/>
    <col min="26" max="26" width="3.7109375" customWidth="1"/>
    <col min="27" max="27" width="6.7109375" style="1" customWidth="1"/>
    <col min="28" max="28" width="20.7109375" customWidth="1"/>
  </cols>
  <sheetData>
    <row r="1" spans="3:28" ht="36" customHeight="1" thickBot="1" x14ac:dyDescent="0.3"/>
    <row r="2" spans="3:28" ht="45" customHeight="1" thickBot="1" x14ac:dyDescent="0.3">
      <c r="C2" s="2" t="s">
        <v>11</v>
      </c>
      <c r="D2" s="3"/>
      <c r="F2" s="2" t="str">
        <f>IFERROR(INDEX(Tableau1[Automate],MATCH(1,Tableau1[ID],0)),"")</f>
        <v>Vitros</v>
      </c>
      <c r="G2" s="3"/>
      <c r="I2" s="2" t="str">
        <f>IFERROR(INDEX(Tableau1[Automate],MATCH(2,Tableau1[ID],0)),"")</f>
        <v>AU</v>
      </c>
      <c r="J2" s="3"/>
      <c r="L2" s="2" t="str">
        <f>IFERROR(INDEX(Tableau1[Automate],MATCH(3,Tableau1[ID],0)),"")</f>
        <v>Centaur</v>
      </c>
      <c r="M2" s="3"/>
      <c r="O2" s="2" t="str">
        <f>IFERROR(INDEX(Tableau1[Automate],MATCH(4,Tableau1[ID],0)),"")</f>
        <v>Kryptor</v>
      </c>
      <c r="P2" s="3"/>
      <c r="R2" s="2" t="str">
        <f>IFERROR(INDEX(Tableau1[Automate],MATCH(5,Tableau1[ID],0)),"")</f>
        <v>Capillarys</v>
      </c>
      <c r="S2" s="3"/>
      <c r="U2" s="2" t="str">
        <f>IFERROR(INDEX(Tableau1[Automate],MATCH(6,Tableau1[ID],0)),"")</f>
        <v>ABL 90</v>
      </c>
      <c r="V2" s="3"/>
      <c r="X2" s="2" t="str">
        <f>IFERROR(INDEX(Tableau1[Automate],MATCH(7,Tableau1[ID],0)),"")</f>
        <v>Afinion</v>
      </c>
      <c r="Y2" s="3"/>
      <c r="AA2" s="2" t="str">
        <f>IFERROR(INDEX(Tableau1[Automate],MATCH(8,Tableau1[ID],0)),"")</f>
        <v>Drogue</v>
      </c>
      <c r="AB2" s="3"/>
    </row>
    <row r="3" spans="3:28" x14ac:dyDescent="0.25">
      <c r="C3" s="1" t="s">
        <v>0</v>
      </c>
      <c r="D3" s="1" t="s">
        <v>1</v>
      </c>
      <c r="F3" s="1" t="s">
        <v>0</v>
      </c>
      <c r="G3" s="1" t="s">
        <v>12</v>
      </c>
      <c r="I3" s="1" t="s">
        <v>0</v>
      </c>
      <c r="J3" s="1" t="s">
        <v>12</v>
      </c>
      <c r="L3" s="1" t="s">
        <v>0</v>
      </c>
      <c r="M3" s="1" t="s">
        <v>12</v>
      </c>
      <c r="O3" s="1" t="s">
        <v>0</v>
      </c>
      <c r="P3" s="1" t="s">
        <v>12</v>
      </c>
      <c r="R3" s="1" t="s">
        <v>0</v>
      </c>
      <c r="S3" s="1" t="s">
        <v>12</v>
      </c>
      <c r="U3" s="1" t="s">
        <v>0</v>
      </c>
      <c r="V3" s="1" t="s">
        <v>12</v>
      </c>
      <c r="X3" s="1" t="s">
        <v>0</v>
      </c>
      <c r="Y3" s="1" t="s">
        <v>12</v>
      </c>
      <c r="AA3" s="1" t="s">
        <v>0</v>
      </c>
      <c r="AB3" s="1" t="s">
        <v>12</v>
      </c>
    </row>
    <row r="4" spans="3:28" x14ac:dyDescent="0.25">
      <c r="C4" s="1">
        <v>1</v>
      </c>
      <c r="D4" t="s">
        <v>2</v>
      </c>
      <c r="F4" s="1" t="s">
        <v>13</v>
      </c>
      <c r="G4" t="s">
        <v>17</v>
      </c>
      <c r="I4" s="1" t="s">
        <v>21</v>
      </c>
      <c r="J4" t="s">
        <v>17</v>
      </c>
      <c r="L4" s="1" t="s">
        <v>26</v>
      </c>
      <c r="M4" t="s">
        <v>17</v>
      </c>
      <c r="O4" s="1" t="s">
        <v>30</v>
      </c>
      <c r="P4" t="s">
        <v>17</v>
      </c>
      <c r="R4" s="1" t="s">
        <v>34</v>
      </c>
      <c r="S4" t="s">
        <v>17</v>
      </c>
      <c r="U4" s="1" t="s">
        <v>38</v>
      </c>
      <c r="V4" t="s">
        <v>17</v>
      </c>
      <c r="X4" s="1" t="s">
        <v>41</v>
      </c>
      <c r="Y4" t="s">
        <v>17</v>
      </c>
      <c r="AA4" s="1" t="s">
        <v>44</v>
      </c>
      <c r="AB4" t="s">
        <v>17</v>
      </c>
    </row>
    <row r="5" spans="3:28" x14ac:dyDescent="0.25">
      <c r="C5" s="1">
        <v>2</v>
      </c>
      <c r="D5" t="s">
        <v>3</v>
      </c>
      <c r="F5" s="1" t="s">
        <v>14</v>
      </c>
      <c r="G5" t="s">
        <v>18</v>
      </c>
      <c r="I5" s="1" t="s">
        <v>22</v>
      </c>
      <c r="J5" t="s">
        <v>18</v>
      </c>
      <c r="L5" s="1" t="s">
        <v>27</v>
      </c>
      <c r="M5" t="s">
        <v>18</v>
      </c>
      <c r="O5" s="1" t="s">
        <v>31</v>
      </c>
      <c r="P5" t="s">
        <v>18</v>
      </c>
      <c r="R5" s="1" t="s">
        <v>35</v>
      </c>
      <c r="S5" t="s">
        <v>18</v>
      </c>
      <c r="U5" s="1" t="s">
        <v>39</v>
      </c>
      <c r="V5" t="s">
        <v>25</v>
      </c>
      <c r="X5" s="1" t="s">
        <v>42</v>
      </c>
      <c r="Y5" t="s">
        <v>18</v>
      </c>
      <c r="AA5" s="1" t="s">
        <v>45</v>
      </c>
      <c r="AB5" t="s">
        <v>18</v>
      </c>
    </row>
    <row r="6" spans="3:28" x14ac:dyDescent="0.25">
      <c r="C6" s="1">
        <v>3</v>
      </c>
      <c r="D6" t="s">
        <v>4</v>
      </c>
      <c r="F6" s="1" t="s">
        <v>15</v>
      </c>
      <c r="G6" t="s">
        <v>19</v>
      </c>
      <c r="I6" s="1" t="s">
        <v>23</v>
      </c>
      <c r="J6" t="s">
        <v>25</v>
      </c>
      <c r="L6" s="1" t="s">
        <v>28</v>
      </c>
      <c r="M6" t="s">
        <v>25</v>
      </c>
      <c r="O6" s="1" t="s">
        <v>32</v>
      </c>
      <c r="P6" t="s">
        <v>25</v>
      </c>
      <c r="R6" s="1" t="s">
        <v>36</v>
      </c>
      <c r="S6" t="s">
        <v>25</v>
      </c>
      <c r="U6" s="1" t="s">
        <v>40</v>
      </c>
      <c r="V6" t="s">
        <v>20</v>
      </c>
      <c r="X6" s="1" t="s">
        <v>43</v>
      </c>
      <c r="Y6" t="s">
        <v>20</v>
      </c>
      <c r="AA6" s="1" t="s">
        <v>46</v>
      </c>
      <c r="AB6" t="s">
        <v>25</v>
      </c>
    </row>
    <row r="7" spans="3:28" x14ac:dyDescent="0.25">
      <c r="C7" s="1">
        <v>4</v>
      </c>
      <c r="D7" t="s">
        <v>5</v>
      </c>
      <c r="F7" s="1" t="s">
        <v>16</v>
      </c>
      <c r="G7" t="s">
        <v>20</v>
      </c>
      <c r="I7" s="1" t="s">
        <v>24</v>
      </c>
      <c r="J7" t="s">
        <v>20</v>
      </c>
      <c r="L7" s="1" t="s">
        <v>29</v>
      </c>
      <c r="M7" t="s">
        <v>20</v>
      </c>
      <c r="O7" s="1" t="s">
        <v>33</v>
      </c>
      <c r="P7" t="s">
        <v>20</v>
      </c>
      <c r="R7" s="1" t="s">
        <v>37</v>
      </c>
      <c r="S7" t="s">
        <v>20</v>
      </c>
    </row>
    <row r="8" spans="3:28" x14ac:dyDescent="0.25">
      <c r="C8" s="1">
        <v>5</v>
      </c>
      <c r="D8" t="s">
        <v>6</v>
      </c>
    </row>
    <row r="9" spans="3:28" x14ac:dyDescent="0.25">
      <c r="C9" s="1">
        <v>6</v>
      </c>
      <c r="D9" t="s">
        <v>7</v>
      </c>
    </row>
    <row r="10" spans="3:28" x14ac:dyDescent="0.25">
      <c r="C10" s="1">
        <v>7</v>
      </c>
      <c r="D10" t="s">
        <v>8</v>
      </c>
    </row>
    <row r="11" spans="3:28" x14ac:dyDescent="0.25">
      <c r="C11" s="1">
        <v>8</v>
      </c>
      <c r="D11" t="s">
        <v>9</v>
      </c>
    </row>
    <row r="16" spans="3:28" s="5" customFormat="1" x14ac:dyDescent="0.25">
      <c r="C16" s="4"/>
      <c r="F16" s="4"/>
      <c r="I16" s="4"/>
      <c r="L16" s="4"/>
      <c r="O16" s="4"/>
      <c r="R16" s="4"/>
      <c r="U16" s="4"/>
      <c r="X16" s="4"/>
      <c r="AA16" s="4"/>
    </row>
    <row r="17" spans="3:28" ht="15.75" customHeight="1" x14ac:dyDescent="0.25"/>
    <row r="20" spans="3:28" ht="15.75" thickBot="1" x14ac:dyDescent="0.3"/>
    <row r="21" spans="3:28" ht="45" customHeight="1" thickBot="1" x14ac:dyDescent="0.3">
      <c r="C21" s="2" t="s">
        <v>10</v>
      </c>
      <c r="D21" s="3"/>
      <c r="F21" s="2" t="str">
        <f>IFERROR(INDEX(Tableau2[Automate],MATCH(1,Tableau2[ID],0)),"")</f>
        <v>Vitros</v>
      </c>
      <c r="G21" s="3"/>
      <c r="I21" s="2" t="str">
        <f>IFERROR(INDEX(Tableau2[Automate],MATCH(2,Tableau2[ID],0)),"")</f>
        <v>AU 680</v>
      </c>
      <c r="J21" s="3"/>
      <c r="L21" s="2" t="str">
        <f>IFERROR(INDEX(Tableau2[Automate],MATCH(3,Tableau2[ID],0)),"")</f>
        <v>Centaur</v>
      </c>
      <c r="M21" s="3"/>
      <c r="O21" s="2" t="str">
        <f>IFERROR(INDEX(Tableau2[Automate],MATCH(4,Tableau2[ID],0)),"")</f>
        <v>Kryptor</v>
      </c>
      <c r="P21" s="3"/>
      <c r="R21" s="2" t="str">
        <f>IFERROR(INDEX(Tableau2[Automate],MATCH(5,Tableau2[ID],0)),"")</f>
        <v>Capillarys</v>
      </c>
      <c r="S21" s="3"/>
      <c r="U21" s="2" t="str">
        <f>IFERROR(INDEX(Tableau2[Automate],MATCH(6,Tableau2[ID],0)),"")</f>
        <v>ABL 90</v>
      </c>
      <c r="V21" s="3"/>
      <c r="X21" s="2" t="str">
        <f>IFERROR(INDEX(Tableau2[Automate],MATCH(7,Tableau2[ID],0)),"")</f>
        <v>Afinion</v>
      </c>
      <c r="Y21" s="3"/>
      <c r="AA21" s="2" t="str">
        <f>IFERROR(INDEX(Tableau2[Automate],MATCH(8,Tableau2[ID],0)),"")</f>
        <v>Drogue</v>
      </c>
      <c r="AB21" s="3"/>
    </row>
    <row r="22" spans="3:28" x14ac:dyDescent="0.25">
      <c r="C22" s="1" t="s">
        <v>0</v>
      </c>
      <c r="D22" s="1" t="s">
        <v>1</v>
      </c>
      <c r="F22" s="1" t="s">
        <v>0</v>
      </c>
      <c r="G22" s="1" t="s">
        <v>12</v>
      </c>
      <c r="I22" s="1" t="s">
        <v>0</v>
      </c>
      <c r="J22" s="1" t="s">
        <v>12</v>
      </c>
      <c r="L22" s="1" t="s">
        <v>0</v>
      </c>
      <c r="M22" s="1" t="s">
        <v>12</v>
      </c>
      <c r="O22" s="1" t="s">
        <v>0</v>
      </c>
      <c r="P22" s="1" t="s">
        <v>12</v>
      </c>
      <c r="R22" s="1" t="s">
        <v>0</v>
      </c>
      <c r="S22" s="1" t="s">
        <v>12</v>
      </c>
      <c r="U22" s="1" t="s">
        <v>0</v>
      </c>
      <c r="V22" s="1" t="s">
        <v>12</v>
      </c>
      <c r="X22" s="1" t="s">
        <v>0</v>
      </c>
      <c r="Y22" s="1" t="s">
        <v>12</v>
      </c>
      <c r="AA22" s="1" t="s">
        <v>0</v>
      </c>
      <c r="AB22" s="1" t="s">
        <v>12</v>
      </c>
    </row>
    <row r="23" spans="3:28" x14ac:dyDescent="0.25">
      <c r="C23" s="1">
        <v>1</v>
      </c>
      <c r="D23" t="s">
        <v>2</v>
      </c>
      <c r="F23" s="1" t="s">
        <v>13</v>
      </c>
      <c r="G23" t="s">
        <v>17</v>
      </c>
      <c r="I23" s="1" t="s">
        <v>21</v>
      </c>
      <c r="J23" t="s">
        <v>17</v>
      </c>
      <c r="L23" s="1" t="s">
        <v>26</v>
      </c>
      <c r="M23" t="s">
        <v>17</v>
      </c>
      <c r="O23" s="1" t="s">
        <v>30</v>
      </c>
      <c r="P23" t="s">
        <v>17</v>
      </c>
      <c r="R23" s="1" t="s">
        <v>34</v>
      </c>
      <c r="S23" t="s">
        <v>17</v>
      </c>
      <c r="U23" s="1" t="s">
        <v>38</v>
      </c>
      <c r="V23" t="s">
        <v>17</v>
      </c>
      <c r="X23" s="1" t="s">
        <v>41</v>
      </c>
      <c r="Y23" t="s">
        <v>17</v>
      </c>
      <c r="AA23" s="1" t="s">
        <v>44</v>
      </c>
      <c r="AB23" t="s">
        <v>17</v>
      </c>
    </row>
    <row r="24" spans="3:28" x14ac:dyDescent="0.25">
      <c r="C24" s="1">
        <v>2</v>
      </c>
      <c r="D24" t="s">
        <v>193</v>
      </c>
      <c r="F24" s="1" t="s">
        <v>14</v>
      </c>
      <c r="G24" t="s">
        <v>18</v>
      </c>
      <c r="I24" s="1" t="s">
        <v>22</v>
      </c>
      <c r="J24" t="s">
        <v>18</v>
      </c>
      <c r="L24" s="1" t="s">
        <v>27</v>
      </c>
      <c r="M24" t="s">
        <v>18</v>
      </c>
      <c r="O24" s="1" t="s">
        <v>31</v>
      </c>
      <c r="P24" t="s">
        <v>18</v>
      </c>
      <c r="R24" s="1" t="s">
        <v>35</v>
      </c>
      <c r="S24" t="s">
        <v>18</v>
      </c>
      <c r="U24" s="1" t="s">
        <v>39</v>
      </c>
      <c r="V24" t="s">
        <v>25</v>
      </c>
      <c r="X24" s="1" t="s">
        <v>42</v>
      </c>
      <c r="Y24" t="s">
        <v>18</v>
      </c>
      <c r="AA24" s="1" t="s">
        <v>45</v>
      </c>
      <c r="AB24" t="s">
        <v>18</v>
      </c>
    </row>
    <row r="25" spans="3:28" x14ac:dyDescent="0.25">
      <c r="C25" s="1">
        <v>3</v>
      </c>
      <c r="D25" t="s">
        <v>4</v>
      </c>
      <c r="F25" s="1" t="s">
        <v>15</v>
      </c>
      <c r="G25" t="s">
        <v>25</v>
      </c>
      <c r="I25" s="1" t="s">
        <v>23</v>
      </c>
      <c r="J25" t="s">
        <v>25</v>
      </c>
      <c r="L25" s="1" t="s">
        <v>28</v>
      </c>
      <c r="M25" t="s">
        <v>25</v>
      </c>
      <c r="O25" s="1" t="s">
        <v>32</v>
      </c>
      <c r="P25" t="s">
        <v>25</v>
      </c>
      <c r="R25" s="1" t="s">
        <v>36</v>
      </c>
      <c r="S25" t="s">
        <v>25</v>
      </c>
      <c r="U25" s="1" t="s">
        <v>40</v>
      </c>
      <c r="V25" t="s">
        <v>20</v>
      </c>
      <c r="X25" s="1" t="s">
        <v>43</v>
      </c>
      <c r="Y25" t="s">
        <v>20</v>
      </c>
      <c r="AA25" s="1" t="s">
        <v>46</v>
      </c>
      <c r="AB25" t="s">
        <v>25</v>
      </c>
    </row>
    <row r="26" spans="3:28" x14ac:dyDescent="0.25">
      <c r="C26" s="1">
        <v>4</v>
      </c>
      <c r="D26" t="s">
        <v>5</v>
      </c>
      <c r="F26" s="1" t="s">
        <v>16</v>
      </c>
      <c r="G26" t="s">
        <v>20</v>
      </c>
      <c r="I26" s="1" t="s">
        <v>24</v>
      </c>
      <c r="J26" t="s">
        <v>20</v>
      </c>
      <c r="L26" s="1" t="s">
        <v>29</v>
      </c>
      <c r="M26" t="s">
        <v>20</v>
      </c>
      <c r="O26" s="1" t="s">
        <v>33</v>
      </c>
      <c r="P26" t="s">
        <v>20</v>
      </c>
      <c r="R26" s="1" t="s">
        <v>37</v>
      </c>
      <c r="S26" t="s">
        <v>20</v>
      </c>
    </row>
    <row r="27" spans="3:28" x14ac:dyDescent="0.25">
      <c r="C27" s="1">
        <v>5</v>
      </c>
      <c r="D27" t="s">
        <v>6</v>
      </c>
    </row>
    <row r="28" spans="3:28" x14ac:dyDescent="0.25">
      <c r="C28" s="1">
        <v>6</v>
      </c>
      <c r="D28" t="s">
        <v>7</v>
      </c>
    </row>
    <row r="29" spans="3:28" x14ac:dyDescent="0.25">
      <c r="C29" s="1">
        <v>7</v>
      </c>
      <c r="D29" t="s">
        <v>8</v>
      </c>
    </row>
    <row r="30" spans="3:28" x14ac:dyDescent="0.25">
      <c r="C30" s="1">
        <v>8</v>
      </c>
      <c r="D30" t="s">
        <v>9</v>
      </c>
    </row>
    <row r="35" spans="3:27" s="5" customFormat="1" x14ac:dyDescent="0.25">
      <c r="C35" s="4"/>
      <c r="F35" s="4"/>
      <c r="I35" s="4"/>
      <c r="L35" s="4"/>
      <c r="O35" s="4"/>
      <c r="R35" s="4"/>
      <c r="U35" s="4"/>
      <c r="X35" s="4"/>
      <c r="AA35" s="4"/>
    </row>
    <row r="37" spans="3:27" ht="15.75" thickBot="1" x14ac:dyDescent="0.3"/>
    <row r="38" spans="3:27" ht="45" customHeight="1" thickBot="1" x14ac:dyDescent="0.3">
      <c r="C38" s="7" t="str">
        <f>IFERROR(INDEX(Tableau2[Automate],MATCH(1,Tableau2[ID],0)),"")</f>
        <v>Vitros</v>
      </c>
      <c r="D38" s="8"/>
      <c r="F38" s="9" t="str">
        <f>IFERROR(INDEX(Tableau11[Type],MATCH("1.1",Tableau11[ID],0)),"")</f>
        <v>Réactif</v>
      </c>
      <c r="G38" s="10"/>
      <c r="I38" s="9" t="str">
        <f>IFERROR(INDEX(Tableau11[Type],MATCH("1.2",Tableau11[ID],0)),"")</f>
        <v>Contrôle</v>
      </c>
      <c r="J38" s="10"/>
      <c r="L38" s="9" t="str">
        <f>IFERROR(INDEX(Tableau11[Type],MATCH("1.3",Tableau11[ID],0)),"")</f>
        <v>Calibrant</v>
      </c>
      <c r="M38" s="10"/>
      <c r="O38" s="9" t="str">
        <f>IFERROR(INDEX(Tableau11[Type],MATCH("1.4",Tableau11[ID],0)),"")</f>
        <v>Consommable</v>
      </c>
      <c r="P38" s="10"/>
    </row>
    <row r="39" spans="3:27" x14ac:dyDescent="0.25">
      <c r="F39" s="1" t="s">
        <v>0</v>
      </c>
      <c r="G39" s="1" t="s">
        <v>62</v>
      </c>
      <c r="I39" s="1" t="s">
        <v>0</v>
      </c>
      <c r="J39" s="1" t="s">
        <v>62</v>
      </c>
      <c r="L39" s="1" t="s">
        <v>0</v>
      </c>
      <c r="M39" s="1" t="s">
        <v>62</v>
      </c>
      <c r="O39" s="1" t="s">
        <v>0</v>
      </c>
      <c r="P39" s="1" t="s">
        <v>62</v>
      </c>
    </row>
    <row r="40" spans="3:27" x14ac:dyDescent="0.25">
      <c r="F40" s="1" t="s">
        <v>64</v>
      </c>
      <c r="G40" t="s">
        <v>3</v>
      </c>
      <c r="I40" s="1" t="s">
        <v>65</v>
      </c>
      <c r="J40" t="s">
        <v>162</v>
      </c>
      <c r="L40" s="1" t="s">
        <v>108</v>
      </c>
      <c r="M40" t="s">
        <v>174</v>
      </c>
      <c r="O40" s="1" t="s">
        <v>118</v>
      </c>
      <c r="P40" t="s">
        <v>184</v>
      </c>
    </row>
    <row r="41" spans="3:27" x14ac:dyDescent="0.25">
      <c r="F41" s="1" t="s">
        <v>66</v>
      </c>
      <c r="G41" t="s">
        <v>123</v>
      </c>
      <c r="I41" s="1" t="s">
        <v>97</v>
      </c>
      <c r="J41" t="s">
        <v>163</v>
      </c>
      <c r="L41" s="1" t="s">
        <v>109</v>
      </c>
      <c r="M41" t="s">
        <v>175</v>
      </c>
      <c r="O41" s="1" t="s">
        <v>119</v>
      </c>
      <c r="P41" t="s">
        <v>185</v>
      </c>
    </row>
    <row r="42" spans="3:27" x14ac:dyDescent="0.25">
      <c r="F42" s="1" t="s">
        <v>67</v>
      </c>
      <c r="G42" t="s">
        <v>124</v>
      </c>
      <c r="I42" s="1" t="s">
        <v>98</v>
      </c>
      <c r="J42" t="s">
        <v>164</v>
      </c>
      <c r="L42" s="1" t="s">
        <v>110</v>
      </c>
      <c r="M42" t="s">
        <v>176</v>
      </c>
      <c r="O42" s="1" t="s">
        <v>120</v>
      </c>
      <c r="P42" t="s">
        <v>186</v>
      </c>
    </row>
    <row r="43" spans="3:27" x14ac:dyDescent="0.25">
      <c r="F43" s="1" t="s">
        <v>68</v>
      </c>
      <c r="G43" t="s">
        <v>125</v>
      </c>
      <c r="I43" s="1" t="s">
        <v>99</v>
      </c>
      <c r="J43" t="s">
        <v>165</v>
      </c>
      <c r="L43" s="1" t="s">
        <v>111</v>
      </c>
      <c r="M43" t="s">
        <v>177</v>
      </c>
      <c r="O43" s="1" t="s">
        <v>121</v>
      </c>
      <c r="P43" t="s">
        <v>187</v>
      </c>
    </row>
    <row r="44" spans="3:27" x14ac:dyDescent="0.25">
      <c r="F44" s="1" t="s">
        <v>69</v>
      </c>
      <c r="G44" t="s">
        <v>126</v>
      </c>
      <c r="I44" s="1" t="s">
        <v>100</v>
      </c>
      <c r="J44" t="s">
        <v>166</v>
      </c>
      <c r="L44" s="1" t="s">
        <v>112</v>
      </c>
      <c r="M44" t="s">
        <v>178</v>
      </c>
      <c r="O44" s="1" t="s">
        <v>122</v>
      </c>
      <c r="P44" t="s">
        <v>188</v>
      </c>
    </row>
    <row r="45" spans="3:27" x14ac:dyDescent="0.25">
      <c r="F45" s="1" t="s">
        <v>70</v>
      </c>
      <c r="G45" t="s">
        <v>127</v>
      </c>
      <c r="I45" s="1" t="s">
        <v>101</v>
      </c>
      <c r="J45" t="s">
        <v>167</v>
      </c>
      <c r="L45" s="1" t="s">
        <v>113</v>
      </c>
      <c r="M45" t="s">
        <v>179</v>
      </c>
      <c r="O45" s="1" t="s">
        <v>189</v>
      </c>
      <c r="P45" t="s">
        <v>190</v>
      </c>
    </row>
    <row r="46" spans="3:27" x14ac:dyDescent="0.25">
      <c r="F46" s="1" t="s">
        <v>71</v>
      </c>
      <c r="G46" t="s">
        <v>128</v>
      </c>
      <c r="I46" s="1" t="s">
        <v>102</v>
      </c>
      <c r="J46" t="s">
        <v>168</v>
      </c>
      <c r="L46" s="1" t="s">
        <v>114</v>
      </c>
      <c r="M46" t="s">
        <v>180</v>
      </c>
      <c r="O46" s="1" t="s">
        <v>191</v>
      </c>
      <c r="P46" t="s">
        <v>192</v>
      </c>
    </row>
    <row r="47" spans="3:27" x14ac:dyDescent="0.25">
      <c r="F47" s="1" t="s">
        <v>72</v>
      </c>
      <c r="G47" t="s">
        <v>129</v>
      </c>
      <c r="I47" s="1" t="s">
        <v>103</v>
      </c>
      <c r="J47" t="s">
        <v>169</v>
      </c>
      <c r="L47" s="1" t="s">
        <v>115</v>
      </c>
      <c r="M47" t="s">
        <v>181</v>
      </c>
    </row>
    <row r="48" spans="3:27" x14ac:dyDescent="0.25">
      <c r="F48" s="1" t="s">
        <v>73</v>
      </c>
      <c r="G48" t="s">
        <v>130</v>
      </c>
      <c r="I48" s="1" t="s">
        <v>104</v>
      </c>
      <c r="J48" t="s">
        <v>170</v>
      </c>
      <c r="L48" s="1" t="s">
        <v>116</v>
      </c>
      <c r="M48" t="s">
        <v>182</v>
      </c>
    </row>
    <row r="49" spans="6:13" x14ac:dyDescent="0.25">
      <c r="F49" s="1" t="s">
        <v>74</v>
      </c>
      <c r="G49" t="s">
        <v>131</v>
      </c>
      <c r="I49" s="1" t="s">
        <v>105</v>
      </c>
      <c r="J49" t="s">
        <v>171</v>
      </c>
      <c r="L49" s="1" t="s">
        <v>117</v>
      </c>
      <c r="M49" t="s">
        <v>183</v>
      </c>
    </row>
    <row r="50" spans="6:13" x14ac:dyDescent="0.25">
      <c r="F50" s="1" t="s">
        <v>75</v>
      </c>
      <c r="G50" t="s">
        <v>132</v>
      </c>
      <c r="I50" s="1" t="s">
        <v>106</v>
      </c>
      <c r="J50" t="s">
        <v>172</v>
      </c>
    </row>
    <row r="51" spans="6:13" x14ac:dyDescent="0.25">
      <c r="F51" s="1" t="s">
        <v>76</v>
      </c>
      <c r="G51" t="s">
        <v>133</v>
      </c>
      <c r="I51" s="1" t="s">
        <v>107</v>
      </c>
      <c r="J51" t="s">
        <v>173</v>
      </c>
    </row>
    <row r="52" spans="6:13" x14ac:dyDescent="0.25">
      <c r="F52" s="1" t="s">
        <v>77</v>
      </c>
      <c r="G52" t="s">
        <v>134</v>
      </c>
    </row>
    <row r="53" spans="6:13" x14ac:dyDescent="0.25">
      <c r="F53" s="1" t="s">
        <v>78</v>
      </c>
      <c r="G53" t="s">
        <v>135</v>
      </c>
    </row>
    <row r="54" spans="6:13" x14ac:dyDescent="0.25">
      <c r="F54" s="1" t="s">
        <v>79</v>
      </c>
      <c r="G54" t="s">
        <v>136</v>
      </c>
    </row>
    <row r="55" spans="6:13" x14ac:dyDescent="0.25">
      <c r="F55" s="1" t="s">
        <v>80</v>
      </c>
      <c r="G55" t="s">
        <v>137</v>
      </c>
    </row>
    <row r="56" spans="6:13" x14ac:dyDescent="0.25">
      <c r="F56" s="1" t="s">
        <v>81</v>
      </c>
      <c r="G56" t="s">
        <v>138</v>
      </c>
    </row>
    <row r="57" spans="6:13" x14ac:dyDescent="0.25">
      <c r="F57" s="1" t="s">
        <v>82</v>
      </c>
      <c r="G57" t="s">
        <v>139</v>
      </c>
    </row>
    <row r="58" spans="6:13" x14ac:dyDescent="0.25">
      <c r="F58" s="1" t="s">
        <v>83</v>
      </c>
      <c r="G58" t="s">
        <v>140</v>
      </c>
    </row>
    <row r="59" spans="6:13" x14ac:dyDescent="0.25">
      <c r="F59" s="1" t="s">
        <v>84</v>
      </c>
      <c r="G59" t="s">
        <v>141</v>
      </c>
    </row>
    <row r="60" spans="6:13" x14ac:dyDescent="0.25">
      <c r="F60" s="1" t="s">
        <v>85</v>
      </c>
      <c r="G60" t="s">
        <v>142</v>
      </c>
    </row>
    <row r="61" spans="6:13" x14ac:dyDescent="0.25">
      <c r="F61" s="1" t="s">
        <v>86</v>
      </c>
      <c r="G61" t="s">
        <v>143</v>
      </c>
    </row>
    <row r="62" spans="6:13" x14ac:dyDescent="0.25">
      <c r="F62" s="1" t="s">
        <v>87</v>
      </c>
      <c r="G62" t="s">
        <v>144</v>
      </c>
    </row>
    <row r="63" spans="6:13" x14ac:dyDescent="0.25">
      <c r="F63" s="1" t="s">
        <v>88</v>
      </c>
      <c r="G63" t="s">
        <v>145</v>
      </c>
    </row>
    <row r="64" spans="6:13" x14ac:dyDescent="0.25">
      <c r="F64" s="1" t="s">
        <v>89</v>
      </c>
      <c r="G64" t="s">
        <v>146</v>
      </c>
    </row>
    <row r="65" spans="6:7" x14ac:dyDescent="0.25">
      <c r="F65" s="1" t="s">
        <v>90</v>
      </c>
      <c r="G65" t="s">
        <v>147</v>
      </c>
    </row>
    <row r="66" spans="6:7" x14ac:dyDescent="0.25">
      <c r="F66" s="1" t="s">
        <v>91</v>
      </c>
      <c r="G66" t="s">
        <v>148</v>
      </c>
    </row>
    <row r="67" spans="6:7" x14ac:dyDescent="0.25">
      <c r="F67" s="1" t="s">
        <v>92</v>
      </c>
      <c r="G67" t="s">
        <v>149</v>
      </c>
    </row>
    <row r="68" spans="6:7" x14ac:dyDescent="0.25">
      <c r="F68" s="1" t="s">
        <v>93</v>
      </c>
      <c r="G68" t="s">
        <v>150</v>
      </c>
    </row>
    <row r="69" spans="6:7" x14ac:dyDescent="0.25">
      <c r="F69" s="1" t="s">
        <v>94</v>
      </c>
      <c r="G69" t="s">
        <v>151</v>
      </c>
    </row>
    <row r="70" spans="6:7" x14ac:dyDescent="0.25">
      <c r="F70" s="1" t="s">
        <v>95</v>
      </c>
      <c r="G70" t="s">
        <v>152</v>
      </c>
    </row>
    <row r="71" spans="6:7" x14ac:dyDescent="0.25">
      <c r="F71" s="1" t="s">
        <v>96</v>
      </c>
      <c r="G71" t="s">
        <v>153</v>
      </c>
    </row>
    <row r="72" spans="6:7" x14ac:dyDescent="0.25">
      <c r="F72" s="1" t="s">
        <v>158</v>
      </c>
      <c r="G72" t="s">
        <v>154</v>
      </c>
    </row>
    <row r="73" spans="6:7" x14ac:dyDescent="0.25">
      <c r="F73" s="1" t="s">
        <v>159</v>
      </c>
      <c r="G73" t="s">
        <v>155</v>
      </c>
    </row>
    <row r="74" spans="6:7" x14ac:dyDescent="0.25">
      <c r="F74" s="1" t="s">
        <v>160</v>
      </c>
      <c r="G74" t="s">
        <v>156</v>
      </c>
    </row>
    <row r="75" spans="6:7" x14ac:dyDescent="0.25">
      <c r="F75" s="1" t="s">
        <v>161</v>
      </c>
      <c r="G75" t="s">
        <v>157</v>
      </c>
    </row>
  </sheetData>
  <mergeCells count="23">
    <mergeCell ref="C38:D38"/>
    <mergeCell ref="F38:G38"/>
    <mergeCell ref="I38:J38"/>
    <mergeCell ref="L38:M38"/>
    <mergeCell ref="O38:P38"/>
    <mergeCell ref="U2:V2"/>
    <mergeCell ref="X2:Y2"/>
    <mergeCell ref="AA2:AB2"/>
    <mergeCell ref="U21:V21"/>
    <mergeCell ref="X21:Y21"/>
    <mergeCell ref="AA21:AB21"/>
    <mergeCell ref="L2:M2"/>
    <mergeCell ref="O2:P2"/>
    <mergeCell ref="R2:S2"/>
    <mergeCell ref="L21:M21"/>
    <mergeCell ref="O21:P21"/>
    <mergeCell ref="R21:S21"/>
    <mergeCell ref="C2:D2"/>
    <mergeCell ref="C21:D21"/>
    <mergeCell ref="F2:G2"/>
    <mergeCell ref="F21:G21"/>
    <mergeCell ref="I21:J21"/>
    <mergeCell ref="I2:J2"/>
  </mergeCells>
  <phoneticPr fontId="2" type="noConversion"/>
  <pageMargins left="0.7" right="0.7" top="0.75" bottom="0.75" header="0.3" footer="0.3"/>
  <tableParts count="2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DFF8D-1548-4A03-B416-23BB4E066A26}">
  <dimension ref="B2:R3"/>
  <sheetViews>
    <sheetView showGridLines="0" tabSelected="1" zoomScale="85" zoomScaleNormal="85" workbookViewId="0">
      <selection activeCell="F7" sqref="F7"/>
    </sheetView>
  </sheetViews>
  <sheetFormatPr baseColWidth="10" defaultRowHeight="15" x14ac:dyDescent="0.25"/>
  <cols>
    <col min="2" max="3" width="11.42578125" style="1"/>
    <col min="4" max="5" width="14.85546875" style="1" customWidth="1"/>
    <col min="6" max="6" width="25.42578125" style="1" customWidth="1"/>
    <col min="7" max="7" width="11.85546875" style="1" customWidth="1"/>
    <col min="8" max="8" width="27" style="1" customWidth="1"/>
    <col min="9" max="9" width="18.85546875" style="1" customWidth="1"/>
    <col min="10" max="10" width="15.42578125" style="1" customWidth="1"/>
    <col min="11" max="11" width="11.42578125" style="1"/>
    <col min="12" max="12" width="16.85546875" style="1" customWidth="1"/>
    <col min="13" max="13" width="22.85546875" style="1" customWidth="1"/>
    <col min="14" max="14" width="16.28515625" style="1" customWidth="1"/>
    <col min="15" max="17" width="17.5703125" style="1" customWidth="1"/>
    <col min="18" max="18" width="32.5703125" customWidth="1"/>
  </cols>
  <sheetData>
    <row r="2" spans="2:18" x14ac:dyDescent="0.25">
      <c r="B2" s="1" t="s">
        <v>0</v>
      </c>
      <c r="C2" s="1" t="s">
        <v>49</v>
      </c>
      <c r="D2" s="1" t="s">
        <v>1</v>
      </c>
      <c r="E2" s="1" t="s">
        <v>59</v>
      </c>
      <c r="F2" s="1" t="s">
        <v>50</v>
      </c>
      <c r="G2" s="1" t="s">
        <v>63</v>
      </c>
      <c r="H2" s="1" t="s">
        <v>62</v>
      </c>
      <c r="I2" s="1" t="s">
        <v>51</v>
      </c>
      <c r="J2" s="1" t="s">
        <v>58</v>
      </c>
      <c r="K2" s="1" t="s">
        <v>52</v>
      </c>
      <c r="L2" s="1" t="s">
        <v>53</v>
      </c>
      <c r="M2" s="1" t="s">
        <v>54</v>
      </c>
      <c r="N2" s="1" t="s">
        <v>55</v>
      </c>
      <c r="O2" s="1" t="s">
        <v>56</v>
      </c>
      <c r="P2" s="1" t="s">
        <v>60</v>
      </c>
      <c r="Q2" s="1" t="s">
        <v>61</v>
      </c>
      <c r="R2" s="1" t="s">
        <v>57</v>
      </c>
    </row>
    <row r="3" spans="2:18" x14ac:dyDescent="0.25">
      <c r="B3" s="1">
        <f>ROW(B3)-2</f>
        <v>1</v>
      </c>
      <c r="C3" s="1">
        <v>1</v>
      </c>
      <c r="D3" s="1" t="str">
        <f>IFERROR(VLOOKUP(Tableau22[[#This Row],[CatID]],Entrée,2,0),"")</f>
        <v>Vitros</v>
      </c>
      <c r="E3" s="1" t="s">
        <v>13</v>
      </c>
      <c r="F3" s="1" t="str">
        <f ca="1">IFERROR(VLOOKUP(Tableau22[[#This Row],[TypeID]],INDIRECT("Entrée"&amp;Tableau22[[#This Row],[CatID]]),2,0),"")</f>
        <v>Réactif</v>
      </c>
      <c r="G3" s="1" t="s">
        <v>64</v>
      </c>
      <c r="H3" s="1" t="str">
        <f ca="1">IFERROR(VLOOKUP(Tableau22[[#This Row],[NomID]],INDIRECT("Entrée1"&amp;Tableau22[[#This Row],[TypeID]]),2,0),"")</f>
        <v/>
      </c>
      <c r="M3" s="6">
        <v>43863</v>
      </c>
      <c r="P3" s="1" t="str">
        <f>TEXT(Tableau22[[#This Row],[Date de péremption]],"mmmm")</f>
        <v>février</v>
      </c>
      <c r="Q3" s="1">
        <f>YEAR(Tableau22[[#This Row],[Date de péremption]])</f>
        <v>2020</v>
      </c>
      <c r="R3" t="str">
        <f ca="1">IFERROR(CONCATENATE(Tableau22[[#This Row],[Automate]]," ",Tableau22[[#This Row],[Type de consommable]]," ",Tableau22[[#This Row],[Nom]]," ",Tableau22[[#This Row],[Numéro de lot]]," ",Tableau22[[#This Row],[Calibration]]," ",Tableau22[[#This Row],[Stock]]," ",Tableau22[[#This Row],[Etat du stock]]," ",TEXT(Tableau22[[#This Row],[Date de péremption]],"jj/mm/aaaa")," ",Tableau22[[#This Row],[Péremption]]," ",Tableau22[[#This Row],[Commentaire]]," ",Tableau22[[#This Row],[Mois]]," ",Tableau22[[#This Row],[Année]]),"")</f>
        <v>Vitros Réactif      02/02/2020   février 2020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DC58E-5249-4EE5-B98A-46A3BC262D04}">
  <dimension ref="B3:B5"/>
  <sheetViews>
    <sheetView showGridLines="0" workbookViewId="0">
      <selection activeCell="D19" sqref="D19"/>
    </sheetView>
  </sheetViews>
  <sheetFormatPr baseColWidth="10" defaultRowHeight="15" x14ac:dyDescent="0.25"/>
  <sheetData>
    <row r="3" spans="2:2" x14ac:dyDescent="0.25">
      <c r="B3" s="1" t="s">
        <v>12</v>
      </c>
    </row>
    <row r="4" spans="2:2" x14ac:dyDescent="0.25">
      <c r="B4" t="s">
        <v>47</v>
      </c>
    </row>
    <row r="5" spans="2:2" x14ac:dyDescent="0.25">
      <c r="B5" t="s">
        <v>48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23</vt:i4>
      </vt:variant>
    </vt:vector>
  </HeadingPairs>
  <TitlesOfParts>
    <vt:vector size="27" baseType="lpstr">
      <vt:lpstr>Feuil1</vt:lpstr>
      <vt:lpstr>Catégorie</vt:lpstr>
      <vt:lpstr>Input</vt:lpstr>
      <vt:lpstr>Config</vt:lpstr>
      <vt:lpstr>Calibrant1</vt:lpstr>
      <vt:lpstr>Consommable1</vt:lpstr>
      <vt:lpstr>Contrôle1</vt:lpstr>
      <vt:lpstr>Entrée</vt:lpstr>
      <vt:lpstr>Entrée1</vt:lpstr>
      <vt:lpstr>Entrée2</vt:lpstr>
      <vt:lpstr>Entrée3</vt:lpstr>
      <vt:lpstr>Entrée4</vt:lpstr>
      <vt:lpstr>Entrée5</vt:lpstr>
      <vt:lpstr>Entrée6</vt:lpstr>
      <vt:lpstr>Entrée7</vt:lpstr>
      <vt:lpstr>Entrée8</vt:lpstr>
      <vt:lpstr>Réactif1</vt:lpstr>
      <vt:lpstr>Sortie</vt:lpstr>
      <vt:lpstr>Sortie1</vt:lpstr>
      <vt:lpstr>Sortie2</vt:lpstr>
      <vt:lpstr>Sortie3</vt:lpstr>
      <vt:lpstr>Sortie4</vt:lpstr>
      <vt:lpstr>Sortie5</vt:lpstr>
      <vt:lpstr>Sortie6</vt:lpstr>
      <vt:lpstr>Sortie7</vt:lpstr>
      <vt:lpstr>Sortie8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paa</dc:creator>
  <cp:lastModifiedBy>paa</cp:lastModifiedBy>
  <dcterms:created xsi:type="dcterms:W3CDTF">2020-03-22T09:35:29Z</dcterms:created>
  <dcterms:modified xsi:type="dcterms:W3CDTF">2020-03-22T13:55:47Z</dcterms:modified>
</cp:coreProperties>
</file>