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3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pivotTables/pivotTable1.xml" ContentType="application/vnd.openxmlformats-officedocument.spreadsheetml.pivot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20" yWindow="-120" windowWidth="20730" windowHeight="11160" tabRatio="843" activeTab="5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Récep°Mat°1° (+analyse Pareto)" sheetId="11" r:id="rId6"/>
    <sheet name="Prix-Mat°Prem-Fourn" sheetId="5" r:id="rId7"/>
    <sheet name="Mat1°-Prod Finis" sheetId="9" r:id="rId8"/>
    <sheet name="TCD-Mat1°-Prod Finis" sheetId="17" r:id="rId9"/>
    <sheet name="Q12-Dates de 1er besoin" sheetId="15" r:id="rId10"/>
    <sheet name="MAJ011219-FA19-2" sheetId="16" state="hidden" r:id="rId11"/>
  </sheets>
  <definedNames>
    <definedName name="_xlnm._FilterDatabase" localSheetId="6" hidden="1">'Prix-Mat°Prem-Fourn'!$A$1:$C$64</definedName>
  </definedNames>
  <calcPr calcId="145621"/>
  <pivotCaches>
    <pivotCache cacheId="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1" l="1"/>
  <c r="D2" i="11" l="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L179" i="11" s="1"/>
  <c r="M179" i="11" s="1"/>
  <c r="D180" i="11"/>
  <c r="D181" i="11"/>
  <c r="D182" i="11"/>
  <c r="D183" i="11"/>
  <c r="D184" i="11"/>
  <c r="D185" i="11"/>
  <c r="D186" i="11"/>
  <c r="D187" i="11"/>
  <c r="D188" i="11"/>
  <c r="D189" i="11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L183" i="11" l="1"/>
  <c r="M183" i="11" s="1"/>
  <c r="L171" i="11"/>
  <c r="M171" i="11" s="1"/>
  <c r="L167" i="11"/>
  <c r="M167" i="11" s="1"/>
  <c r="L159" i="11"/>
  <c r="M159" i="11" s="1"/>
  <c r="L155" i="11"/>
  <c r="M155" i="11" s="1"/>
  <c r="L178" i="11"/>
  <c r="M178" i="11" s="1"/>
  <c r="L170" i="11"/>
  <c r="M170" i="11" s="1"/>
  <c r="L162" i="11"/>
  <c r="M162" i="11" s="1"/>
  <c r="L158" i="11"/>
  <c r="M158" i="11" s="1"/>
  <c r="L150" i="11"/>
  <c r="M150" i="11" s="1"/>
  <c r="L142" i="11"/>
  <c r="M142" i="11" s="1"/>
  <c r="L130" i="11"/>
  <c r="M130" i="11" s="1"/>
  <c r="L122" i="11"/>
  <c r="M122" i="11" s="1"/>
  <c r="L118" i="11"/>
  <c r="M118" i="11" s="1"/>
  <c r="L110" i="11"/>
  <c r="M110" i="11" s="1"/>
  <c r="L102" i="11"/>
  <c r="M102" i="11" s="1"/>
  <c r="L94" i="11"/>
  <c r="M94" i="11" s="1"/>
  <c r="L86" i="11"/>
  <c r="M86" i="11" s="1"/>
  <c r="L74" i="11"/>
  <c r="M74" i="11" s="1"/>
  <c r="L66" i="11"/>
  <c r="M66" i="11" s="1"/>
  <c r="L62" i="11"/>
  <c r="M62" i="11" s="1"/>
  <c r="L54" i="11"/>
  <c r="M54" i="11" s="1"/>
  <c r="L42" i="11"/>
  <c r="M42" i="11" s="1"/>
  <c r="L38" i="11"/>
  <c r="M38" i="11" s="1"/>
  <c r="L26" i="11"/>
  <c r="M26" i="11" s="1"/>
  <c r="L22" i="11"/>
  <c r="M22" i="11" s="1"/>
  <c r="L14" i="11"/>
  <c r="M14" i="11" s="1"/>
  <c r="L2" i="11"/>
  <c r="M2" i="11" s="1"/>
  <c r="L189" i="11"/>
  <c r="M189" i="11" s="1"/>
  <c r="L185" i="11"/>
  <c r="M185" i="11" s="1"/>
  <c r="L181" i="11"/>
  <c r="M181" i="11" s="1"/>
  <c r="L177" i="11"/>
  <c r="M177" i="11" s="1"/>
  <c r="L173" i="11"/>
  <c r="M173" i="11" s="1"/>
  <c r="L169" i="11"/>
  <c r="M169" i="11" s="1"/>
  <c r="L165" i="11"/>
  <c r="M165" i="11" s="1"/>
  <c r="L161" i="11"/>
  <c r="M161" i="11" s="1"/>
  <c r="L157" i="11"/>
  <c r="M157" i="11" s="1"/>
  <c r="L153" i="11"/>
  <c r="M153" i="11" s="1"/>
  <c r="L149" i="11"/>
  <c r="M149" i="11" s="1"/>
  <c r="L145" i="11"/>
  <c r="M145" i="11" s="1"/>
  <c r="L141" i="11"/>
  <c r="M141" i="11" s="1"/>
  <c r="L137" i="11"/>
  <c r="M137" i="11" s="1"/>
  <c r="L187" i="11"/>
  <c r="M187" i="11" s="1"/>
  <c r="L175" i="11"/>
  <c r="M175" i="11" s="1"/>
  <c r="L163" i="11"/>
  <c r="M163" i="11" s="1"/>
  <c r="L186" i="11"/>
  <c r="M186" i="11" s="1"/>
  <c r="L182" i="11"/>
  <c r="M182" i="11" s="1"/>
  <c r="L174" i="11"/>
  <c r="M174" i="11" s="1"/>
  <c r="L166" i="11"/>
  <c r="M166" i="11" s="1"/>
  <c r="L154" i="11"/>
  <c r="M154" i="11" s="1"/>
  <c r="L146" i="11"/>
  <c r="M146" i="11" s="1"/>
  <c r="L138" i="11"/>
  <c r="M138" i="11" s="1"/>
  <c r="L134" i="11"/>
  <c r="M134" i="11" s="1"/>
  <c r="L126" i="11"/>
  <c r="M126" i="11" s="1"/>
  <c r="L114" i="11"/>
  <c r="M114" i="11" s="1"/>
  <c r="L106" i="11"/>
  <c r="M106" i="11" s="1"/>
  <c r="L98" i="11"/>
  <c r="M98" i="11" s="1"/>
  <c r="L90" i="11"/>
  <c r="M90" i="11" s="1"/>
  <c r="L82" i="11"/>
  <c r="M82" i="11" s="1"/>
  <c r="L78" i="11"/>
  <c r="M78" i="11" s="1"/>
  <c r="L70" i="11"/>
  <c r="M70" i="11" s="1"/>
  <c r="L58" i="11"/>
  <c r="M58" i="11" s="1"/>
  <c r="L50" i="11"/>
  <c r="M50" i="11" s="1"/>
  <c r="L46" i="11"/>
  <c r="M46" i="11" s="1"/>
  <c r="L34" i="11"/>
  <c r="M34" i="11" s="1"/>
  <c r="L30" i="11"/>
  <c r="M30" i="11" s="1"/>
  <c r="L18" i="11"/>
  <c r="M18" i="11" s="1"/>
  <c r="L10" i="11"/>
  <c r="M10" i="11" s="1"/>
  <c r="L6" i="11"/>
  <c r="M6" i="11" s="1"/>
  <c r="L188" i="11"/>
  <c r="M188" i="11" s="1"/>
  <c r="L184" i="11"/>
  <c r="M184" i="11" s="1"/>
  <c r="L180" i="11"/>
  <c r="M180" i="11" s="1"/>
  <c r="L176" i="11"/>
  <c r="M176" i="11" s="1"/>
  <c r="L172" i="11"/>
  <c r="M172" i="11" s="1"/>
  <c r="L168" i="11"/>
  <c r="M168" i="11" s="1"/>
  <c r="L164" i="11"/>
  <c r="M164" i="11" s="1"/>
  <c r="L160" i="11"/>
  <c r="M160" i="11" s="1"/>
  <c r="L156" i="11"/>
  <c r="M156" i="11" s="1"/>
  <c r="L152" i="11"/>
  <c r="M152" i="11" s="1"/>
  <c r="L148" i="11"/>
  <c r="M148" i="11" s="1"/>
  <c r="L144" i="11"/>
  <c r="M144" i="11" s="1"/>
  <c r="L140" i="11"/>
  <c r="M140" i="11" s="1"/>
  <c r="L136" i="11"/>
  <c r="M136" i="11" s="1"/>
  <c r="L132" i="11"/>
  <c r="M132" i="11" s="1"/>
  <c r="L128" i="11"/>
  <c r="M128" i="11" s="1"/>
  <c r="L124" i="11"/>
  <c r="M124" i="11" s="1"/>
  <c r="L120" i="11"/>
  <c r="M120" i="11" s="1"/>
  <c r="L116" i="11"/>
  <c r="M116" i="11" s="1"/>
  <c r="L112" i="11"/>
  <c r="M112" i="11" s="1"/>
  <c r="L108" i="11"/>
  <c r="M108" i="11" s="1"/>
  <c r="L104" i="11"/>
  <c r="M104" i="11" s="1"/>
  <c r="L100" i="11"/>
  <c r="M100" i="11" s="1"/>
  <c r="L96" i="11"/>
  <c r="M96" i="11" s="1"/>
  <c r="L92" i="11"/>
  <c r="M92" i="11" s="1"/>
  <c r="L88" i="11"/>
  <c r="M88" i="11" s="1"/>
  <c r="L84" i="11"/>
  <c r="M84" i="11" s="1"/>
  <c r="L80" i="11"/>
  <c r="M80" i="11" s="1"/>
  <c r="L76" i="11"/>
  <c r="M76" i="11" s="1"/>
  <c r="L72" i="11"/>
  <c r="M72" i="11" s="1"/>
  <c r="L68" i="11"/>
  <c r="M68" i="11" s="1"/>
  <c r="L64" i="11"/>
  <c r="M64" i="11" s="1"/>
  <c r="L60" i="11"/>
  <c r="M60" i="11" s="1"/>
  <c r="L56" i="11"/>
  <c r="M56" i="11" s="1"/>
  <c r="L52" i="11"/>
  <c r="M52" i="11" s="1"/>
  <c r="L48" i="11"/>
  <c r="M48" i="11" s="1"/>
  <c r="L44" i="11"/>
  <c r="M44" i="11" s="1"/>
  <c r="L40" i="11"/>
  <c r="M40" i="11" s="1"/>
  <c r="L36" i="11"/>
  <c r="M36" i="11" s="1"/>
  <c r="L32" i="11"/>
  <c r="M32" i="11" s="1"/>
  <c r="L28" i="11"/>
  <c r="M28" i="11" s="1"/>
  <c r="L24" i="11"/>
  <c r="M24" i="11" s="1"/>
  <c r="L20" i="11"/>
  <c r="M20" i="11" s="1"/>
  <c r="L16" i="11"/>
  <c r="M16" i="11" s="1"/>
  <c r="L12" i="11"/>
  <c r="M12" i="11" s="1"/>
  <c r="L8" i="11"/>
  <c r="M8" i="11" s="1"/>
  <c r="L4" i="11"/>
  <c r="M4" i="11" s="1"/>
  <c r="L133" i="11"/>
  <c r="M133" i="11" s="1"/>
  <c r="L129" i="11"/>
  <c r="M129" i="11" s="1"/>
  <c r="L125" i="11"/>
  <c r="M125" i="11" s="1"/>
  <c r="L121" i="11"/>
  <c r="M121" i="11" s="1"/>
  <c r="L117" i="11"/>
  <c r="M117" i="11" s="1"/>
  <c r="L113" i="11"/>
  <c r="M113" i="11" s="1"/>
  <c r="L109" i="11"/>
  <c r="M109" i="11" s="1"/>
  <c r="L105" i="11"/>
  <c r="M105" i="11" s="1"/>
  <c r="L101" i="11"/>
  <c r="M101" i="11" s="1"/>
  <c r="L97" i="11"/>
  <c r="M97" i="11" s="1"/>
  <c r="L93" i="11"/>
  <c r="M93" i="11" s="1"/>
  <c r="L89" i="11"/>
  <c r="M89" i="11" s="1"/>
  <c r="L85" i="11"/>
  <c r="M85" i="11" s="1"/>
  <c r="L81" i="11"/>
  <c r="M81" i="11" s="1"/>
  <c r="L77" i="11"/>
  <c r="M77" i="11" s="1"/>
  <c r="L73" i="11"/>
  <c r="M73" i="11" s="1"/>
  <c r="L69" i="11"/>
  <c r="M69" i="11" s="1"/>
  <c r="L65" i="11"/>
  <c r="M65" i="11" s="1"/>
  <c r="L61" i="11"/>
  <c r="M61" i="11" s="1"/>
  <c r="L57" i="11"/>
  <c r="M57" i="11" s="1"/>
  <c r="L53" i="11"/>
  <c r="M53" i="11" s="1"/>
  <c r="L49" i="11"/>
  <c r="M49" i="11" s="1"/>
  <c r="L45" i="11"/>
  <c r="M45" i="11" s="1"/>
  <c r="L41" i="11"/>
  <c r="M41" i="11" s="1"/>
  <c r="L37" i="11"/>
  <c r="M37" i="11" s="1"/>
  <c r="L33" i="11"/>
  <c r="M33" i="11" s="1"/>
  <c r="L29" i="11"/>
  <c r="M29" i="11" s="1"/>
  <c r="L25" i="11"/>
  <c r="M25" i="11" s="1"/>
  <c r="L21" i="11"/>
  <c r="M21" i="11" s="1"/>
  <c r="L17" i="11"/>
  <c r="M17" i="11" s="1"/>
  <c r="L13" i="11"/>
  <c r="M13" i="11" s="1"/>
  <c r="L9" i="11"/>
  <c r="M9" i="11" s="1"/>
  <c r="L5" i="11"/>
  <c r="M5" i="11" s="1"/>
  <c r="L151" i="11"/>
  <c r="M151" i="11" s="1"/>
  <c r="L147" i="11"/>
  <c r="M147" i="11" s="1"/>
  <c r="L143" i="11"/>
  <c r="M143" i="11" s="1"/>
  <c r="L139" i="11"/>
  <c r="M139" i="11" s="1"/>
  <c r="L135" i="11"/>
  <c r="M135" i="11" s="1"/>
  <c r="L131" i="11"/>
  <c r="M131" i="11" s="1"/>
  <c r="L127" i="11"/>
  <c r="M127" i="11" s="1"/>
  <c r="L123" i="11"/>
  <c r="M123" i="11" s="1"/>
  <c r="L119" i="11"/>
  <c r="M119" i="11" s="1"/>
  <c r="L115" i="11"/>
  <c r="M115" i="11" s="1"/>
  <c r="L111" i="11"/>
  <c r="M111" i="11" s="1"/>
  <c r="L107" i="11"/>
  <c r="M107" i="11" s="1"/>
  <c r="L103" i="11"/>
  <c r="M103" i="11" s="1"/>
  <c r="L99" i="11"/>
  <c r="M99" i="11" s="1"/>
  <c r="L95" i="11"/>
  <c r="M95" i="11" s="1"/>
  <c r="L91" i="11"/>
  <c r="M91" i="11" s="1"/>
  <c r="L87" i="11"/>
  <c r="M87" i="11" s="1"/>
  <c r="L83" i="11"/>
  <c r="M83" i="11" s="1"/>
  <c r="L79" i="11"/>
  <c r="M79" i="11" s="1"/>
  <c r="L75" i="11"/>
  <c r="M75" i="11" s="1"/>
  <c r="L71" i="11"/>
  <c r="M71" i="11" s="1"/>
  <c r="L67" i="11"/>
  <c r="M67" i="11" s="1"/>
  <c r="L63" i="11"/>
  <c r="M63" i="11" s="1"/>
  <c r="L59" i="11"/>
  <c r="M59" i="11" s="1"/>
  <c r="L55" i="11"/>
  <c r="M55" i="11" s="1"/>
  <c r="L51" i="11"/>
  <c r="M51" i="11" s="1"/>
  <c r="L47" i="11"/>
  <c r="M47" i="11" s="1"/>
  <c r="L43" i="11"/>
  <c r="M43" i="11" s="1"/>
  <c r="L39" i="11"/>
  <c r="M39" i="11" s="1"/>
  <c r="L35" i="11"/>
  <c r="M35" i="11" s="1"/>
  <c r="L31" i="11"/>
  <c r="M31" i="11" s="1"/>
  <c r="L27" i="11"/>
  <c r="M27" i="11" s="1"/>
  <c r="L23" i="11"/>
  <c r="M23" i="11" s="1"/>
  <c r="L19" i="11"/>
  <c r="M19" i="11" s="1"/>
  <c r="L15" i="11"/>
  <c r="M15" i="11" s="1"/>
  <c r="L11" i="11"/>
  <c r="M11" i="11" s="1"/>
  <c r="L7" i="11"/>
  <c r="M7" i="11" s="1"/>
  <c r="L3" i="11"/>
  <c r="M3" i="11" s="1"/>
  <c r="DN7" i="15" a="1"/>
  <c r="DN7" i="15" s="1"/>
  <c r="DN11" i="15" a="1"/>
  <c r="DN11" i="15" s="1"/>
  <c r="DL12" i="15"/>
  <c r="BK12" i="15"/>
  <c r="J12" i="15"/>
  <c r="DN12" i="15" s="1" a="1"/>
  <c r="DN12" i="15" s="1"/>
  <c r="DL11" i="15"/>
  <c r="BK11" i="15"/>
  <c r="J11" i="15"/>
  <c r="DL10" i="15"/>
  <c r="BK10" i="15"/>
  <c r="J10" i="15"/>
  <c r="DL9" i="15"/>
  <c r="BK9" i="15"/>
  <c r="J9" i="15"/>
  <c r="DN9" i="15" s="1" a="1"/>
  <c r="DN9" i="15" s="1"/>
  <c r="DL8" i="15"/>
  <c r="BK8" i="15"/>
  <c r="J8" i="15"/>
  <c r="DN8" i="15" s="1" a="1"/>
  <c r="DN8" i="15" s="1"/>
  <c r="DL7" i="15"/>
  <c r="BK7" i="15"/>
  <c r="J7" i="15"/>
  <c r="DL6" i="15"/>
  <c r="BK6" i="15"/>
  <c r="J6" i="15"/>
  <c r="DN6" i="15" s="1" a="1"/>
  <c r="DN6" i="15" s="1"/>
  <c r="DL5" i="15"/>
  <c r="BK5" i="15"/>
  <c r="J5" i="15"/>
  <c r="DN5" i="15" s="1" a="1"/>
  <c r="DN5" i="15" s="1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B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DN10" i="15" l="1" a="1"/>
  <c r="DN10" i="15" s="1"/>
  <c r="K2" i="8"/>
  <c r="L2" i="8" s="1"/>
  <c r="K3" i="8"/>
  <c r="L3" i="8" s="1"/>
  <c r="K4" i="8"/>
  <c r="L4" i="8" s="1"/>
  <c r="K5" i="8"/>
  <c r="L5" i="8" s="1"/>
  <c r="K6" i="8"/>
  <c r="L6" i="8" s="1"/>
  <c r="K7" i="8"/>
  <c r="L7" i="8" s="1"/>
  <c r="K8" i="8"/>
  <c r="L8" i="8" s="1"/>
  <c r="K9" i="8"/>
  <c r="L9" i="8" s="1"/>
  <c r="K10" i="8"/>
  <c r="L10" i="8" s="1"/>
  <c r="K11" i="8"/>
  <c r="L11" i="8" s="1"/>
  <c r="K12" i="8"/>
  <c r="L12" i="8" s="1"/>
  <c r="K13" i="8"/>
  <c r="L13" i="8" s="1"/>
  <c r="K14" i="8"/>
  <c r="L14" i="8" s="1"/>
  <c r="K15" i="8"/>
  <c r="L15" i="8" s="1"/>
  <c r="K16" i="8"/>
  <c r="L16" i="8" s="1"/>
  <c r="K17" i="8"/>
  <c r="L17" i="8" s="1"/>
  <c r="K18" i="8"/>
  <c r="L18" i="8" s="1"/>
  <c r="K19" i="8"/>
  <c r="L19" i="8" s="1"/>
  <c r="K20" i="8"/>
  <c r="L20" i="8" s="1"/>
  <c r="K21" i="8"/>
  <c r="L21" i="8" s="1"/>
  <c r="K22" i="8"/>
  <c r="L22" i="8" s="1"/>
  <c r="K23" i="8"/>
  <c r="L23" i="8" s="1"/>
  <c r="K24" i="8"/>
  <c r="L24" i="8" s="1"/>
  <c r="K25" i="8"/>
  <c r="L25" i="8" s="1"/>
  <c r="K26" i="8"/>
  <c r="L26" i="8" s="1"/>
  <c r="K27" i="8"/>
  <c r="L27" i="8" s="1"/>
  <c r="K28" i="8"/>
  <c r="L28" i="8" s="1"/>
  <c r="K29" i="8"/>
  <c r="L29" i="8" s="1"/>
  <c r="K30" i="8"/>
  <c r="L30" i="8" s="1"/>
  <c r="K31" i="8"/>
  <c r="L31" i="8" s="1"/>
  <c r="K32" i="8"/>
  <c r="L32" i="8" s="1"/>
  <c r="K33" i="8"/>
  <c r="L33" i="8" s="1"/>
  <c r="K34" i="8"/>
  <c r="L34" i="8" s="1"/>
  <c r="K35" i="8"/>
  <c r="L35" i="8" s="1"/>
  <c r="K36" i="8"/>
  <c r="L36" i="8" s="1"/>
  <c r="K37" i="8"/>
  <c r="L37" i="8" s="1"/>
  <c r="K38" i="8"/>
  <c r="L38" i="8" s="1"/>
  <c r="K39" i="8"/>
  <c r="L39" i="8" s="1"/>
  <c r="K40" i="8"/>
  <c r="L40" i="8" s="1"/>
  <c r="K41" i="8"/>
  <c r="L41" i="8" s="1"/>
  <c r="K42" i="8"/>
  <c r="L42" i="8" s="1"/>
  <c r="K43" i="8"/>
  <c r="L43" i="8" s="1"/>
  <c r="J7" i="8"/>
  <c r="I2" i="8"/>
  <c r="D2" i="8" s="1"/>
  <c r="F2" i="9" s="1"/>
  <c r="G2" i="9" s="1"/>
  <c r="I3" i="8"/>
  <c r="D3" i="8" s="1"/>
  <c r="F3" i="9" s="1"/>
  <c r="G3" i="9" s="1"/>
  <c r="I4" i="8"/>
  <c r="D4" i="8" s="1"/>
  <c r="F56" i="9" s="1"/>
  <c r="G56" i="9" s="1"/>
  <c r="I5" i="8"/>
  <c r="D5" i="8" s="1"/>
  <c r="F5" i="9" s="1"/>
  <c r="G5" i="9" s="1"/>
  <c r="I6" i="8"/>
  <c r="D6" i="8" s="1"/>
  <c r="I7" i="8"/>
  <c r="D7" i="8" s="1"/>
  <c r="F7" i="9" s="1"/>
  <c r="G7" i="9" s="1"/>
  <c r="I8" i="8"/>
  <c r="D8" i="8" s="1"/>
  <c r="I9" i="8"/>
  <c r="D9" i="8" s="1"/>
  <c r="I10" i="8"/>
  <c r="D10" i="8" s="1"/>
  <c r="F9" i="9" s="1"/>
  <c r="G9" i="9" s="1"/>
  <c r="I11" i="8"/>
  <c r="D11" i="8" s="1"/>
  <c r="F10" i="9" s="1"/>
  <c r="G10" i="9" s="1"/>
  <c r="I12" i="8"/>
  <c r="D12" i="8" s="1"/>
  <c r="I13" i="8"/>
  <c r="D13" i="8" s="1"/>
  <c r="F12" i="9" s="1"/>
  <c r="G12" i="9" s="1"/>
  <c r="I14" i="8"/>
  <c r="D14" i="8" s="1"/>
  <c r="I15" i="8"/>
  <c r="D15" i="8" s="1"/>
  <c r="I16" i="8"/>
  <c r="D16" i="8" s="1"/>
  <c r="F15" i="9" s="1"/>
  <c r="G15" i="9" s="1"/>
  <c r="I17" i="8"/>
  <c r="D17" i="8" s="1"/>
  <c r="F19" i="9" s="1"/>
  <c r="G19" i="9" s="1"/>
  <c r="I18" i="8"/>
  <c r="D18" i="8" s="1"/>
  <c r="F20" i="9" s="1"/>
  <c r="G20" i="9" s="1"/>
  <c r="I19" i="8"/>
  <c r="D19" i="8" s="1"/>
  <c r="F21" i="9" s="1"/>
  <c r="G21" i="9" s="1"/>
  <c r="I20" i="8"/>
  <c r="D20" i="8" s="1"/>
  <c r="F23" i="9" s="1"/>
  <c r="G23" i="9" s="1"/>
  <c r="I21" i="8"/>
  <c r="D21" i="8" s="1"/>
  <c r="I22" i="8"/>
  <c r="D22" i="8" s="1"/>
  <c r="I23" i="8"/>
  <c r="D23" i="8" s="1"/>
  <c r="F27" i="9" s="1"/>
  <c r="G27" i="9" s="1"/>
  <c r="I24" i="8"/>
  <c r="D24" i="8" s="1"/>
  <c r="I25" i="8"/>
  <c r="D25" i="8" s="1"/>
  <c r="F29" i="9" s="1"/>
  <c r="G29" i="9" s="1"/>
  <c r="I26" i="8"/>
  <c r="D26" i="8" s="1"/>
  <c r="I27" i="8"/>
  <c r="D27" i="8" s="1"/>
  <c r="I28" i="8"/>
  <c r="D28" i="8" s="1"/>
  <c r="I29" i="8"/>
  <c r="D29" i="8" s="1"/>
  <c r="I30" i="8"/>
  <c r="D30" i="8" s="1"/>
  <c r="F37" i="9" s="1"/>
  <c r="G37" i="9" s="1"/>
  <c r="I31" i="8"/>
  <c r="D31" i="8" s="1"/>
  <c r="F38" i="9" s="1"/>
  <c r="G38" i="9" s="1"/>
  <c r="I32" i="8"/>
  <c r="D32" i="8" s="1"/>
  <c r="F45" i="9" s="1"/>
  <c r="G45" i="9" s="1"/>
  <c r="I33" i="8"/>
  <c r="D33" i="8" s="1"/>
  <c r="F55" i="9" s="1"/>
  <c r="G55" i="9" s="1"/>
  <c r="I34" i="8"/>
  <c r="D34" i="8" s="1"/>
  <c r="I35" i="8"/>
  <c r="D35" i="8" s="1"/>
  <c r="F16" i="9" s="1"/>
  <c r="G16" i="9" s="1"/>
  <c r="I36" i="8"/>
  <c r="D36" i="8" s="1"/>
  <c r="F17" i="9" s="1"/>
  <c r="G17" i="9" s="1"/>
  <c r="I37" i="8"/>
  <c r="D37" i="8" s="1"/>
  <c r="F66" i="9" s="1"/>
  <c r="G66" i="9" s="1"/>
  <c r="I38" i="8"/>
  <c r="D38" i="8" s="1"/>
  <c r="F67" i="9" s="1"/>
  <c r="G67" i="9" s="1"/>
  <c r="I39" i="8"/>
  <c r="D39" i="8" s="1"/>
  <c r="I40" i="8"/>
  <c r="D40" i="8" s="1"/>
  <c r="F72" i="9" s="1"/>
  <c r="G72" i="9" s="1"/>
  <c r="I41" i="8"/>
  <c r="D41" i="8" s="1"/>
  <c r="F73" i="9" s="1"/>
  <c r="G73" i="9" s="1"/>
  <c r="I42" i="8"/>
  <c r="D42" i="8" s="1"/>
  <c r="I43" i="8"/>
  <c r="D43" i="8" s="1"/>
  <c r="J43" i="8" l="1"/>
  <c r="J35" i="8"/>
  <c r="J27" i="8"/>
  <c r="J19" i="8"/>
  <c r="J11" i="8"/>
  <c r="J3" i="8"/>
  <c r="J39" i="8"/>
  <c r="J31" i="8"/>
  <c r="J23" i="8"/>
  <c r="J15" i="8"/>
  <c r="F47" i="9"/>
  <c r="G47" i="9" s="1"/>
  <c r="F57" i="9"/>
  <c r="G57" i="9" s="1"/>
  <c r="F34" i="9"/>
  <c r="G34" i="9" s="1"/>
  <c r="F71" i="9"/>
  <c r="G71" i="9" s="1"/>
  <c r="F75" i="9"/>
  <c r="G75" i="9" s="1"/>
  <c r="F36" i="9"/>
  <c r="G36" i="9" s="1"/>
  <c r="F44" i="9"/>
  <c r="G44" i="9" s="1"/>
  <c r="F64" i="9"/>
  <c r="G64" i="9" s="1"/>
  <c r="F53" i="9"/>
  <c r="G53" i="9" s="1"/>
  <c r="F26" i="9"/>
  <c r="G26" i="9" s="1"/>
  <c r="F59" i="9"/>
  <c r="G59" i="9" s="1"/>
  <c r="F48" i="9"/>
  <c r="G48" i="9" s="1"/>
  <c r="F33" i="9"/>
  <c r="G33" i="9" s="1"/>
  <c r="F18" i="9"/>
  <c r="G18" i="9" s="1"/>
  <c r="F28" i="9"/>
  <c r="G28" i="9" s="1"/>
  <c r="F11" i="9"/>
  <c r="G11" i="9" s="1"/>
  <c r="F42" i="9"/>
  <c r="G42" i="9" s="1"/>
  <c r="F35" i="9"/>
  <c r="G35" i="9" s="1"/>
  <c r="F43" i="9"/>
  <c r="G43" i="9" s="1"/>
  <c r="F63" i="9"/>
  <c r="G63" i="9" s="1"/>
  <c r="F8" i="9"/>
  <c r="G8" i="9" s="1"/>
  <c r="F52" i="9"/>
  <c r="G52" i="9" s="1"/>
  <c r="F25" i="9"/>
  <c r="G25" i="9" s="1"/>
  <c r="F70" i="9"/>
  <c r="G70" i="9" s="1"/>
  <c r="F74" i="9"/>
  <c r="G74" i="9" s="1"/>
  <c r="E9" i="10" s="1"/>
  <c r="J42" i="8"/>
  <c r="J38" i="8"/>
  <c r="J34" i="8"/>
  <c r="J30" i="8"/>
  <c r="J26" i="8"/>
  <c r="J22" i="8"/>
  <c r="J18" i="8"/>
  <c r="J14" i="8"/>
  <c r="J10" i="8"/>
  <c r="J6" i="8"/>
  <c r="J2" i="8"/>
  <c r="F76" i="9"/>
  <c r="G76" i="9" s="1"/>
  <c r="F54" i="9"/>
  <c r="G54" i="9" s="1"/>
  <c r="F62" i="9"/>
  <c r="G62" i="9" s="1"/>
  <c r="F32" i="9"/>
  <c r="G32" i="9" s="1"/>
  <c r="F68" i="9"/>
  <c r="G68" i="9" s="1"/>
  <c r="F49" i="9"/>
  <c r="G49" i="9" s="1"/>
  <c r="F14" i="9"/>
  <c r="G14" i="9" s="1"/>
  <c r="F58" i="9"/>
  <c r="G58" i="9" s="1"/>
  <c r="J41" i="8"/>
  <c r="J37" i="8"/>
  <c r="J33" i="8"/>
  <c r="J29" i="8"/>
  <c r="J25" i="8"/>
  <c r="J21" i="8"/>
  <c r="J17" i="8"/>
  <c r="J13" i="8"/>
  <c r="J9" i="8"/>
  <c r="J5" i="8"/>
  <c r="F24" i="9"/>
  <c r="G24" i="9" s="1"/>
  <c r="F65" i="9"/>
  <c r="G65" i="9" s="1"/>
  <c r="F30" i="9"/>
  <c r="G30" i="9" s="1"/>
  <c r="F60" i="9"/>
  <c r="G60" i="9" s="1"/>
  <c r="F22" i="9"/>
  <c r="G22" i="9" s="1"/>
  <c r="F31" i="9"/>
  <c r="G31" i="9" s="1"/>
  <c r="F51" i="9"/>
  <c r="G51" i="9" s="1"/>
  <c r="F41" i="9"/>
  <c r="G41" i="9" s="1"/>
  <c r="F69" i="9"/>
  <c r="G69" i="9" s="1"/>
  <c r="F39" i="9"/>
  <c r="G39" i="9" s="1"/>
  <c r="F4" i="9"/>
  <c r="G4" i="9" s="1"/>
  <c r="F46" i="9"/>
  <c r="G46" i="9" s="1"/>
  <c r="F13" i="9"/>
  <c r="G13" i="9" s="1"/>
  <c r="F61" i="9"/>
  <c r="G61" i="9" s="1"/>
  <c r="F50" i="9"/>
  <c r="G50" i="9" s="1"/>
  <c r="F6" i="9"/>
  <c r="G6" i="9" s="1"/>
  <c r="F40" i="9"/>
  <c r="G40" i="9" s="1"/>
  <c r="J40" i="8"/>
  <c r="J36" i="8"/>
  <c r="J32" i="8"/>
  <c r="J28" i="8"/>
  <c r="J24" i="8"/>
  <c r="J20" i="8"/>
  <c r="J16" i="8"/>
  <c r="J12" i="8"/>
  <c r="J8" i="8"/>
  <c r="J4" i="8"/>
  <c r="E3" i="10" l="1"/>
  <c r="E8" i="10"/>
  <c r="E6" i="10"/>
  <c r="E5" i="10"/>
  <c r="E2" i="10"/>
  <c r="E7" i="10"/>
  <c r="E4" i="10"/>
  <c r="L2" i="4" a="1"/>
  <c r="L2" i="4" s="1"/>
  <c r="K2" i="4" s="1"/>
  <c r="L3" i="4" a="1"/>
  <c r="L3" i="4" s="1"/>
  <c r="K3" i="4" s="1"/>
  <c r="L4" i="4" a="1"/>
  <c r="L4" i="4" s="1"/>
  <c r="K4" i="4" s="1"/>
  <c r="L5" i="4" a="1"/>
  <c r="L5" i="4" s="1"/>
  <c r="K5" i="4" s="1"/>
  <c r="L6" i="4" a="1"/>
  <c r="L6" i="4" s="1"/>
  <c r="K6" i="4" s="1"/>
  <c r="L7" i="4" a="1"/>
  <c r="L7" i="4" s="1"/>
  <c r="K7" i="4" s="1"/>
  <c r="L8" i="4" a="1"/>
  <c r="L8" i="4" s="1"/>
  <c r="K8" i="4" s="1"/>
  <c r="L9" i="4" a="1"/>
  <c r="L9" i="4" s="1"/>
  <c r="K9" i="4" s="1"/>
  <c r="L10" i="4" a="1"/>
  <c r="L10" i="4" s="1"/>
  <c r="K10" i="4" s="1"/>
  <c r="L11" i="4" a="1"/>
  <c r="L11" i="4" s="1"/>
  <c r="K11" i="4" s="1"/>
  <c r="L12" i="4" a="1"/>
  <c r="L12" i="4" s="1"/>
  <c r="K12" i="4" s="1"/>
  <c r="L13" i="4" a="1"/>
  <c r="L13" i="4" s="1"/>
  <c r="K13" i="4" s="1"/>
  <c r="L14" i="4" a="1"/>
  <c r="L14" i="4" s="1"/>
  <c r="K14" i="4" s="1"/>
  <c r="L15" i="4" a="1"/>
  <c r="L15" i="4" s="1"/>
  <c r="K15" i="4" s="1"/>
  <c r="L16" i="4" a="1"/>
  <c r="L16" i="4" s="1"/>
  <c r="K16" i="4" s="1"/>
  <c r="L17" i="4" a="1"/>
  <c r="L17" i="4" s="1"/>
  <c r="K17" i="4" s="1"/>
  <c r="L18" i="4" a="1"/>
  <c r="L18" i="4" s="1"/>
  <c r="K18" i="4" s="1"/>
  <c r="L19" i="4" a="1"/>
  <c r="L19" i="4" s="1"/>
  <c r="K19" i="4" s="1"/>
  <c r="L20" i="4" a="1"/>
  <c r="L20" i="4" s="1"/>
  <c r="K20" i="4" s="1"/>
  <c r="L21" i="4" a="1"/>
  <c r="L21" i="4" s="1"/>
  <c r="K21" i="4" s="1"/>
  <c r="O2" i="4" l="1"/>
  <c r="O3" i="4" l="1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J2" i="11"/>
  <c r="J3" i="1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N2" i="4" l="1" a="1"/>
  <c r="N2" i="4" s="1"/>
  <c r="M2" i="4" s="1"/>
  <c r="N6" i="4" a="1"/>
  <c r="N6" i="4" s="1"/>
  <c r="M6" i="4" s="1"/>
  <c r="N10" i="4" a="1"/>
  <c r="N10" i="4" s="1"/>
  <c r="M10" i="4" s="1"/>
  <c r="N14" i="4" a="1"/>
  <c r="N14" i="4" s="1"/>
  <c r="M14" i="4" s="1"/>
  <c r="N18" i="4" a="1"/>
  <c r="N18" i="4" s="1"/>
  <c r="M18" i="4" s="1"/>
  <c r="N3" i="4" a="1"/>
  <c r="N3" i="4" s="1"/>
  <c r="M3" i="4" s="1"/>
  <c r="N7" i="4" a="1"/>
  <c r="N7" i="4" s="1"/>
  <c r="M7" i="4" s="1"/>
  <c r="N11" i="4" a="1"/>
  <c r="N11" i="4" s="1"/>
  <c r="M11" i="4" s="1"/>
  <c r="N15" i="4" a="1"/>
  <c r="N15" i="4" s="1"/>
  <c r="M15" i="4" s="1"/>
  <c r="N19" i="4" a="1"/>
  <c r="N19" i="4" s="1"/>
  <c r="M19" i="4" s="1"/>
  <c r="N4" i="4" a="1"/>
  <c r="N4" i="4" s="1"/>
  <c r="M4" i="4" s="1"/>
  <c r="N8" i="4" a="1"/>
  <c r="N8" i="4" s="1"/>
  <c r="M8" i="4" s="1"/>
  <c r="N12" i="4" a="1"/>
  <c r="N12" i="4" s="1"/>
  <c r="M12" i="4" s="1"/>
  <c r="N16" i="4" a="1"/>
  <c r="N16" i="4" s="1"/>
  <c r="M16" i="4" s="1"/>
  <c r="N20" i="4" a="1"/>
  <c r="N20" i="4" s="1"/>
  <c r="M20" i="4" s="1"/>
  <c r="N5" i="4" a="1"/>
  <c r="N5" i="4" s="1"/>
  <c r="M5" i="4" s="1"/>
  <c r="N9" i="4" a="1"/>
  <c r="N9" i="4" s="1"/>
  <c r="M9" i="4" s="1"/>
  <c r="N13" i="4" a="1"/>
  <c r="N13" i="4" s="1"/>
  <c r="M13" i="4" s="1"/>
  <c r="N17" i="4" a="1"/>
  <c r="N17" i="4" s="1"/>
  <c r="M17" i="4" s="1"/>
  <c r="N21" i="4" a="1"/>
  <c r="N21" i="4" s="1"/>
  <c r="M21" i="4" s="1"/>
</calcChain>
</file>

<file path=xl/comments1.xml><?xml version="1.0" encoding="utf-8"?>
<comments xmlns="http://schemas.openxmlformats.org/spreadsheetml/2006/main">
  <authors>
    <author>ARAF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>
  <authors>
    <author>ARAF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>
  <authors>
    <author>ARAF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<sst xmlns="http://schemas.openxmlformats.org/spreadsheetml/2006/main" count="593" uniqueCount="335">
  <si>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</si>
  <si>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</si>
  <si>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</si>
  <si>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</si>
  <si>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</si>
  <si>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</si>
  <si>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</si>
  <si>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</si>
  <si>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</si>
  <si>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</si>
  <si>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</si>
  <si>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</si>
  <si>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</si>
  <si>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</si>
  <si>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</si>
  <si>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</si>
  <si>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</si>
  <si>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</si>
  <si>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</si>
  <si>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</si>
  <si>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</si>
  <si>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</si>
  <si>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</si>
  <si>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</si>
  <si>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</si>
  <si>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</si>
  <si>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</si>
  <si>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</si>
  <si>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</si>
  <si>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</si>
  <si>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</si>
  <si>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</si>
  <si>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</si>
  <si>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</si>
  <si>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</si>
  <si>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</si>
  <si>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</si>
  <si>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</si>
  <si>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</si>
  <si>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</si>
  <si>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</si>
  <si>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</si>
  <si>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</si>
  <si>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</si>
  <si>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</si>
  <si>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</si>
  <si>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</si>
  <si>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</si>
  <si>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</si>
  <si>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</si>
  <si>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</si>
  <si>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</si>
  <si>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</si>
  <si>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</si>
  <si>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</si>
  <si>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</si>
  <si>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</si>
  <si>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</si>
  <si>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</si>
  <si>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</si>
  <si>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</si>
  <si>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</si>
  <si>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</si>
  <si>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</si>
  <si>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</si>
  <si>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</si>
  <si>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</si>
  <si>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</si>
  <si>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</si>
  <si>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</si>
  <si>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</si>
  <si>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</si>
  <si>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</si>
  <si>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</si>
  <si>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</si>
  <si>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</si>
  <si>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</si>
  <si>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</si>
  <si>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</si>
  <si>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</si>
  <si>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</si>
  <si>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</si>
  <si>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</si>
  <si>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</si>
  <si>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</si>
  <si>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</si>
  <si>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</si>
  <si>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</si>
  <si>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</si>
  <si>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</si>
  <si>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</si>
  <si>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</si>
  <si>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</si>
  <si>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</si>
  <si>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</si>
  <si>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</si>
  <si>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</si>
  <si>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</si>
  <si>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</si>
  <si>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</si>
  <si>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</si>
  <si>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</si>
  <si>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</si>
  <si>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</si>
  <si>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</si>
  <si>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</si>
  <si>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</si>
  <si>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</si>
  <si>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</si>
  <si>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</si>
  <si>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</si>
  <si>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</si>
  <si>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</si>
  <si>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</si>
  <si>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</si>
  <si>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</si>
  <si>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</si>
  <si>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</si>
  <si>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</si>
  <si>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</si>
  <si>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</si>
  <si>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</si>
  <si>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</si>
  <si>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</si>
  <si>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</si>
  <si>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</si>
  <si>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</si>
  <si>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</si>
  <si>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</si>
  <si>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</si>
  <si>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</si>
  <si>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</si>
  <si>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</si>
  <si>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</si>
  <si>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</si>
  <si>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</si>
  <si>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</si>
  <si>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</si>
  <si>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</si>
  <si>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</si>
  <si>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</si>
  <si>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</si>
  <si>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</si>
  <si>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</si>
  <si>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</si>
  <si>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</si>
  <si>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</si>
  <si>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</si>
  <si>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</si>
  <si>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</si>
  <si>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</si>
  <si>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</si>
  <si>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</si>
  <si>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</si>
  <si>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</si>
  <si>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</si>
  <si>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</si>
  <si>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</si>
  <si>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</si>
  <si>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</si>
  <si>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</si>
  <si>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</si>
  <si>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</si>
  <si>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</si>
  <si>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</si>
  <si>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</si>
  <si>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</si>
  <si>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</si>
  <si>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</si>
  <si>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</si>
  <si>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</si>
  <si>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</si>
  <si>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</si>
  <si>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</si>
  <si>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</si>
  <si>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</si>
  <si>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</si>
  <si>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</si>
  <si>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</si>
  <si>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</si>
  <si>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</si>
  <si>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</si>
  <si>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</si>
  <si>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</si>
  <si>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</si>
  <si>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</si>
  <si>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</si>
  <si>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</si>
  <si>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</si>
  <si>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</si>
  <si>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</si>
  <si>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</si>
  <si>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</si>
  <si>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</si>
  <si>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</si>
  <si>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</si>
  <si>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</si>
  <si>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</si>
  <si>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</si>
  <si>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</si>
  <si>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</si>
  <si>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</si>
  <si>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</si>
  <si>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</si>
  <si>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</si>
  <si>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</si>
  <si>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</si>
  <si>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</si>
  <si>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</si>
  <si>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</si>
  <si>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</si>
  <si>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</si>
  <si>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</si>
  <si>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</si>
  <si>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</si>
  <si>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</si>
  <si>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</si>
  <si>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</si>
  <si>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</si>
  <si>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</si>
  <si>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</si>
  <si>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</si>
  <si>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</si>
  <si>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</si>
  <si>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</si>
  <si>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</si>
  <si>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</si>
  <si>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</si>
  <si>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</si>
  <si>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</si>
  <si>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</si>
  <si>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</si>
  <si>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</si>
  <si>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</si>
  <si>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</si>
  <si>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</si>
  <si>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</si>
  <si>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</si>
  <si>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</si>
  <si>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</si>
  <si>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</si>
  <si>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</si>
  <si>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</si>
  <si>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</si>
  <si>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</si>
  <si>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</si>
  <si>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</si>
  <si>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</si>
  <si>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</si>
  <si>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</si>
  <si>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</si>
  <si>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</si>
  <si>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</si>
  <si>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</si>
  <si>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</si>
  <si>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</si>
  <si>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</si>
  <si>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</si>
  <si>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</si>
  <si>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</si>
  <si>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</si>
  <si>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</si>
  <si>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</si>
  <si>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</si>
  <si>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</si>
  <si>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</si>
  <si>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</si>
  <si>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</si>
  <si>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</si>
  <si>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</si>
  <si>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</si>
  <si>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</si>
  <si>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</si>
  <si>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</si>
  <si>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</si>
  <si>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</si>
  <si>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</si>
  <si>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</si>
  <si>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</si>
  <si>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</si>
  <si>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</si>
  <si>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</si>
  <si>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</si>
  <si>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</si>
  <si>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</si>
  <si>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</si>
  <si>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</si>
  <si>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</si>
  <si>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</si>
  <si>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</si>
  <si>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</si>
  <si>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</si>
  <si>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</si>
  <si>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</si>
  <si>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</si>
  <si>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</si>
  <si>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</si>
  <si>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</si>
  <si>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</si>
  <si>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</si>
  <si>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</si>
  <si>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</si>
  <si>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</si>
  <si>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</si>
  <si>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</si>
  <si>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</si>
  <si>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Nom du fournisseur le + cher</t>
  </si>
  <si>
    <t>Total 2018</t>
  </si>
  <si>
    <t xml:space="preserve">Date de la dernière livraison </t>
  </si>
  <si>
    <t>Colonne1</t>
  </si>
  <si>
    <t>Recherche</t>
  </si>
  <si>
    <t>Date de la dernière livraison calcul</t>
  </si>
  <si>
    <t>Total général</t>
  </si>
  <si>
    <t>Total ragoût de veau</t>
  </si>
  <si>
    <t>Total MAGRET DE CANARD</t>
  </si>
  <si>
    <t>Total COQ AU VIN</t>
  </si>
  <si>
    <t>Total CIVET DE Lièvre</t>
  </si>
  <si>
    <t>Total CIVET D'AUTRUCHE</t>
  </si>
  <si>
    <t>Total CHEVREAU A L'OSEILLE</t>
  </si>
  <si>
    <t>Total CASSOULET</t>
  </si>
  <si>
    <t>Total BOEUF BOURGUIGNON</t>
  </si>
  <si>
    <t>Répartition</t>
  </si>
  <si>
    <t>Coût MP</t>
  </si>
  <si>
    <t>MatPrem</t>
  </si>
  <si>
    <t>ProduitFini</t>
  </si>
  <si>
    <t xml:space="preserve">ProduitFini  </t>
  </si>
  <si>
    <t>PrixMatPrem</t>
  </si>
  <si>
    <t>Coût</t>
  </si>
  <si>
    <t>Prix unitaire</t>
  </si>
  <si>
    <t>Indicateur</t>
  </si>
  <si>
    <t>Colonne2</t>
  </si>
  <si>
    <t>Prix total</t>
  </si>
  <si>
    <t>Matière Première</t>
  </si>
  <si>
    <t>Date de la dernière livraison refusée</t>
  </si>
  <si>
    <t>Date de la dernière livraison refusée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</si>
</sst>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_-* #,##0;\-* #,##0;\-"/>
    <numFmt numFmtId="166" formatCode="0#&quot; &quot;##&quot; &quot;##&quot; &quot;##&quot; &quot;##"/>
    <numFmt numFmtId="167" formatCode="0000"/>
    <numFmt numFmtId="168" formatCode="dd\-mm\-yyyy;@"/>
    <numFmt numFmtId="169" formatCode="yyyy\-mm\-dd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3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4" xfId="0" applyNumberFormat="1" applyFont="1" applyFill="1" applyBorder="1" applyAlignment="1">
      <alignment vertical="top"/>
    </xf>
    <xf numFmtId="1" fontId="5" fillId="2" borderId="5" xfId="0" applyNumberFormat="1" applyFont="1" applyFill="1" applyBorder="1" applyAlignment="1">
      <alignment vertical="top"/>
    </xf>
    <xf numFmtId="1" fontId="5" fillId="2" borderId="6" xfId="0" applyNumberFormat="1" applyFont="1" applyFill="1" applyBorder="1" applyAlignment="1">
      <alignment vertical="top"/>
    </xf>
    <xf numFmtId="1" fontId="7" fillId="4" borderId="4" xfId="0" applyNumberFormat="1" applyFont="1" applyFill="1" applyBorder="1" applyAlignment="1">
      <alignment vertical="top"/>
    </xf>
    <xf numFmtId="1" fontId="7" fillId="4" borderId="5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65" fontId="3" fillId="5" borderId="9" xfId="0" applyNumberFormat="1" applyFont="1" applyFill="1" applyBorder="1" applyAlignment="1">
      <alignment vertical="center"/>
    </xf>
    <xf numFmtId="165" fontId="3" fillId="5" borderId="10" xfId="0" applyNumberFormat="1" applyFont="1" applyFill="1" applyBorder="1" applyAlignment="1">
      <alignment vertical="center"/>
    </xf>
    <xf numFmtId="165" fontId="3" fillId="5" borderId="11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0" fillId="7" borderId="10" xfId="0" applyNumberFormat="1" applyFill="1" applyBorder="1" applyAlignment="1">
      <alignment vertical="center"/>
    </xf>
    <xf numFmtId="165" fontId="0" fillId="8" borderId="10" xfId="0" applyNumberFormat="1" applyFill="1" applyBorder="1" applyAlignment="1">
      <alignment vertical="center"/>
    </xf>
    <xf numFmtId="0" fontId="0" fillId="0" borderId="0" xfId="0" quotePrefix="1"/>
    <xf numFmtId="165" fontId="8" fillId="8" borderId="9" xfId="0" applyNumberFormat="1" applyFont="1" applyFill="1" applyBorder="1" applyAlignment="1">
      <alignment vertical="center"/>
    </xf>
    <xf numFmtId="165" fontId="8" fillId="8" borderId="10" xfId="0" applyNumberFormat="1" applyFont="1" applyFill="1" applyBorder="1" applyAlignment="1">
      <alignment vertical="center"/>
    </xf>
    <xf numFmtId="165" fontId="8" fillId="8" borderId="11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3" fillId="9" borderId="9" xfId="0" applyNumberFormat="1" applyFont="1" applyFill="1" applyBorder="1" applyAlignment="1">
      <alignment vertical="center"/>
    </xf>
    <xf numFmtId="165" fontId="3" fillId="9" borderId="10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0" fillId="11" borderId="10" xfId="0" applyNumberFormat="1" applyFill="1" applyBorder="1" applyAlignment="1">
      <alignment vertical="center"/>
    </xf>
    <xf numFmtId="165" fontId="0" fillId="12" borderId="10" xfId="0" applyNumberFormat="1" applyFill="1" applyBorder="1" applyAlignment="1">
      <alignment vertical="center"/>
    </xf>
    <xf numFmtId="165" fontId="8" fillId="12" borderId="9" xfId="0" applyNumberFormat="1" applyFont="1" applyFill="1" applyBorder="1" applyAlignment="1">
      <alignment vertical="center"/>
    </xf>
    <xf numFmtId="165" fontId="8" fillId="12" borderId="10" xfId="0" applyNumberFormat="1" applyFon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6" fontId="0" fillId="0" borderId="0" xfId="0" applyNumberFormat="1"/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NumberFormat="1"/>
    <xf numFmtId="0" fontId="0" fillId="0" borderId="0" xfId="0" applyAlignment="1">
      <alignment textRotation="255"/>
    </xf>
    <xf numFmtId="0" fontId="3" fillId="6" borderId="12" xfId="0" applyNumberFormat="1" applyFont="1" applyFill="1" applyBorder="1" applyAlignment="1">
      <alignment horizontal="center" vertical="center"/>
    </xf>
    <xf numFmtId="0" fontId="3" fillId="10" borderId="12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68" fontId="0" fillId="0" borderId="0" xfId="0" applyNumberFormat="1"/>
    <xf numFmtId="169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44" fontId="0" fillId="0" borderId="0" xfId="0" applyNumberFormat="1"/>
    <xf numFmtId="0" fontId="0" fillId="0" borderId="0" xfId="0" pivotButton="1"/>
    <xf numFmtId="2" fontId="0" fillId="0" borderId="0" xfId="0" applyNumberFormat="1"/>
    <xf numFmtId="1" fontId="5" fillId="2" borderId="1" xfId="0" applyNumberFormat="1" applyFont="1" applyFill="1" applyBorder="1" applyAlignment="1"/>
    <xf numFmtId="1" fontId="5" fillId="2" borderId="2" xfId="0" applyNumberFormat="1" applyFont="1" applyFill="1" applyBorder="1" applyAlignment="1"/>
    <xf numFmtId="1" fontId="7" fillId="4" borderId="16" xfId="0" applyNumberFormat="1" applyFont="1" applyFill="1" applyBorder="1" applyAlignment="1"/>
    <xf numFmtId="1" fontId="7" fillId="4" borderId="22" xfId="0" applyNumberFormat="1" applyFont="1" applyFill="1" applyBorder="1" applyAlignment="1"/>
    <xf numFmtId="0" fontId="0" fillId="13" borderId="0" xfId="0" applyFill="1"/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  <xf numFmtId="44" fontId="0" fillId="13" borderId="0" xfId="1" applyFont="1" applyFill="1"/>
    <xf numFmtId="44" fontId="0" fillId="0" borderId="0" xfId="1" applyFont="1"/>
    <xf numFmtId="164" fontId="0" fillId="0" borderId="0" xfId="0" applyNumberFormat="1" applyAlignment="1">
      <alignment vertical="center" wrapText="1"/>
    </xf>
    <xf numFmtId="164" fontId="0" fillId="13" borderId="0" xfId="0" applyNumberFormat="1" applyFill="1"/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41">
    <dxf>
      <font>
        <color rgb="FFFF0000"/>
      </font>
    </dxf>
    <dxf>
      <font>
        <color rgb="FFFF0066"/>
      </font>
    </dxf>
    <dxf>
      <font>
        <color rgb="FF00B0F0"/>
      </font>
    </dxf>
    <dxf>
      <font>
        <color rgb="FFFF0000"/>
      </font>
      <fill>
        <patternFill>
          <bgColor rgb="FFFF7171"/>
        </patternFill>
      </fill>
    </dxf>
    <dxf>
      <font>
        <color rgb="FF00B050"/>
      </font>
      <fill>
        <patternFill>
          <bgColor rgb="FF9EF181"/>
        </patternFill>
      </fill>
    </dxf>
    <dxf>
      <numFmt numFmtId="0" formatCode="General"/>
    </dxf>
    <dxf>
      <numFmt numFmtId="14" formatCode="0.00%"/>
    </dxf>
    <dxf>
      <numFmt numFmtId="34" formatCode="_-* #,##0.00\ &quot;€&quot;_-;\-* #,##0.00\ &quot;€&quot;_-;_-* &quot;-&quot;??\ &quot;€&quot;_-;_-@_-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64" formatCode="#,##0.00\ &quot;€&quot;"/>
    </dxf>
    <dxf>
      <numFmt numFmtId="0" formatCode="General"/>
    </dxf>
    <dxf>
      <numFmt numFmtId="16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CCFF33"/>
        </patternFill>
      </fill>
    </dxf>
    <dxf>
      <numFmt numFmtId="0" formatCode="General"/>
      <fill>
        <patternFill patternType="solid">
          <fgColor indexed="64"/>
          <bgColor rgb="FFCCFF33"/>
        </patternFill>
      </fill>
    </dxf>
    <dxf>
      <numFmt numFmtId="164" formatCode="#,##0.00\ &quot;€&quot;"/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CCFF33"/>
        </patternFill>
      </fill>
    </dxf>
    <dxf>
      <fill>
        <patternFill patternType="solid">
          <fgColor indexed="64"/>
          <bgColor rgb="FFFFFF00"/>
        </patternFill>
      </fill>
    </dxf>
    <dxf>
      <alignment horizontal="general" vertical="center" textRotation="0" wrapText="1" indent="0" justifyLastLine="0" shrinkToFit="0" readingOrder="0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alignment horizontal="right" vertical="bottom" textRotation="0" wrapText="0" indent="0" justifyLastLine="0" shrinkToFit="0" readingOrder="0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67" formatCode="0000"/>
    </dxf>
  </dxfs>
  <tableStyles count="0" defaultTableStyle="TableStyleMedium2" defaultPivotStyle="PivotStyleLight16"/>
  <colors>
    <mruColors>
      <color rgb="FF86DA64"/>
      <color rgb="FFFF0066"/>
      <color rgb="FF9EF181"/>
      <color rgb="FFFF7171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379719/AppData/Local/Temp/DM_Base%20Excel_niv1%20et%202%20(FA2019-2)(1)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A" refreshedDate="43844.932403935185" createdVersion="6" refreshedVersion="6" minRefreshableVersion="3" recordCount="75">
  <cacheSource type="worksheet">
    <worksheetSource name="MPparPF" r:id="rId2"/>
  </cacheSource>
  <cacheFields count="7">
    <cacheField name="CodeProdFini" numFmtId="0">
      <sharedItems containsSemiMixedTypes="0" containsString="0" containsNumber="1" containsInteger="1" minValue="1" maxValue="8"/>
    </cacheField>
    <cacheField name="ProduitFini" numFmtId="0">
      <sharedItems count="8">
        <s v="BOEUF BOURGUIGNON"/>
        <s v="ragoût de veau"/>
        <s v="CASSOULET"/>
        <s v="CHEVREAU A L'OSEILLE"/>
        <s v="CIVET D'AUTRUCHE"/>
        <s v="CIVET DE Lièvre"/>
        <s v="COQ AU VIN"/>
        <s v="MAGRET DE CANARD"/>
      </sharedItems>
    </cacheField>
    <cacheField name="CodeMatPrem" numFmtId="0">
      <sharedItems containsSemiMixedTypes="0" containsString="0" containsNumber="1" containsInteger="1" minValue="1" maxValue="42"/>
    </cacheField>
    <cacheField name="MatPrem" numFmtId="0">
      <sharedItems count="40">
        <s v="COLLIER DE BŒUF"/>
        <s v="JARRET DE BŒUF"/>
        <s v="VIN ROUGE"/>
        <s v="FARINE"/>
        <s v="CONCENTRE TOMATE"/>
        <s v="SUCRE"/>
        <s v="SEL"/>
        <s v="POIREAU"/>
        <s v="CELERI"/>
        <s v="THYM"/>
        <s v="LAURIER"/>
        <s v="CAROTTES"/>
        <s v="OIGNONS"/>
        <s v="AIL"/>
        <s v="COLLIER DE VEAU"/>
        <s v="EPAULE DE VEAU"/>
        <s v="CREME FRAICHE"/>
        <s v="CANARD"/>
        <s v="HARICOTS BLANCS"/>
        <s v="MELANGE CHARCUTERIE DE PORC"/>
        <s v="BOUQUET GARNI"/>
        <s v="CHAPELURE"/>
        <s v="VIN BLANC AOC"/>
        <s v="POIVRE VERT"/>
        <s v="CHEVREAU"/>
        <s v="OSEILLE"/>
        <s v="AMIDON"/>
        <s v="ECHALOTTE"/>
        <s v="LARDONS"/>
        <s v="CHAMPIGNONS DE PARIS"/>
        <s v="VIANDE AUTRUCHE"/>
        <s v="HARICOTS ROUGES"/>
        <s v="MORCEAUX DE LIEVRES"/>
        <s v="AROMATES"/>
        <s v="VIANDE DE COQ"/>
        <s v="VIN ROUGE AOC"/>
        <s v="POITRINE FUMEE"/>
        <s v="GIROLLES"/>
        <s v="MAGRET DE CANARD"/>
        <s v="FOIE GRAS DE CANARD"/>
      </sharedItems>
    </cacheField>
    <cacheField name="QtéMatPrem" numFmtId="0">
      <sharedItems containsSemiMixedTypes="0" containsString="0" containsNumber="1" minValue="0.01" maxValue="0.69"/>
    </cacheField>
    <cacheField name="PrixMatPrem" numFmtId="44">
      <sharedItems containsSemiMixedTypes="0" containsString="0" containsNumber="1" minValue="0.27491100000000002" maxValue="28.421567999999997"/>
    </cacheField>
    <cacheField name="Coût" numFmtId="44">
      <sharedItems containsSemiMixedTypes="0" containsString="0" containsNumber="1" minValue="3.2989320000000003E-2" maxValue="13.110399854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n v="1"/>
    <x v="0"/>
    <n v="1"/>
    <x v="0"/>
    <n v="0.45"/>
    <n v="8.8711665000000011"/>
    <n v="3.9920249250000004"/>
  </r>
  <r>
    <n v="1"/>
    <x v="0"/>
    <n v="2"/>
    <x v="1"/>
    <n v="0.27"/>
    <n v="5.3819114999999993"/>
    <n v="1.4531161049999999"/>
  </r>
  <r>
    <n v="1"/>
    <x v="0"/>
    <n v="21"/>
    <x v="2"/>
    <n v="0.49"/>
    <n v="8.0464334999999991"/>
    <n v="3.9427524149999993"/>
  </r>
  <r>
    <n v="1"/>
    <x v="0"/>
    <n v="4"/>
    <x v="3"/>
    <n v="0.15"/>
    <n v="0.697851"/>
    <n v="0.10467765"/>
  </r>
  <r>
    <n v="1"/>
    <x v="0"/>
    <n v="5"/>
    <x v="4"/>
    <n v="0.51"/>
    <n v="0.67670399999999997"/>
    <n v="0.34511903999999999"/>
  </r>
  <r>
    <n v="1"/>
    <x v="0"/>
    <n v="6"/>
    <x v="5"/>
    <n v="0.05"/>
    <n v="0.782439"/>
    <n v="3.9121950000000003E-2"/>
  </r>
  <r>
    <n v="1"/>
    <x v="0"/>
    <n v="7"/>
    <x v="6"/>
    <n v="0.36"/>
    <n v="0.27491100000000002"/>
    <n v="9.8967960000000008E-2"/>
  </r>
  <r>
    <n v="1"/>
    <x v="0"/>
    <n v="9"/>
    <x v="7"/>
    <n v="0.26"/>
    <n v="0.66613050000000007"/>
    <n v="0.17319393000000002"/>
  </r>
  <r>
    <n v="1"/>
    <x v="0"/>
    <n v="10"/>
    <x v="8"/>
    <n v="0.3"/>
    <n v="1.5014369999999997"/>
    <n v="0.45043109999999986"/>
  </r>
  <r>
    <n v="1"/>
    <x v="0"/>
    <n v="11"/>
    <x v="9"/>
    <n v="0.13"/>
    <n v="15.4478835"/>
    <n v="2.0082248549999999"/>
  </r>
  <r>
    <n v="1"/>
    <x v="0"/>
    <n v="12"/>
    <x v="10"/>
    <n v="0.1"/>
    <n v="6.957363"/>
    <n v="0.69573630000000009"/>
  </r>
  <r>
    <n v="1"/>
    <x v="0"/>
    <n v="13"/>
    <x v="11"/>
    <n v="0.35"/>
    <n v="0.67670399999999997"/>
    <n v="0.23684639999999998"/>
  </r>
  <r>
    <n v="1"/>
    <x v="0"/>
    <n v="14"/>
    <x v="12"/>
    <n v="0.2"/>
    <n v="3.0980354999999999"/>
    <n v="0.61960710000000008"/>
  </r>
  <r>
    <n v="1"/>
    <x v="0"/>
    <n v="15"/>
    <x v="13"/>
    <n v="0.1"/>
    <n v="6.6190109999999995"/>
    <n v="0.66190110000000002"/>
  </r>
  <r>
    <n v="5"/>
    <x v="1"/>
    <n v="34"/>
    <x v="14"/>
    <n v="0.44"/>
    <n v="9.6218849999999989"/>
    <n v="4.2336293999999999"/>
  </r>
  <r>
    <n v="5"/>
    <x v="1"/>
    <n v="35"/>
    <x v="15"/>
    <n v="0.56000000000000005"/>
    <n v="7.2322739999999994"/>
    <n v="4.0500734400000002"/>
  </r>
  <r>
    <n v="5"/>
    <x v="1"/>
    <n v="23"/>
    <x v="16"/>
    <n v="0.13"/>
    <n v="2.9817269999999994"/>
    <n v="0.38762450999999992"/>
  </r>
  <r>
    <n v="2"/>
    <x v="2"/>
    <n v="16"/>
    <x v="17"/>
    <n v="0.46"/>
    <n v="7.8032430000000002"/>
    <n v="3.5894917800000004"/>
  </r>
  <r>
    <n v="2"/>
    <x v="2"/>
    <n v="17"/>
    <x v="18"/>
    <n v="0.65"/>
    <n v="2.0829795"/>
    <n v="1.3539366750000001"/>
  </r>
  <r>
    <n v="2"/>
    <x v="2"/>
    <n v="18"/>
    <x v="19"/>
    <n v="0.25"/>
    <n v="6.957363"/>
    <n v="1.73934075"/>
  </r>
  <r>
    <n v="2"/>
    <x v="2"/>
    <n v="33"/>
    <x v="20"/>
    <n v="0.05"/>
    <n v="7.8032430000000002"/>
    <n v="0.39016215000000004"/>
  </r>
  <r>
    <n v="2"/>
    <x v="2"/>
    <n v="19"/>
    <x v="21"/>
    <n v="0.1"/>
    <n v="4.1765324999999995"/>
    <n v="0.41765324999999998"/>
  </r>
  <r>
    <n v="2"/>
    <x v="2"/>
    <n v="20"/>
    <x v="22"/>
    <n v="0.2"/>
    <n v="9.1777979999999992"/>
    <n v="1.8355595999999998"/>
  </r>
  <r>
    <n v="2"/>
    <x v="2"/>
    <n v="7"/>
    <x v="6"/>
    <n v="0.12"/>
    <n v="0.27491100000000002"/>
    <n v="3.2989320000000003E-2"/>
  </r>
  <r>
    <n v="2"/>
    <x v="2"/>
    <n v="8"/>
    <x v="23"/>
    <n v="0.05"/>
    <n v="8.7760050000000014"/>
    <n v="0.43880025000000011"/>
  </r>
  <r>
    <n v="3"/>
    <x v="3"/>
    <n v="22"/>
    <x v="24"/>
    <n v="0.46"/>
    <n v="7.9512719999999995"/>
    <n v="3.6575851199999998"/>
  </r>
  <r>
    <n v="3"/>
    <x v="3"/>
    <n v="23"/>
    <x v="16"/>
    <n v="0.28999999999999998"/>
    <n v="2.9817269999999994"/>
    <n v="0.86470082999999975"/>
  </r>
  <r>
    <n v="3"/>
    <x v="3"/>
    <n v="24"/>
    <x v="25"/>
    <n v="0.15"/>
    <n v="5.5299404999999995"/>
    <n v="0.82949107499999986"/>
  </r>
  <r>
    <n v="3"/>
    <x v="3"/>
    <n v="20"/>
    <x v="22"/>
    <n v="0.36"/>
    <n v="9.1777979999999992"/>
    <n v="3.3040072799999995"/>
  </r>
  <r>
    <n v="3"/>
    <x v="3"/>
    <n v="25"/>
    <x v="26"/>
    <n v="0.1"/>
    <n v="6.7564664999999993"/>
    <n v="0.67564665000000002"/>
  </r>
  <r>
    <n v="3"/>
    <x v="3"/>
    <n v="26"/>
    <x v="27"/>
    <n v="0.26"/>
    <n v="4.4197229999999994"/>
    <n v="1.1491279799999998"/>
  </r>
  <r>
    <n v="3"/>
    <x v="3"/>
    <n v="27"/>
    <x v="28"/>
    <n v="0.42"/>
    <n v="5.519366999999999"/>
    <n v="2.3181341399999993"/>
  </r>
  <r>
    <n v="3"/>
    <x v="3"/>
    <n v="28"/>
    <x v="29"/>
    <n v="0.25"/>
    <n v="4.1765324999999995"/>
    <n v="1.0441331249999999"/>
  </r>
  <r>
    <n v="3"/>
    <x v="3"/>
    <n v="7"/>
    <x v="6"/>
    <n v="0.45"/>
    <n v="0.27491100000000002"/>
    <n v="0.12370995000000001"/>
  </r>
  <r>
    <n v="3"/>
    <x v="3"/>
    <n v="8"/>
    <x v="23"/>
    <n v="0.55000000000000004"/>
    <n v="8.7760050000000014"/>
    <n v="4.8268027500000015"/>
  </r>
  <r>
    <n v="6"/>
    <x v="4"/>
    <n v="29"/>
    <x v="30"/>
    <n v="0.56000000000000005"/>
    <n v="7.8349634999999997"/>
    <n v="4.3875795600000007"/>
  </r>
  <r>
    <n v="6"/>
    <x v="4"/>
    <n v="30"/>
    <x v="31"/>
    <n v="0.32"/>
    <n v="2.2627290000000002"/>
    <n v="0.72407328000000004"/>
  </r>
  <r>
    <n v="6"/>
    <x v="4"/>
    <n v="21"/>
    <x v="2"/>
    <n v="0.46"/>
    <n v="8.0464334999999991"/>
    <n v="3.7013594099999998"/>
  </r>
  <r>
    <n v="6"/>
    <x v="4"/>
    <n v="5"/>
    <x v="4"/>
    <n v="0.37"/>
    <n v="0.67670399999999997"/>
    <n v="0.25038047999999996"/>
  </r>
  <r>
    <n v="6"/>
    <x v="4"/>
    <n v="25"/>
    <x v="26"/>
    <n v="0.05"/>
    <n v="6.7564664999999993"/>
    <n v="0.33782332500000001"/>
  </r>
  <r>
    <n v="6"/>
    <x v="4"/>
    <n v="11"/>
    <x v="9"/>
    <n v="0.12"/>
    <n v="15.4478835"/>
    <n v="1.85374602"/>
  </r>
  <r>
    <n v="6"/>
    <x v="4"/>
    <n v="7"/>
    <x v="6"/>
    <n v="0.15"/>
    <n v="0.27491100000000002"/>
    <n v="4.123665E-2"/>
  </r>
  <r>
    <n v="6"/>
    <x v="4"/>
    <n v="8"/>
    <x v="23"/>
    <n v="0.1"/>
    <n v="8.7760050000000014"/>
    <n v="0.87760050000000023"/>
  </r>
  <r>
    <n v="7"/>
    <x v="5"/>
    <n v="31"/>
    <x v="32"/>
    <n v="0.56000000000000005"/>
    <n v="9.0191954999999986"/>
    <n v="5.0507494799999995"/>
  </r>
  <r>
    <n v="7"/>
    <x v="5"/>
    <n v="21"/>
    <x v="2"/>
    <n v="0.42"/>
    <n v="8.0464334999999991"/>
    <n v="3.3795020699999996"/>
  </r>
  <r>
    <n v="7"/>
    <x v="5"/>
    <n v="28"/>
    <x v="29"/>
    <n v="0.2"/>
    <n v="4.1765324999999995"/>
    <n v="0.83530649999999995"/>
  </r>
  <r>
    <n v="7"/>
    <x v="5"/>
    <n v="27"/>
    <x v="28"/>
    <n v="0.33"/>
    <n v="5.519366999999999"/>
    <n v="1.8213911099999998"/>
  </r>
  <r>
    <n v="7"/>
    <x v="5"/>
    <n v="14"/>
    <x v="12"/>
    <n v="0.2"/>
    <n v="3.0980354999999999"/>
    <n v="0.61960710000000008"/>
  </r>
  <r>
    <n v="7"/>
    <x v="5"/>
    <n v="13"/>
    <x v="11"/>
    <n v="0.41"/>
    <n v="0.67670399999999997"/>
    <n v="0.27744863999999997"/>
  </r>
  <r>
    <n v="7"/>
    <x v="5"/>
    <n v="25"/>
    <x v="26"/>
    <n v="0.01"/>
    <n v="6.7564664999999993"/>
    <n v="6.7564664999999996E-2"/>
  </r>
  <r>
    <n v="7"/>
    <x v="5"/>
    <n v="7"/>
    <x v="6"/>
    <n v="0.15"/>
    <n v="0.27491100000000002"/>
    <n v="4.123665E-2"/>
  </r>
  <r>
    <n v="7"/>
    <x v="5"/>
    <n v="8"/>
    <x v="23"/>
    <n v="0.1"/>
    <n v="8.7760050000000014"/>
    <n v="0.87760050000000023"/>
  </r>
  <r>
    <n v="7"/>
    <x v="5"/>
    <n v="42"/>
    <x v="33"/>
    <n v="0.12"/>
    <n v="15.204693000000001"/>
    <n v="1.8245631600000001"/>
  </r>
  <r>
    <n v="4"/>
    <x v="6"/>
    <n v="32"/>
    <x v="34"/>
    <n v="0.6"/>
    <n v="7.7080814999999996"/>
    <n v="4.6248488999999999"/>
  </r>
  <r>
    <n v="4"/>
    <x v="6"/>
    <n v="3"/>
    <x v="35"/>
    <n v="0.46"/>
    <n v="10.7321025"/>
    <n v="4.9367671500000005"/>
  </r>
  <r>
    <n v="4"/>
    <x v="6"/>
    <n v="28"/>
    <x v="29"/>
    <n v="0.32"/>
    <n v="4.1765324999999995"/>
    <n v="1.3364904"/>
  </r>
  <r>
    <n v="4"/>
    <x v="6"/>
    <n v="14"/>
    <x v="12"/>
    <n v="0.35"/>
    <n v="3.0980354999999999"/>
    <n v="1.0843124249999998"/>
  </r>
  <r>
    <n v="4"/>
    <x v="6"/>
    <n v="27"/>
    <x v="28"/>
    <n v="0.24"/>
    <n v="5.519366999999999"/>
    <n v="1.3246480799999998"/>
  </r>
  <r>
    <n v="4"/>
    <x v="6"/>
    <n v="33"/>
    <x v="20"/>
    <n v="0.14000000000000001"/>
    <n v="7.8032430000000002"/>
    <n v="1.0924540200000001"/>
  </r>
  <r>
    <n v="4"/>
    <x v="6"/>
    <n v="13"/>
    <x v="11"/>
    <n v="0.28000000000000003"/>
    <n v="0.67670399999999997"/>
    <n v="0.18947712"/>
  </r>
  <r>
    <n v="4"/>
    <x v="6"/>
    <n v="42"/>
    <x v="33"/>
    <n v="0.12"/>
    <n v="15.204693000000001"/>
    <n v="1.8245631600000001"/>
  </r>
  <r>
    <n v="4"/>
    <x v="6"/>
    <n v="7"/>
    <x v="6"/>
    <n v="0.24"/>
    <n v="0.27491100000000002"/>
    <n v="6.5978640000000005E-2"/>
  </r>
  <r>
    <n v="4"/>
    <x v="6"/>
    <n v="8"/>
    <x v="23"/>
    <n v="0.04"/>
    <n v="8.7760050000000014"/>
    <n v="0.35104020000000008"/>
  </r>
  <r>
    <n v="5"/>
    <x v="1"/>
    <n v="20"/>
    <x v="22"/>
    <n v="0.26"/>
    <n v="9.1777979999999992"/>
    <n v="2.3862274800000001"/>
  </r>
  <r>
    <n v="5"/>
    <x v="1"/>
    <n v="36"/>
    <x v="36"/>
    <n v="0.31"/>
    <n v="6.4181145000000006"/>
    <n v="1.9896154950000002"/>
  </r>
  <r>
    <n v="5"/>
    <x v="1"/>
    <n v="37"/>
    <x v="37"/>
    <n v="0.2"/>
    <n v="26.634646500000002"/>
    <n v="5.3269293000000006"/>
  </r>
  <r>
    <n v="5"/>
    <x v="1"/>
    <n v="26"/>
    <x v="27"/>
    <n v="0.28000000000000003"/>
    <n v="4.4197229999999994"/>
    <n v="1.23752244"/>
  </r>
  <r>
    <n v="5"/>
    <x v="1"/>
    <n v="25"/>
    <x v="26"/>
    <n v="0.1"/>
    <n v="6.7564664999999993"/>
    <n v="0.67564665000000002"/>
  </r>
  <r>
    <n v="5"/>
    <x v="1"/>
    <n v="7"/>
    <x v="6"/>
    <n v="0.2"/>
    <n v="0.27491100000000002"/>
    <n v="5.4982200000000009E-2"/>
  </r>
  <r>
    <n v="5"/>
    <x v="1"/>
    <n v="8"/>
    <x v="23"/>
    <n v="0.05"/>
    <n v="8.7760050000000014"/>
    <n v="0.43880025000000011"/>
  </r>
  <r>
    <n v="8"/>
    <x v="7"/>
    <n v="39"/>
    <x v="38"/>
    <n v="0.69"/>
    <n v="19.000579500000001"/>
    <n v="13.110399854999999"/>
  </r>
  <r>
    <n v="8"/>
    <x v="7"/>
    <n v="40"/>
    <x v="39"/>
    <n v="0.12"/>
    <n v="28.421567999999997"/>
    <n v="3.4105881599999996"/>
  </r>
  <r>
    <n v="8"/>
    <x v="7"/>
    <n v="7"/>
    <x v="6"/>
    <n v="0.15"/>
    <n v="0.27491100000000002"/>
    <n v="4.123665E-2"/>
  </r>
  <r>
    <n v="8"/>
    <x v="7"/>
    <n v="8"/>
    <x v="23"/>
    <n v="0.09"/>
    <n v="8.7760050000000014"/>
    <n v="0.78984045000000014"/>
  </r>
  <r>
    <n v="2"/>
    <x v="2"/>
    <n v="42"/>
    <x v="33"/>
    <n v="0.04"/>
    <n v="15.204693000000001"/>
    <n v="0.60818771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:D93" firstHeaderRow="0" firstDataRow="1" firstDataCol="2"/>
  <pivotFields count="7">
    <pivotField compact="0" subtotalTop="0" showAll="0"/>
    <pivotField axis="axisRow" compact="0" subtotalTop="0" showAll="0">
      <items count="9">
        <item x="0"/>
        <item x="2"/>
        <item x="3"/>
        <item x="4"/>
        <item x="5"/>
        <item x="6"/>
        <item x="7"/>
        <item x="1"/>
        <item t="default"/>
      </items>
    </pivotField>
    <pivotField compact="0" subtotalTop="0" showAll="0"/>
    <pivotField name="Matière Première" axis="axisRow" compact="0" subtotalTop="0" showAll="0" sortType="descending">
      <items count="41">
        <item x="13"/>
        <item x="26"/>
        <item x="33"/>
        <item x="20"/>
        <item x="17"/>
        <item x="11"/>
        <item x="8"/>
        <item x="29"/>
        <item x="21"/>
        <item x="24"/>
        <item x="0"/>
        <item x="14"/>
        <item x="4"/>
        <item x="16"/>
        <item x="27"/>
        <item x="15"/>
        <item x="3"/>
        <item x="39"/>
        <item x="37"/>
        <item x="18"/>
        <item x="31"/>
        <item x="1"/>
        <item x="28"/>
        <item x="10"/>
        <item x="38"/>
        <item x="19"/>
        <item x="32"/>
        <item x="12"/>
        <item x="25"/>
        <item x="7"/>
        <item x="36"/>
        <item x="23"/>
        <item x="6"/>
        <item x="5"/>
        <item x="9"/>
        <item x="30"/>
        <item x="34"/>
        <item x="22"/>
        <item x="2"/>
        <item x="35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compact="0" subtotalTop="0" showAll="0"/>
    <pivotField compact="0" numFmtId="44" subtotalTop="0" showAll="0"/>
    <pivotField dataField="1" compact="0" numFmtId="44" subtotalTop="0" showAll="0"/>
  </pivotFields>
  <rowFields count="2">
    <field x="1"/>
    <field x="3"/>
  </rowFields>
  <rowItems count="92">
    <i>
      <x/>
    </i>
    <i r="1">
      <x v="10"/>
    </i>
    <i r="1">
      <x v="38"/>
    </i>
    <i r="1">
      <x v="34"/>
    </i>
    <i r="1">
      <x v="21"/>
    </i>
    <i r="1">
      <x v="23"/>
    </i>
    <i r="1">
      <x/>
    </i>
    <i r="1">
      <x v="27"/>
    </i>
    <i r="1">
      <x v="6"/>
    </i>
    <i r="1">
      <x v="12"/>
    </i>
    <i r="1">
      <x v="5"/>
    </i>
    <i r="1">
      <x v="29"/>
    </i>
    <i r="1">
      <x v="16"/>
    </i>
    <i r="1">
      <x v="32"/>
    </i>
    <i r="1">
      <x v="33"/>
    </i>
    <i t="default">
      <x/>
    </i>
    <i>
      <x v="1"/>
    </i>
    <i r="1">
      <x v="4"/>
    </i>
    <i r="1">
      <x v="37"/>
    </i>
    <i r="1">
      <x v="25"/>
    </i>
    <i r="1">
      <x v="19"/>
    </i>
    <i r="1">
      <x v="2"/>
    </i>
    <i r="1">
      <x v="31"/>
    </i>
    <i r="1">
      <x v="8"/>
    </i>
    <i r="1">
      <x v="3"/>
    </i>
    <i r="1">
      <x v="32"/>
    </i>
    <i t="default">
      <x v="1"/>
    </i>
    <i>
      <x v="2"/>
    </i>
    <i r="1">
      <x v="31"/>
    </i>
    <i r="1">
      <x v="9"/>
    </i>
    <i r="1">
      <x v="37"/>
    </i>
    <i r="1">
      <x v="22"/>
    </i>
    <i r="1">
      <x v="14"/>
    </i>
    <i r="1">
      <x v="7"/>
    </i>
    <i r="1">
      <x v="13"/>
    </i>
    <i r="1">
      <x v="28"/>
    </i>
    <i r="1">
      <x v="1"/>
    </i>
    <i r="1">
      <x v="32"/>
    </i>
    <i t="default">
      <x v="2"/>
    </i>
    <i>
      <x v="3"/>
    </i>
    <i r="1">
      <x v="35"/>
    </i>
    <i r="1">
      <x v="38"/>
    </i>
    <i r="1">
      <x v="34"/>
    </i>
    <i r="1">
      <x v="31"/>
    </i>
    <i r="1">
      <x v="20"/>
    </i>
    <i r="1">
      <x v="1"/>
    </i>
    <i r="1">
      <x v="12"/>
    </i>
    <i r="1">
      <x v="32"/>
    </i>
    <i t="default">
      <x v="3"/>
    </i>
    <i>
      <x v="4"/>
    </i>
    <i r="1">
      <x v="26"/>
    </i>
    <i r="1">
      <x v="38"/>
    </i>
    <i r="1">
      <x v="2"/>
    </i>
    <i r="1">
      <x v="22"/>
    </i>
    <i r="1">
      <x v="31"/>
    </i>
    <i r="1">
      <x v="7"/>
    </i>
    <i r="1">
      <x v="27"/>
    </i>
    <i r="1">
      <x v="5"/>
    </i>
    <i r="1">
      <x v="1"/>
    </i>
    <i r="1">
      <x v="32"/>
    </i>
    <i t="default">
      <x v="4"/>
    </i>
    <i>
      <x v="5"/>
    </i>
    <i r="1">
      <x v="39"/>
    </i>
    <i r="1">
      <x v="36"/>
    </i>
    <i r="1">
      <x v="2"/>
    </i>
    <i r="1">
      <x v="7"/>
    </i>
    <i r="1">
      <x v="22"/>
    </i>
    <i r="1">
      <x v="3"/>
    </i>
    <i r="1">
      <x v="27"/>
    </i>
    <i r="1">
      <x v="31"/>
    </i>
    <i r="1">
      <x v="5"/>
    </i>
    <i r="1">
      <x v="32"/>
    </i>
    <i t="default">
      <x v="5"/>
    </i>
    <i>
      <x v="6"/>
    </i>
    <i r="1">
      <x v="24"/>
    </i>
    <i r="1">
      <x v="17"/>
    </i>
    <i r="1">
      <x v="31"/>
    </i>
    <i r="1">
      <x v="32"/>
    </i>
    <i t="default">
      <x v="6"/>
    </i>
    <i>
      <x v="7"/>
    </i>
    <i r="1">
      <x v="18"/>
    </i>
    <i r="1">
      <x v="11"/>
    </i>
    <i r="1">
      <x v="15"/>
    </i>
    <i r="1">
      <x v="37"/>
    </i>
    <i r="1">
      <x v="30"/>
    </i>
    <i r="1">
      <x v="14"/>
    </i>
    <i r="1">
      <x v="1"/>
    </i>
    <i r="1">
      <x v="31"/>
    </i>
    <i r="1">
      <x v="13"/>
    </i>
    <i r="1">
      <x v="32"/>
    </i>
    <i t="default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Coût MP" fld="6" baseField="3" baseItem="23"/>
    <dataField name="Répartition" fld="6" baseField="1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2">
    <format dxfId="7">
      <pivotArea dataOnly="0" outline="0" fieldPosition="0">
        <references count="1">
          <reference field="4294967294" count="1">
            <x v="0"/>
          </reference>
        </references>
      </pivotArea>
    </format>
    <format dxfId="6">
      <pivotArea outline="0" fieldPosition="0">
        <references count="1">
          <reference field="4294967294" count="1">
            <x v="1"/>
          </reference>
        </references>
      </pivotArea>
    </format>
  </formats>
  <conditionalFormats count="2">
    <conditionalFormat scope="data" priority="3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field" type="row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" count="0" selected="0"/>
          </references>
        </pivotArea>
      </pivotAreas>
    </conditionalFormat>
  </conditionalFormats>
  <pivotTableStyleInfo name="PivotStyleLight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data" priority="2" id="{2C78BC04-0F90-4F06-AB19-4ADB14394395}">
            <x14:pivotAreas count="1">
              <pivotArea outline="0" fieldPosition="0">
                <references count="1">
                  <reference field="4294967294" count="1" selected="0">
                    <x v="1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Fournisseur" displayName="Fournisseur" ref="A1:O21" totalsRowShown="0">
  <autoFilter ref="A1:O21"/>
  <tableColumns count="15">
    <tableColumn id="1" name="CodeFournisseur" dataDxfId="40"/>
    <tableColumn id="2" name="SOCIETE"/>
    <tableColumn id="3" name="ADRESSE"/>
    <tableColumn id="4" name="CP"/>
    <tableColumn id="5" name="VILLE"/>
    <tableColumn id="6" name="Tel" dataDxfId="39"/>
    <tableColumn id="7" name="Fax" dataDxfId="38"/>
    <tableColumn id="8" name="ISO9002"/>
    <tableColumn id="9" name="ISO9003"/>
    <tableColumn id="10" name="ProduitsFournis"/>
    <tableColumn id="17" name="Date de la dernière livraison " dataDxfId="37">
      <calculatedColumnFormula>IF(Fournisseur[[#This Row],[Date de la dernière livraison calcul]]=0/1/1900,"pas de livraison",Fournisseur[[#This Row],[Date de la dernière livraison calcul]])</calculatedColumnFormula>
    </tableColumn>
    <tableColumn id="11" name="Date de la dernière livraison calcul" dataDxfId="36">
      <calculatedColumnFormula array="1">MAX(IF('Récep°Mat°1° (+analyse Pareto)'!C:C=Fournisseur[[#This Row],[CodeFournisseur]],'Récep°Mat°1° (+analyse Pareto)'!G:G,"pas de livraison"))</calculatedColumnFormula>
    </tableColumn>
    <tableColumn id="14" name="Date de la dernière livraison refusée" dataDxfId="35">
      <calculatedColumnFormula>IF(Fournisseur[[#This Row],[Date de la dernière livraison refusée calcul]]=0/1/1900,"",Fournisseur[[#This Row],[Date de la dernière livraison refusée calcul]])</calculatedColumnFormula>
    </tableColumn>
    <tableColumn id="13" name="Date de la dernière livraison refusée calcul" dataDxfId="34">
      <calculatedColumnFormula array="1">MAX(IF('Récep°Mat°1° (+analyse Pareto)'!J:J=Fournisseur[[#This Row],[Recherche]],'Récep°Mat°1° (+analyse Pareto)'!G:G,"   "))</calculatedColumnFormula>
    </tableColumn>
    <tableColumn id="15" name="Recherche" dataDxfId="33">
      <calculatedColumnFormula>Fournisseur[[#This Row],[CodeFournisseur]]&amp;TRUE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Salariés" displayName="Salariés" ref="A1:H29" totalsRowShown="0">
  <autoFilter ref="A1:H29"/>
  <tableColumns count="8">
    <tableColumn id="1" name="CodeSalarié"/>
    <tableColumn id="2" name="NomSalarié"/>
    <tableColumn id="3" name="CodeService"/>
    <tableColumn id="4" name="PrénomSalarié"/>
    <tableColumn id="5" name="SEXE"/>
    <tableColumn id="6" name="DateNaissance" dataDxfId="32"/>
    <tableColumn id="7" name="DateEntrée" dataDxfId="31"/>
    <tableColumn id="8" name="TauxHoraire" dataDxfId="30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MP" displayName="MP" ref="A1:L43" totalsRowShown="0" headerRowDxfId="29" dataDxfId="28">
  <autoFilter ref="A1:L43"/>
  <tableColumns count="12">
    <tableColumn id="1" name="CodeMatPrem"/>
    <tableColumn id="2" name="Désignation"/>
    <tableColumn id="3" name="Famille"/>
    <tableColumn id="4" name="PAHT" dataDxfId="27" dataCellStyle="Monétaire">
      <calculatedColumnFormula>MP[[#This Row],[Prix le moins cher]]</calculatedColumnFormula>
    </tableColumn>
    <tableColumn id="5" name="Unité"/>
    <tableColumn id="6" name="QtéEnCdeFourn"/>
    <tableColumn id="7" name="QtéStock"/>
    <tableColumn id="8" name="StockMini"/>
    <tableColumn id="9" name="Prix le moins cher" dataDxfId="26">
      <calculatedColumnFormula>_xlfn.MINIFS(PrixMP[PrixAchat],PrixMP[CodeMatPrem],MP[[#This Row],[CodeMatPrem]])</calculatedColumnFormula>
    </tableColumn>
    <tableColumn id="10" name="Nom du fournisseur le - cher" dataDxfId="25">
      <calculatedColumnFormula>VLOOKUP(INDEX(PrixMP[],MATCH(I2,PrixMP[PrixAchat],0),1),Fournisseur[],2,FALSE)</calculatedColumnFormula>
    </tableColumn>
    <tableColumn id="11" name="Prix le plus cher" dataDxfId="24" dataCellStyle="Monétaire">
      <calculatedColumnFormula>_xlfn.MAXIFS(PrixMP[PrixAchat],PrixMP[CodeMatPrem],MP[[#This Row],[CodeMatPrem]])</calculatedColumnFormula>
    </tableColumn>
    <tableColumn id="12" name="Nom du fournisseur le + cher" dataDxfId="23">
      <calculatedColumnFormula>VLOOKUP(INDEX(PrixMP[],MATCH(MP[[#This Row],[Prix le plus cher]],PrixMP[PrixAchat],0),1),Fournisseur[],2,FALSE)</calculatedColumnFormula>
    </tableColumn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5" name="PF" displayName="PF" ref="A1:E9" totalsRowShown="0">
  <autoFilter ref="A1:E9"/>
  <tableColumns count="5">
    <tableColumn id="1" name="CodeProdFini"/>
    <tableColumn id="2" name="Désignation"/>
    <tableColumn id="3" name="Famille"/>
    <tableColumn id="4" name="QtéStock"/>
    <tableColumn id="5" name="Prix de revient" dataDxfId="22" dataCellStyle="Monétaire">
      <calculatedColumnFormula>SUMIFS(MPparPF[Coût],MPparPF[[ProduitFini  ]],PF[[#This Row],[Désignation]])</calculatedColumnFormula>
    </tableColumn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2" name="RecepMP" displayName="RecepMP" ref="A1:L189" totalsRowShown="0">
  <autoFilter ref="A1:L189"/>
  <tableColumns count="12">
    <tableColumn id="1" name="NumRéception"/>
    <tableColumn id="2" name="CodeMatPrem"/>
    <tableColumn id="3" name="CodeFour"/>
    <tableColumn id="12" name="Colonne2" dataDxfId="21">
      <calculatedColumnFormula>CONCATENATE(C2,B2)</calculatedColumnFormula>
    </tableColumn>
    <tableColumn id="4" name="CodeOpérateur"/>
    <tableColumn id="5" name="QtéLivrée"/>
    <tableColumn id="6" name="DateRéception" dataDxfId="20"/>
    <tableColumn id="7" name="Refusée"/>
    <tableColumn id="8" name="MotifRefus"/>
    <tableColumn id="9" name="Colonne1" dataDxfId="19">
      <calculatedColumnFormula>RecepMP[[#This Row],[CodeFour]]&amp;RecepMP[[#This Row],[Refusée]]</calculatedColumnFormula>
    </tableColumn>
    <tableColumn id="10" name="Désignation" dataDxfId="18">
      <calculatedColumnFormula>VLOOKUP($B2,MP[[#All],[CodeMatPrem]:[Désignation]],2,FALSE)</calculatedColumnFormula>
    </tableColumn>
    <tableColumn id="11" name="Prix unitaire" dataDxfId="17">
      <calculatedColumnFormula>VLOOKUP(D2,'Prix-Mat°Prem-Fourn'!D$1:E$64,2,FALSE)</calculatedColumnFormula>
    </tableColumn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10" name="Tableau10" displayName="Tableau10" ref="M1:M189" totalsRowShown="0" headerRowDxfId="16">
  <autoFilter ref="M1:M189"/>
  <tableColumns count="1">
    <tableColumn id="1" name="Prix total" dataDxfId="15">
      <calculatedColumnFormula>RecepMP[[#This Row],[Prix unitaire]]*RecepMP[[#This Row],[QtéLivrée]]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6" name="PrixMP" displayName="PrixMP" ref="A1:D64" totalsRowShown="0">
  <autoFilter ref="A1:D64"/>
  <tableColumns count="4">
    <tableColumn id="1" name="CodeFournisseur"/>
    <tableColumn id="2" name="CodeMatPrem"/>
    <tableColumn id="3" name="PrixAchat" dataDxfId="14"/>
    <tableColumn id="4" name="Indicateur" dataDxfId="13">
      <calculatedColumnFormula>CONCATENATE(A2,B2)</calculatedColumnFormula>
    </tableColumn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E1:E64" totalsRowShown="0">
  <autoFilter ref="E1:E64"/>
  <tableColumns count="1">
    <tableColumn id="1" name="PrixAchat" dataDxfId="12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7" name="MPparPF" displayName="MPparPF" ref="A1:G76" totalsRowShown="0">
  <autoFilter ref="A1:G76"/>
  <tableColumns count="7">
    <tableColumn id="1" name="CodeProdFini"/>
    <tableColumn id="4" name="ProduitFini  " dataDxfId="11">
      <calculatedColumnFormula>UPPER(VLOOKUP(MPparPF[[#This Row],[CodeProdFini]],PF[],2,FALSE))</calculatedColumnFormula>
    </tableColumn>
    <tableColumn id="2" name="CodeMatPrem"/>
    <tableColumn id="5" name="MatPrem" dataDxfId="10">
      <calculatedColumnFormula>VLOOKUP(MPparPF[[#This Row],[CodeMatPrem]],MP[],2,FALSE)</calculatedColumnFormula>
    </tableColumn>
    <tableColumn id="3" name="QtéMatPrem"/>
    <tableColumn id="7" name="PrixMatPrem" dataDxfId="9">
      <calculatedColumnFormula>VLOOKUP(MPparPF[[#This Row],[CodeMatPrem]],MP[],4,FALSE)</calculatedColumnFormula>
    </tableColumn>
    <tableColumn id="8" name="Coût" dataDxfId="8">
      <calculatedColumnFormula>MPparPF[[#This Row],[QtéMatPrem]]*MPparPF[[#This Row],[PrixMatPrem]]</calculatedColumnFormula>
    </tableColumn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8" name="DPB" displayName="DPB" ref="DN4:DN12" totalsRowShown="0">
  <autoFilter ref="DN4:DN12"/>
  <tableColumns count="1">
    <tableColumn id="1" name="Date de premier Besoin" dataDxfId="5">
      <calculatedColumnFormula array="1">IF(ISNA("s"&amp;INDEX($C$3:$DL$4,2,MATCH(TRUE,C5:DK5&lt;&gt;0,0))&amp;" "&amp;INDEX($C$3:$DL$4,1,MATCH(TRUE,C5:DK5&lt;&gt;0,0))),"Pas de CDE","s"&amp;INDEX($C$3:$DL$4,2,MATCH(TRUE,C5:DK5&lt;&gt;0,0))&amp;" "&amp;INDEX($C$3:$DL$4,1,MATCH(TRUE,C5:DK5&lt;&gt;0,0)))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3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F11"/>
  <sheetViews>
    <sheetView workbookViewId="0">
      <selection activeCell="M32" sqref="M3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301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R21"/>
  <sheetViews>
    <sheetView zoomScale="80" zoomScaleNormal="80" workbookViewId="0"/>
  </sheetViews>
  <sheetFormatPr baseColWidth="10" defaultRowHeight="15" x14ac:dyDescent="0.25"/>
  <cols>
    <col min="1" max="1" width="18.5703125" bestFit="1" customWidth="1"/>
    <col min="2" max="2" width="30.5703125" bestFit="1" customWidth="1"/>
    <col min="3" max="3" width="23.7109375" bestFit="1" customWidth="1"/>
    <col min="4" max="4" width="6.5703125" bestFit="1" customWidth="1"/>
    <col min="5" max="5" width="22.140625" bestFit="1" customWidth="1"/>
    <col min="6" max="7" width="12" bestFit="1" customWidth="1"/>
    <col min="8" max="9" width="11.42578125" bestFit="1" customWidth="1"/>
    <col min="10" max="10" width="17.85546875" bestFit="1" customWidth="1"/>
    <col min="11" max="11" width="30" style="49" bestFit="1" customWidth="1"/>
    <col min="12" max="12" width="35.140625" hidden="1" customWidth="1"/>
    <col min="13" max="13" width="36.28515625" bestFit="1" customWidth="1"/>
    <col min="14" max="14" width="41.42578125" style="4" hidden="1" customWidth="1"/>
    <col min="15" max="15" width="13.140625" hidden="1" customWidth="1"/>
    <col min="17" max="17" width="33.28515625" style="48" customWidth="1"/>
  </cols>
  <sheetData>
    <row r="1" spans="1:18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s="49" t="s">
        <v>308</v>
      </c>
      <c r="L1" s="48" t="s">
        <v>311</v>
      </c>
      <c r="M1" s="48" t="s">
        <v>333</v>
      </c>
      <c r="N1" s="48" t="s">
        <v>334</v>
      </c>
      <c r="O1" s="4" t="s">
        <v>310</v>
      </c>
      <c r="Q1"/>
    </row>
    <row r="2" spans="1:18" x14ac:dyDescent="0.25">
      <c r="A2" s="46">
        <v>1</v>
      </c>
      <c r="B2" t="s">
        <v>31</v>
      </c>
      <c r="C2" t="s">
        <v>32</v>
      </c>
      <c r="D2" t="s">
        <v>33</v>
      </c>
      <c r="E2" t="s">
        <v>34</v>
      </c>
      <c r="F2" s="33" t="s">
        <v>35</v>
      </c>
      <c r="G2" s="33" t="s">
        <v>36</v>
      </c>
      <c r="H2" t="b">
        <v>1</v>
      </c>
      <c r="I2" t="b">
        <v>1</v>
      </c>
      <c r="J2" t="s">
        <v>13</v>
      </c>
      <c r="K2" s="51">
        <f>IF(Fournisseur[[#This Row],[Date de la dernière livraison calcul]]=0/1/1900,"pas de livraison",Fournisseur[[#This Row],[Date de la dernière livraison calcul]])</f>
        <v>43795</v>
      </c>
      <c r="L2" s="4">
        <f t="array" ref="L2">MAX(IF('Récep°Mat°1° (+analyse Pareto)'!C:C=Fournisseur[[#This Row],[CodeFournisseur]],'Récep°Mat°1° (+analyse Pareto)'!G:G,"pas de livraison"))</f>
        <v>43795</v>
      </c>
      <c r="M2" s="4" t="str">
        <f>IF(Fournisseur[[#This Row],[Date de la dernière livraison refusée calcul]]=0/1/1900,"",Fournisseur[[#This Row],[Date de la dernière livraison refusée calcul]])</f>
        <v/>
      </c>
      <c r="N2" s="4">
        <f t="array" ref="N2">MAX(IF('Récep°Mat°1° (+analyse Pareto)'!J:J=Fournisseur[[#This Row],[Recherche]],'Récep°Mat°1° (+analyse Pareto)'!G:G,"   "))</f>
        <v>0</v>
      </c>
      <c r="O2" s="4" t="str">
        <f>Fournisseur[[#This Row],[CodeFournisseur]]&amp;TRUE</f>
        <v>1VRAI</v>
      </c>
      <c r="Q2"/>
      <c r="R2" s="48"/>
    </row>
    <row r="3" spans="1:18" x14ac:dyDescent="0.25">
      <c r="A3" s="46">
        <v>2</v>
      </c>
      <c r="B3" t="s">
        <v>37</v>
      </c>
      <c r="C3" t="s">
        <v>38</v>
      </c>
      <c r="D3" t="s">
        <v>39</v>
      </c>
      <c r="E3" t="s">
        <v>40</v>
      </c>
      <c r="F3" s="33" t="s">
        <v>41</v>
      </c>
      <c r="G3" s="33" t="s">
        <v>42</v>
      </c>
      <c r="H3" t="b">
        <v>0</v>
      </c>
      <c r="I3" t="b">
        <v>0</v>
      </c>
      <c r="J3" t="s">
        <v>9</v>
      </c>
      <c r="K3" s="51">
        <f>IF(Fournisseur[[#This Row],[Date de la dernière livraison calcul]]=0/1/1900,"pas de livraison",Fournisseur[[#This Row],[Date de la dernière livraison calcul]])</f>
        <v>43793</v>
      </c>
      <c r="L3" s="4">
        <f t="array" ref="L3">MAX(IF('Récep°Mat°1° (+analyse Pareto)'!C:C=Fournisseur[[#This Row],[CodeFournisseur]],'Récep°Mat°1° (+analyse Pareto)'!G:G,"pas de livraison"))</f>
        <v>43793</v>
      </c>
      <c r="M3" s="4">
        <f>IF(Fournisseur[[#This Row],[Date de la dernière livraison refusée calcul]]=0/1/1900,"",Fournisseur[[#This Row],[Date de la dernière livraison refusée calcul]])</f>
        <v>43622</v>
      </c>
      <c r="N3" s="4">
        <f t="array" ref="N3">MAX(IF('Récep°Mat°1° (+analyse Pareto)'!J:J=Fournisseur[[#This Row],[Recherche]],'Récep°Mat°1° (+analyse Pareto)'!G:G,"   "))</f>
        <v>43622</v>
      </c>
      <c r="O3" s="4" t="str">
        <f>Fournisseur[[#This Row],[CodeFournisseur]]&amp;TRUE</f>
        <v>2VRAI</v>
      </c>
      <c r="Q3"/>
    </row>
    <row r="4" spans="1:18" x14ac:dyDescent="0.25">
      <c r="A4" s="46">
        <v>3</v>
      </c>
      <c r="B4" t="s">
        <v>43</v>
      </c>
      <c r="C4" t="s">
        <v>44</v>
      </c>
      <c r="D4" t="s">
        <v>45</v>
      </c>
      <c r="E4" t="s">
        <v>46</v>
      </c>
      <c r="F4" s="33" t="s">
        <v>47</v>
      </c>
      <c r="G4" s="33" t="s">
        <v>48</v>
      </c>
      <c r="H4" t="b">
        <v>1</v>
      </c>
      <c r="I4" t="b">
        <v>1</v>
      </c>
      <c r="J4" t="s">
        <v>8</v>
      </c>
      <c r="K4" s="51">
        <f>IF(Fournisseur[[#This Row],[Date de la dernière livraison calcul]]=0/1/1900,"pas de livraison",Fournisseur[[#This Row],[Date de la dernière livraison calcul]])</f>
        <v>43624</v>
      </c>
      <c r="L4" s="4">
        <f t="array" ref="L4">MAX(IF('Récep°Mat°1° (+analyse Pareto)'!C:C=Fournisseur[[#This Row],[CodeFournisseur]],'Récep°Mat°1° (+analyse Pareto)'!G:G,"pas de livraison"))</f>
        <v>43624</v>
      </c>
      <c r="M4" s="4" t="str">
        <f>IF(Fournisseur[[#This Row],[Date de la dernière livraison refusée calcul]]=0/1/1900,"",Fournisseur[[#This Row],[Date de la dernière livraison refusée calcul]])</f>
        <v/>
      </c>
      <c r="N4" s="4">
        <f t="array" ref="N4">MAX(IF('Récep°Mat°1° (+analyse Pareto)'!J:J=Fournisseur[[#This Row],[Recherche]],'Récep°Mat°1° (+analyse Pareto)'!G:G,"   "))</f>
        <v>0</v>
      </c>
      <c r="O4" s="4" t="str">
        <f>Fournisseur[[#This Row],[CodeFournisseur]]&amp;TRUE</f>
        <v>3VRAI</v>
      </c>
      <c r="Q4"/>
    </row>
    <row r="5" spans="1:18" x14ac:dyDescent="0.25">
      <c r="A5" s="46">
        <v>4</v>
      </c>
      <c r="B5" t="s">
        <v>49</v>
      </c>
      <c r="C5" t="s">
        <v>50</v>
      </c>
      <c r="D5" t="s">
        <v>51</v>
      </c>
      <c r="E5" t="s">
        <v>52</v>
      </c>
      <c r="F5" s="33" t="s">
        <v>53</v>
      </c>
      <c r="G5" s="33" t="s">
        <v>54</v>
      </c>
      <c r="H5" t="b">
        <v>0</v>
      </c>
      <c r="I5" t="b">
        <v>1</v>
      </c>
      <c r="J5" t="s">
        <v>6</v>
      </c>
      <c r="K5" s="51">
        <f>IF(Fournisseur[[#This Row],[Date de la dernière livraison calcul]]=0/1/1900,"pas de livraison",Fournisseur[[#This Row],[Date de la dernière livraison calcul]])</f>
        <v>43799</v>
      </c>
      <c r="L5" s="4">
        <f t="array" ref="L5">MAX(IF('Récep°Mat°1° (+analyse Pareto)'!C:C=Fournisseur[[#This Row],[CodeFournisseur]],'Récep°Mat°1° (+analyse Pareto)'!G:G,"pas de livraison"))</f>
        <v>43799</v>
      </c>
      <c r="M5" s="4">
        <f>IF(Fournisseur[[#This Row],[Date de la dernière livraison refusée calcul]]=0/1/1900,"",Fournisseur[[#This Row],[Date de la dernière livraison refusée calcul]])</f>
        <v>43795</v>
      </c>
      <c r="N5" s="4">
        <f t="array" ref="N5">MAX(IF('Récep°Mat°1° (+analyse Pareto)'!J:J=Fournisseur[[#This Row],[Recherche]],'Récep°Mat°1° (+analyse Pareto)'!G:G,"   "))</f>
        <v>43795</v>
      </c>
      <c r="O5" s="4" t="str">
        <f>Fournisseur[[#This Row],[CodeFournisseur]]&amp;TRUE</f>
        <v>4VRAI</v>
      </c>
      <c r="Q5"/>
    </row>
    <row r="6" spans="1:18" x14ac:dyDescent="0.25">
      <c r="A6" s="46">
        <v>5</v>
      </c>
      <c r="B6" t="s">
        <v>55</v>
      </c>
      <c r="C6" t="s">
        <v>56</v>
      </c>
      <c r="D6" t="s">
        <v>57</v>
      </c>
      <c r="E6" t="s">
        <v>58</v>
      </c>
      <c r="F6" s="33" t="s">
        <v>59</v>
      </c>
      <c r="G6" s="33" t="s">
        <v>60</v>
      </c>
      <c r="H6" t="b">
        <v>1</v>
      </c>
      <c r="I6" t="b">
        <v>0</v>
      </c>
      <c r="J6" t="s">
        <v>9</v>
      </c>
      <c r="K6" s="51" t="str">
        <f>IF(Fournisseur[[#This Row],[Date de la dernière livraison calcul]]=0/1/1900,"pas de livraison",Fournisseur[[#This Row],[Date de la dernière livraison calcul]])</f>
        <v>pas de livraison</v>
      </c>
      <c r="L6" s="4">
        <f t="array" ref="L6">MAX(IF('Récep°Mat°1° (+analyse Pareto)'!C:C=Fournisseur[[#This Row],[CodeFournisseur]],'Récep°Mat°1° (+analyse Pareto)'!G:G,"pas de livraison"))</f>
        <v>0</v>
      </c>
      <c r="M6" s="4" t="str">
        <f>IF(Fournisseur[[#This Row],[Date de la dernière livraison refusée calcul]]=0/1/1900,"",Fournisseur[[#This Row],[Date de la dernière livraison refusée calcul]])</f>
        <v/>
      </c>
      <c r="N6" s="4">
        <f t="array" ref="N6">MAX(IF('Récep°Mat°1° (+analyse Pareto)'!J:J=Fournisseur[[#This Row],[Recherche]],'Récep°Mat°1° (+analyse Pareto)'!G:G,"   "))</f>
        <v>0</v>
      </c>
      <c r="O6" s="4" t="str">
        <f>Fournisseur[[#This Row],[CodeFournisseur]]&amp;TRUE</f>
        <v>5VRAI</v>
      </c>
      <c r="Q6"/>
    </row>
    <row r="7" spans="1:18" x14ac:dyDescent="0.25">
      <c r="A7" s="46">
        <v>6</v>
      </c>
      <c r="B7" t="s">
        <v>61</v>
      </c>
      <c r="C7" t="s">
        <v>62</v>
      </c>
      <c r="D7" t="s">
        <v>63</v>
      </c>
      <c r="E7" t="s">
        <v>64</v>
      </c>
      <c r="F7" s="33" t="s">
        <v>65</v>
      </c>
      <c r="G7" s="33" t="s">
        <v>66</v>
      </c>
      <c r="H7" t="b">
        <v>0</v>
      </c>
      <c r="I7" t="b">
        <v>1</v>
      </c>
      <c r="J7" t="s">
        <v>10</v>
      </c>
      <c r="K7" s="51">
        <f>IF(Fournisseur[[#This Row],[Date de la dernière livraison calcul]]=0/1/1900,"pas de livraison",Fournisseur[[#This Row],[Date de la dernière livraison calcul]])</f>
        <v>43793</v>
      </c>
      <c r="L7" s="4">
        <f t="array" ref="L7">MAX(IF('Récep°Mat°1° (+analyse Pareto)'!C:C=Fournisseur[[#This Row],[CodeFournisseur]],'Récep°Mat°1° (+analyse Pareto)'!G:G,"pas de livraison"))</f>
        <v>43793</v>
      </c>
      <c r="M7" s="4">
        <f>IF(Fournisseur[[#This Row],[Date de la dernière livraison refusée calcul]]=0/1/1900,"",Fournisseur[[#This Row],[Date de la dernière livraison refusée calcul]])</f>
        <v>43793</v>
      </c>
      <c r="N7" s="4">
        <f t="array" ref="N7">MAX(IF('Récep°Mat°1° (+analyse Pareto)'!J:J=Fournisseur[[#This Row],[Recherche]],'Récep°Mat°1° (+analyse Pareto)'!G:G,"   "))</f>
        <v>43793</v>
      </c>
      <c r="O7" s="4" t="str">
        <f>Fournisseur[[#This Row],[CodeFournisseur]]&amp;TRUE</f>
        <v>6VRAI</v>
      </c>
      <c r="Q7"/>
    </row>
    <row r="8" spans="1:18" x14ac:dyDescent="0.25">
      <c r="A8" s="46">
        <v>7</v>
      </c>
      <c r="B8" t="s">
        <v>67</v>
      </c>
      <c r="C8" t="s">
        <v>68</v>
      </c>
      <c r="D8" t="s">
        <v>69</v>
      </c>
      <c r="E8" t="s">
        <v>70</v>
      </c>
      <c r="F8" s="33" t="s">
        <v>71</v>
      </c>
      <c r="G8" s="33" t="s">
        <v>72</v>
      </c>
      <c r="H8" t="b">
        <v>0</v>
      </c>
      <c r="I8" t="b">
        <v>0</v>
      </c>
      <c r="J8" t="s">
        <v>13</v>
      </c>
      <c r="K8" s="51">
        <f>IF(Fournisseur[[#This Row],[Date de la dernière livraison calcul]]=0/1/1900,"pas de livraison",Fournisseur[[#This Row],[Date de la dernière livraison calcul]])</f>
        <v>43797</v>
      </c>
      <c r="L8" s="4">
        <f t="array" ref="L8">MAX(IF('Récep°Mat°1° (+analyse Pareto)'!C:C=Fournisseur[[#This Row],[CodeFournisseur]],'Récep°Mat°1° (+analyse Pareto)'!G:G,"pas de livraison"))</f>
        <v>43797</v>
      </c>
      <c r="M8" s="4">
        <f>IF(Fournisseur[[#This Row],[Date de la dernière livraison refusée calcul]]=0/1/1900,"",Fournisseur[[#This Row],[Date de la dernière livraison refusée calcul]])</f>
        <v>43635</v>
      </c>
      <c r="N8" s="4">
        <f t="array" ref="N8">MAX(IF('Récep°Mat°1° (+analyse Pareto)'!J:J=Fournisseur[[#This Row],[Recherche]],'Récep°Mat°1° (+analyse Pareto)'!G:G,"   "))</f>
        <v>43635</v>
      </c>
      <c r="O8" s="4" t="str">
        <f>Fournisseur[[#This Row],[CodeFournisseur]]&amp;TRUE</f>
        <v>7VRAI</v>
      </c>
      <c r="Q8"/>
    </row>
    <row r="9" spans="1:18" x14ac:dyDescent="0.25">
      <c r="A9" s="46">
        <v>8</v>
      </c>
      <c r="B9" t="s">
        <v>73</v>
      </c>
      <c r="C9" t="s">
        <v>74</v>
      </c>
      <c r="D9" t="s">
        <v>75</v>
      </c>
      <c r="E9" t="s">
        <v>76</v>
      </c>
      <c r="F9" s="33" t="s">
        <v>77</v>
      </c>
      <c r="G9" s="33" t="s">
        <v>78</v>
      </c>
      <c r="H9" t="b">
        <v>1</v>
      </c>
      <c r="I9" t="b">
        <v>1</v>
      </c>
      <c r="J9" t="s">
        <v>5</v>
      </c>
      <c r="K9" s="51">
        <f>IF(Fournisseur[[#This Row],[Date de la dernière livraison calcul]]=0/1/1900,"pas de livraison",Fournisseur[[#This Row],[Date de la dernière livraison calcul]])</f>
        <v>43793</v>
      </c>
      <c r="L9" s="4">
        <f t="array" ref="L9">MAX(IF('Récep°Mat°1° (+analyse Pareto)'!C:C=Fournisseur[[#This Row],[CodeFournisseur]],'Récep°Mat°1° (+analyse Pareto)'!G:G,"pas de livraison"))</f>
        <v>43793</v>
      </c>
      <c r="M9" s="4" t="str">
        <f>IF(Fournisseur[[#This Row],[Date de la dernière livraison refusée calcul]]=0/1/1900,"",Fournisseur[[#This Row],[Date de la dernière livraison refusée calcul]])</f>
        <v/>
      </c>
      <c r="N9" s="4">
        <f t="array" ref="N9">MAX(IF('Récep°Mat°1° (+analyse Pareto)'!J:J=Fournisseur[[#This Row],[Recherche]],'Récep°Mat°1° (+analyse Pareto)'!G:G,"   "))</f>
        <v>0</v>
      </c>
      <c r="O9" s="4" t="str">
        <f>Fournisseur[[#This Row],[CodeFournisseur]]&amp;TRUE</f>
        <v>8VRAI</v>
      </c>
      <c r="Q9"/>
    </row>
    <row r="10" spans="1:18" x14ac:dyDescent="0.25">
      <c r="A10" s="46">
        <v>9</v>
      </c>
      <c r="B10" t="s">
        <v>79</v>
      </c>
      <c r="C10" t="s">
        <v>80</v>
      </c>
      <c r="D10" t="s">
        <v>81</v>
      </c>
      <c r="E10" t="s">
        <v>82</v>
      </c>
      <c r="F10" s="33" t="s">
        <v>83</v>
      </c>
      <c r="G10" s="33" t="s">
        <v>60</v>
      </c>
      <c r="H10" t="b">
        <v>0</v>
      </c>
      <c r="I10" t="b">
        <v>0</v>
      </c>
      <c r="J10" t="s">
        <v>14</v>
      </c>
      <c r="K10" s="51" t="str">
        <f>IF(Fournisseur[[#This Row],[Date de la dernière livraison calcul]]=0/1/1900,"pas de livraison",Fournisseur[[#This Row],[Date de la dernière livraison calcul]])</f>
        <v>pas de livraison</v>
      </c>
      <c r="L10" s="4">
        <f t="array" ref="L10">MAX(IF('Récep°Mat°1° (+analyse Pareto)'!C:C=Fournisseur[[#This Row],[CodeFournisseur]],'Récep°Mat°1° (+analyse Pareto)'!G:G,"pas de livraison"))</f>
        <v>0</v>
      </c>
      <c r="M10" s="4" t="str">
        <f>IF(Fournisseur[[#This Row],[Date de la dernière livraison refusée calcul]]=0/1/1900,"",Fournisseur[[#This Row],[Date de la dernière livraison refusée calcul]])</f>
        <v/>
      </c>
      <c r="N10" s="4">
        <f t="array" ref="N10">MAX(IF('Récep°Mat°1° (+analyse Pareto)'!J:J=Fournisseur[[#This Row],[Recherche]],'Récep°Mat°1° (+analyse Pareto)'!G:G,"   "))</f>
        <v>0</v>
      </c>
      <c r="O10" s="4" t="str">
        <f>Fournisseur[[#This Row],[CodeFournisseur]]&amp;TRUE</f>
        <v>9VRAI</v>
      </c>
      <c r="Q10"/>
    </row>
    <row r="11" spans="1:18" x14ac:dyDescent="0.25">
      <c r="A11" s="46">
        <v>10</v>
      </c>
      <c r="B11" t="s">
        <v>84</v>
      </c>
      <c r="C11" t="s">
        <v>85</v>
      </c>
      <c r="D11" t="s">
        <v>86</v>
      </c>
      <c r="E11" t="s">
        <v>87</v>
      </c>
      <c r="F11" s="33" t="s">
        <v>88</v>
      </c>
      <c r="G11" s="33" t="s">
        <v>89</v>
      </c>
      <c r="H11" t="b">
        <v>0</v>
      </c>
      <c r="I11" t="b">
        <v>0</v>
      </c>
      <c r="J11" t="s">
        <v>14</v>
      </c>
      <c r="K11" s="51">
        <f>IF(Fournisseur[[#This Row],[Date de la dernière livraison calcul]]=0/1/1900,"pas de livraison",Fournisseur[[#This Row],[Date de la dernière livraison calcul]])</f>
        <v>43795</v>
      </c>
      <c r="L11" s="4">
        <f t="array" ref="L11">MAX(IF('Récep°Mat°1° (+analyse Pareto)'!C:C=Fournisseur[[#This Row],[CodeFournisseur]],'Récep°Mat°1° (+analyse Pareto)'!G:G,"pas de livraison"))</f>
        <v>43795</v>
      </c>
      <c r="M11" s="4">
        <f>IF(Fournisseur[[#This Row],[Date de la dernière livraison refusée calcul]]=0/1/1900,"",Fournisseur[[#This Row],[Date de la dernière livraison refusée calcul]])</f>
        <v>43429</v>
      </c>
      <c r="N11" s="4">
        <f t="array" ref="N11">MAX(IF('Récep°Mat°1° (+analyse Pareto)'!J:J=Fournisseur[[#This Row],[Recherche]],'Récep°Mat°1° (+analyse Pareto)'!G:G,"   "))</f>
        <v>43429</v>
      </c>
      <c r="O11" s="4" t="str">
        <f>Fournisseur[[#This Row],[CodeFournisseur]]&amp;TRUE</f>
        <v>10VRAI</v>
      </c>
      <c r="Q11"/>
    </row>
    <row r="12" spans="1:18" x14ac:dyDescent="0.25">
      <c r="A12" s="46">
        <v>11</v>
      </c>
      <c r="B12" t="s">
        <v>90</v>
      </c>
      <c r="C12" t="s">
        <v>91</v>
      </c>
      <c r="D12" t="s">
        <v>92</v>
      </c>
      <c r="E12" t="s">
        <v>93</v>
      </c>
      <c r="F12" s="33" t="s">
        <v>94</v>
      </c>
      <c r="G12" s="33" t="s">
        <v>95</v>
      </c>
      <c r="H12" t="b">
        <v>1</v>
      </c>
      <c r="I12" t="b">
        <v>1</v>
      </c>
      <c r="J12" t="s">
        <v>13</v>
      </c>
      <c r="K12" s="51">
        <f>IF(Fournisseur[[#This Row],[Date de la dernière livraison calcul]]=0/1/1900,"pas de livraison",Fournisseur[[#This Row],[Date de la dernière livraison calcul]])</f>
        <v>43795</v>
      </c>
      <c r="L12" s="4">
        <f t="array" ref="L12">MAX(IF('Récep°Mat°1° (+analyse Pareto)'!C:C=Fournisseur[[#This Row],[CodeFournisseur]],'Récep°Mat°1° (+analyse Pareto)'!G:G,"pas de livraison"))</f>
        <v>43795</v>
      </c>
      <c r="M12" s="4">
        <f>IF(Fournisseur[[#This Row],[Date de la dernière livraison refusée calcul]]=0/1/1900,"",Fournisseur[[#This Row],[Date de la dernière livraison refusée calcul]])</f>
        <v>43795</v>
      </c>
      <c r="N12" s="4">
        <f t="array" ref="N12">MAX(IF('Récep°Mat°1° (+analyse Pareto)'!J:J=Fournisseur[[#This Row],[Recherche]],'Récep°Mat°1° (+analyse Pareto)'!G:G,"   "))</f>
        <v>43795</v>
      </c>
      <c r="O12" s="4" t="str">
        <f>Fournisseur[[#This Row],[CodeFournisseur]]&amp;TRUE</f>
        <v>11VRAI</v>
      </c>
      <c r="Q12"/>
    </row>
    <row r="13" spans="1:18" x14ac:dyDescent="0.25">
      <c r="A13" s="47">
        <v>12</v>
      </c>
      <c r="B13" t="s">
        <v>96</v>
      </c>
      <c r="C13" t="s">
        <v>97</v>
      </c>
      <c r="D13" t="s">
        <v>98</v>
      </c>
      <c r="E13" t="s">
        <v>99</v>
      </c>
      <c r="F13" s="33" t="s">
        <v>100</v>
      </c>
      <c r="G13" s="33" t="s">
        <v>101</v>
      </c>
      <c r="H13" t="b">
        <v>1</v>
      </c>
      <c r="I13" t="b">
        <v>1</v>
      </c>
      <c r="J13" t="s">
        <v>6</v>
      </c>
      <c r="K13" s="51" t="str">
        <f>IF(Fournisseur[[#This Row],[Date de la dernière livraison calcul]]=0/1/1900,"pas de livraison",Fournisseur[[#This Row],[Date de la dernière livraison calcul]])</f>
        <v>pas de livraison</v>
      </c>
      <c r="L13" s="4">
        <f t="array" ref="L13">MAX(IF('Récep°Mat°1° (+analyse Pareto)'!C:C=Fournisseur[[#This Row],[CodeFournisseur]],'Récep°Mat°1° (+analyse Pareto)'!G:G,"pas de livraison"))</f>
        <v>0</v>
      </c>
      <c r="M13" s="4" t="str">
        <f>IF(Fournisseur[[#This Row],[Date de la dernière livraison refusée calcul]]=0/1/1900,"",Fournisseur[[#This Row],[Date de la dernière livraison refusée calcul]])</f>
        <v/>
      </c>
      <c r="N13" s="4">
        <f t="array" ref="N13">MAX(IF('Récep°Mat°1° (+analyse Pareto)'!J:J=Fournisseur[[#This Row],[Recherche]],'Récep°Mat°1° (+analyse Pareto)'!G:G,"   "))</f>
        <v>0</v>
      </c>
      <c r="O13" s="4" t="str">
        <f>Fournisseur[[#This Row],[CodeFournisseur]]&amp;TRUE</f>
        <v>12VRAI</v>
      </c>
      <c r="Q13"/>
    </row>
    <row r="14" spans="1:18" x14ac:dyDescent="0.25">
      <c r="A14" s="46">
        <v>13</v>
      </c>
      <c r="B14" t="s">
        <v>102</v>
      </c>
      <c r="C14" t="s">
        <v>103</v>
      </c>
      <c r="D14" t="s">
        <v>104</v>
      </c>
      <c r="E14" t="s">
        <v>105</v>
      </c>
      <c r="F14" s="33" t="s">
        <v>106</v>
      </c>
      <c r="G14" s="33" t="s">
        <v>107</v>
      </c>
      <c r="H14" t="b">
        <v>1</v>
      </c>
      <c r="I14" t="b">
        <v>0</v>
      </c>
      <c r="J14" t="s">
        <v>12</v>
      </c>
      <c r="K14" s="51" t="str">
        <f>IF(Fournisseur[[#This Row],[Date de la dernière livraison calcul]]=0/1/1900,"pas de livraison",Fournisseur[[#This Row],[Date de la dernière livraison calcul]])</f>
        <v>pas de livraison</v>
      </c>
      <c r="L14" s="4">
        <f t="array" ref="L14">MAX(IF('Récep°Mat°1° (+analyse Pareto)'!C:C=Fournisseur[[#This Row],[CodeFournisseur]],'Récep°Mat°1° (+analyse Pareto)'!G:G,"pas de livraison"))</f>
        <v>0</v>
      </c>
      <c r="M14" s="4" t="str">
        <f>IF(Fournisseur[[#This Row],[Date de la dernière livraison refusée calcul]]=0/1/1900,"",Fournisseur[[#This Row],[Date de la dernière livraison refusée calcul]])</f>
        <v/>
      </c>
      <c r="N14" s="4">
        <f t="array" ref="N14">MAX(IF('Récep°Mat°1° (+analyse Pareto)'!J:J=Fournisseur[[#This Row],[Recherche]],'Récep°Mat°1° (+analyse Pareto)'!G:G,"   "))</f>
        <v>0</v>
      </c>
      <c r="O14" s="4" t="str">
        <f>Fournisseur[[#This Row],[CodeFournisseur]]&amp;TRUE</f>
        <v>13VRAI</v>
      </c>
      <c r="Q14"/>
    </row>
    <row r="15" spans="1:18" x14ac:dyDescent="0.25">
      <c r="A15" s="46">
        <v>14</v>
      </c>
      <c r="B15" t="s">
        <v>108</v>
      </c>
      <c r="C15" t="s">
        <v>109</v>
      </c>
      <c r="D15" t="s">
        <v>110</v>
      </c>
      <c r="E15" t="s">
        <v>111</v>
      </c>
      <c r="F15" s="33" t="s">
        <v>112</v>
      </c>
      <c r="G15" s="33" t="s">
        <v>113</v>
      </c>
      <c r="H15" t="b">
        <v>0</v>
      </c>
      <c r="I15" t="b">
        <v>1</v>
      </c>
      <c r="J15" t="s">
        <v>7</v>
      </c>
      <c r="K15" s="51" t="str">
        <f>IF(Fournisseur[[#This Row],[Date de la dernière livraison calcul]]=0/1/1900,"pas de livraison",Fournisseur[[#This Row],[Date de la dernière livraison calcul]])</f>
        <v>pas de livraison</v>
      </c>
      <c r="L15" s="4">
        <f t="array" ref="L15">MAX(IF('Récep°Mat°1° (+analyse Pareto)'!C:C=Fournisseur[[#This Row],[CodeFournisseur]],'Récep°Mat°1° (+analyse Pareto)'!G:G,"pas de livraison"))</f>
        <v>0</v>
      </c>
      <c r="M15" s="4" t="str">
        <f>IF(Fournisseur[[#This Row],[Date de la dernière livraison refusée calcul]]=0/1/1900,"",Fournisseur[[#This Row],[Date de la dernière livraison refusée calcul]])</f>
        <v/>
      </c>
      <c r="N15" s="4">
        <f t="array" ref="N15">MAX(IF('Récep°Mat°1° (+analyse Pareto)'!J:J=Fournisseur[[#This Row],[Recherche]],'Récep°Mat°1° (+analyse Pareto)'!G:G,"   "))</f>
        <v>0</v>
      </c>
      <c r="O15" s="4" t="str">
        <f>Fournisseur[[#This Row],[CodeFournisseur]]&amp;TRUE</f>
        <v>14VRAI</v>
      </c>
      <c r="Q15"/>
    </row>
    <row r="16" spans="1:18" x14ac:dyDescent="0.25">
      <c r="A16" s="46">
        <v>15</v>
      </c>
      <c r="B16" t="s">
        <v>114</v>
      </c>
      <c r="C16" t="s">
        <v>115</v>
      </c>
      <c r="D16" t="s">
        <v>116</v>
      </c>
      <c r="E16" t="s">
        <v>117</v>
      </c>
      <c r="F16" s="33" t="s">
        <v>118</v>
      </c>
      <c r="G16" s="33" t="s">
        <v>119</v>
      </c>
      <c r="H16" t="b">
        <v>0</v>
      </c>
      <c r="I16" t="b">
        <v>0</v>
      </c>
      <c r="J16" t="s">
        <v>7</v>
      </c>
      <c r="K16" s="51">
        <f>IF(Fournisseur[[#This Row],[Date de la dernière livraison calcul]]=0/1/1900,"pas de livraison",Fournisseur[[#This Row],[Date de la dernière livraison calcul]])</f>
        <v>43799</v>
      </c>
      <c r="L16" s="4">
        <f t="array" ref="L16">MAX(IF('Récep°Mat°1° (+analyse Pareto)'!C:C=Fournisseur[[#This Row],[CodeFournisseur]],'Récep°Mat°1° (+analyse Pareto)'!G:G,"pas de livraison"))</f>
        <v>43799</v>
      </c>
      <c r="M16" s="4" t="str">
        <f>IF(Fournisseur[[#This Row],[Date de la dernière livraison refusée calcul]]=0/1/1900,"",Fournisseur[[#This Row],[Date de la dernière livraison refusée calcul]])</f>
        <v/>
      </c>
      <c r="N16" s="4">
        <f t="array" ref="N16">MAX(IF('Récep°Mat°1° (+analyse Pareto)'!J:J=Fournisseur[[#This Row],[Recherche]],'Récep°Mat°1° (+analyse Pareto)'!G:G,"   "))</f>
        <v>0</v>
      </c>
      <c r="O16" s="4" t="str">
        <f>Fournisseur[[#This Row],[CodeFournisseur]]&amp;TRUE</f>
        <v>15VRAI</v>
      </c>
      <c r="Q16"/>
    </row>
    <row r="17" spans="1:17" x14ac:dyDescent="0.25">
      <c r="A17" s="46">
        <v>16</v>
      </c>
      <c r="B17" t="s">
        <v>120</v>
      </c>
      <c r="C17" t="s">
        <v>121</v>
      </c>
      <c r="D17" t="s">
        <v>122</v>
      </c>
      <c r="E17" t="s">
        <v>123</v>
      </c>
      <c r="F17" s="33" t="s">
        <v>124</v>
      </c>
      <c r="G17" s="33" t="s">
        <v>125</v>
      </c>
      <c r="H17" t="b">
        <v>1</v>
      </c>
      <c r="I17" t="b">
        <v>0</v>
      </c>
      <c r="J17" t="s">
        <v>13</v>
      </c>
      <c r="K17" s="51">
        <f>IF(Fournisseur[[#This Row],[Date de la dernière livraison calcul]]=0/1/1900,"pas de livraison",Fournisseur[[#This Row],[Date de la dernière livraison calcul]])</f>
        <v>43798</v>
      </c>
      <c r="L17" s="4">
        <f t="array" ref="L17">MAX(IF('Récep°Mat°1° (+analyse Pareto)'!C:C=Fournisseur[[#This Row],[CodeFournisseur]],'Récep°Mat°1° (+analyse Pareto)'!G:G,"pas de livraison"))</f>
        <v>43798</v>
      </c>
      <c r="M17" s="4">
        <f>IF(Fournisseur[[#This Row],[Date de la dernière livraison refusée calcul]]=0/1/1900,"",Fournisseur[[#This Row],[Date de la dernière livraison refusée calcul]])</f>
        <v>43784</v>
      </c>
      <c r="N17" s="4">
        <f t="array" ref="N17">MAX(IF('Récep°Mat°1° (+analyse Pareto)'!J:J=Fournisseur[[#This Row],[Recherche]],'Récep°Mat°1° (+analyse Pareto)'!G:G,"   "))</f>
        <v>43784</v>
      </c>
      <c r="O17" s="4" t="str">
        <f>Fournisseur[[#This Row],[CodeFournisseur]]&amp;TRUE</f>
        <v>16VRAI</v>
      </c>
      <c r="Q17"/>
    </row>
    <row r="18" spans="1:17" x14ac:dyDescent="0.25">
      <c r="A18" s="46">
        <v>18</v>
      </c>
      <c r="B18" t="s">
        <v>126</v>
      </c>
      <c r="C18" t="s">
        <v>127</v>
      </c>
      <c r="D18" t="s">
        <v>128</v>
      </c>
      <c r="E18" t="s">
        <v>46</v>
      </c>
      <c r="F18" s="33" t="s">
        <v>129</v>
      </c>
      <c r="G18" s="33" t="s">
        <v>130</v>
      </c>
      <c r="H18" t="b">
        <v>1</v>
      </c>
      <c r="I18" t="b">
        <v>0</v>
      </c>
      <c r="J18" t="s">
        <v>8</v>
      </c>
      <c r="K18" s="51">
        <f>IF(Fournisseur[[#This Row],[Date de la dernière livraison calcul]]=0/1/1900,"pas de livraison",Fournisseur[[#This Row],[Date de la dernière livraison calcul]])</f>
        <v>43796</v>
      </c>
      <c r="L18" s="4">
        <f t="array" ref="L18">MAX(IF('Récep°Mat°1° (+analyse Pareto)'!C:C=Fournisseur[[#This Row],[CodeFournisseur]],'Récep°Mat°1° (+analyse Pareto)'!G:G,"pas de livraison"))</f>
        <v>43796</v>
      </c>
      <c r="M18" s="4" t="str">
        <f>IF(Fournisseur[[#This Row],[Date de la dernière livraison refusée calcul]]=0/1/1900,"",Fournisseur[[#This Row],[Date de la dernière livraison refusée calcul]])</f>
        <v/>
      </c>
      <c r="N18" s="4">
        <f t="array" ref="N18">MAX(IF('Récep°Mat°1° (+analyse Pareto)'!J:J=Fournisseur[[#This Row],[Recherche]],'Récep°Mat°1° (+analyse Pareto)'!G:G,"   "))</f>
        <v>0</v>
      </c>
      <c r="O18" s="4" t="str">
        <f>Fournisseur[[#This Row],[CodeFournisseur]]&amp;TRUE</f>
        <v>18VRAI</v>
      </c>
      <c r="Q18"/>
    </row>
    <row r="19" spans="1:17" x14ac:dyDescent="0.25">
      <c r="A19" s="46">
        <v>19</v>
      </c>
      <c r="B19" t="s">
        <v>131</v>
      </c>
      <c r="C19" t="s">
        <v>132</v>
      </c>
      <c r="D19" t="s">
        <v>133</v>
      </c>
      <c r="E19" t="s">
        <v>134</v>
      </c>
      <c r="F19" s="33" t="s">
        <v>135</v>
      </c>
      <c r="G19" s="33" t="s">
        <v>136</v>
      </c>
      <c r="H19" t="b">
        <v>1</v>
      </c>
      <c r="I19" t="b">
        <v>0</v>
      </c>
      <c r="J19" t="s">
        <v>11</v>
      </c>
      <c r="K19" s="51" t="str">
        <f>IF(Fournisseur[[#This Row],[Date de la dernière livraison calcul]]=0/1/1900,"pas de livraison",Fournisseur[[#This Row],[Date de la dernière livraison calcul]])</f>
        <v>pas de livraison</v>
      </c>
      <c r="L19" s="4">
        <f t="array" ref="L19">MAX(IF('Récep°Mat°1° (+analyse Pareto)'!C:C=Fournisseur[[#This Row],[CodeFournisseur]],'Récep°Mat°1° (+analyse Pareto)'!G:G,"pas de livraison"))</f>
        <v>0</v>
      </c>
      <c r="M19" s="4" t="str">
        <f>IF(Fournisseur[[#This Row],[Date de la dernière livraison refusée calcul]]=0/1/1900,"",Fournisseur[[#This Row],[Date de la dernière livraison refusée calcul]])</f>
        <v/>
      </c>
      <c r="N19" s="4">
        <f t="array" ref="N19">MAX(IF('Récep°Mat°1° (+analyse Pareto)'!J:J=Fournisseur[[#This Row],[Recherche]],'Récep°Mat°1° (+analyse Pareto)'!G:G,"   "))</f>
        <v>0</v>
      </c>
      <c r="O19" s="4" t="str">
        <f>Fournisseur[[#This Row],[CodeFournisseur]]&amp;TRUE</f>
        <v>19VRAI</v>
      </c>
      <c r="Q19"/>
    </row>
    <row r="20" spans="1:17" x14ac:dyDescent="0.25">
      <c r="A20" s="47">
        <v>20</v>
      </c>
      <c r="B20" t="s">
        <v>137</v>
      </c>
      <c r="C20" t="s">
        <v>138</v>
      </c>
      <c r="D20" t="s">
        <v>139</v>
      </c>
      <c r="E20" t="s">
        <v>140</v>
      </c>
      <c r="F20" s="33" t="s">
        <v>141</v>
      </c>
      <c r="G20" s="33" t="s">
        <v>142</v>
      </c>
      <c r="H20" t="b">
        <v>0</v>
      </c>
      <c r="I20" t="b">
        <v>1</v>
      </c>
      <c r="J20" t="s">
        <v>11</v>
      </c>
      <c r="K20" s="51" t="str">
        <f>IF(Fournisseur[[#This Row],[Date de la dernière livraison calcul]]=0/1/1900,"pas de livraison",Fournisseur[[#This Row],[Date de la dernière livraison calcul]])</f>
        <v>pas de livraison</v>
      </c>
      <c r="L20" s="4">
        <f t="array" ref="L20">MAX(IF('Récep°Mat°1° (+analyse Pareto)'!C:C=Fournisseur[[#This Row],[CodeFournisseur]],'Récep°Mat°1° (+analyse Pareto)'!G:G,"pas de livraison"))</f>
        <v>0</v>
      </c>
      <c r="M20" s="4" t="str">
        <f>IF(Fournisseur[[#This Row],[Date de la dernière livraison refusée calcul]]=0/1/1900,"",Fournisseur[[#This Row],[Date de la dernière livraison refusée calcul]])</f>
        <v/>
      </c>
      <c r="N20" s="4">
        <f t="array" ref="N20">MAX(IF('Récep°Mat°1° (+analyse Pareto)'!J:J=Fournisseur[[#This Row],[Recherche]],'Récep°Mat°1° (+analyse Pareto)'!G:G,"   "))</f>
        <v>0</v>
      </c>
      <c r="O20" s="4" t="str">
        <f>Fournisseur[[#This Row],[CodeFournisseur]]&amp;TRUE</f>
        <v>20VRAI</v>
      </c>
      <c r="Q20"/>
    </row>
    <row r="21" spans="1:17" x14ac:dyDescent="0.25">
      <c r="A21" s="46">
        <v>21</v>
      </c>
      <c r="B21" t="s">
        <v>143</v>
      </c>
      <c r="C21" t="s">
        <v>144</v>
      </c>
      <c r="D21" t="s">
        <v>145</v>
      </c>
      <c r="E21" t="s">
        <v>146</v>
      </c>
      <c r="F21" s="33" t="s">
        <v>147</v>
      </c>
      <c r="G21" s="33" t="s">
        <v>148</v>
      </c>
      <c r="H21" t="b">
        <v>0</v>
      </c>
      <c r="I21" t="b">
        <v>1</v>
      </c>
      <c r="J21" t="s">
        <v>9</v>
      </c>
      <c r="K21" s="51" t="str">
        <f>IF(Fournisseur[[#This Row],[Date de la dernière livraison calcul]]=0/1/1900,"pas de livraison",Fournisseur[[#This Row],[Date de la dernière livraison calcul]])</f>
        <v>pas de livraison</v>
      </c>
      <c r="L21" s="4">
        <f t="array" ref="L21">MAX(IF('Récep°Mat°1° (+analyse Pareto)'!C:C=Fournisseur[[#This Row],[CodeFournisseur]],'Récep°Mat°1° (+analyse Pareto)'!G:G,"pas de livraison"))</f>
        <v>0</v>
      </c>
      <c r="M21" s="4" t="str">
        <f>IF(Fournisseur[[#This Row],[Date de la dernière livraison refusée calcul]]=0/1/1900,"",Fournisseur[[#This Row],[Date de la dernière livraison refusée calcul]])</f>
        <v/>
      </c>
      <c r="N21" s="4">
        <f t="array" ref="N21">MAX(IF('Récep°Mat°1° (+analyse Pareto)'!J:J=Fournisseur[[#This Row],[Recherche]],'Récep°Mat°1° (+analyse Pareto)'!G:G,"   "))</f>
        <v>0</v>
      </c>
      <c r="O21" s="4" t="str">
        <f>Fournisseur[[#This Row],[CodeFournisseur]]&amp;TRUE</f>
        <v>21VRAI</v>
      </c>
      <c r="Q21"/>
    </row>
  </sheetData>
  <conditionalFormatting sqref="A2:M21">
    <cfRule type="expression" dxfId="4" priority="1">
      <formula>AND($K2&lt;&gt;"pas de livraison",$M2="")</formula>
    </cfRule>
    <cfRule type="expression" dxfId="3" priority="5">
      <formula>$K2="Pas de livraison"</formula>
    </cfRule>
  </conditionalFormatting>
  <dataValidations count="1">
    <dataValidation type="whole" showInputMessage="1" showErrorMessage="1" errorTitle="Erreur" error="Entrer un nombre" sqref="A1:A1048576">
      <formula1>1</formula1>
      <formula2>9999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</sheetPr>
  <dimension ref="A1:L29"/>
  <sheetViews>
    <sheetView workbookViewId="0"/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302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303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304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305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conditionalFormatting sqref="E1:E29">
    <cfRule type="cellIs" dxfId="2" priority="1" operator="equal">
      <formula>"M"</formula>
    </cfRule>
    <cfRule type="cellIs" dxfId="1" priority="2" operator="equal">
      <formula>"F"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/>
  </sheetPr>
  <dimension ref="A1:L43"/>
  <sheetViews>
    <sheetView zoomScale="70" zoomScaleNormal="70" workbookViewId="0"/>
  </sheetViews>
  <sheetFormatPr baseColWidth="10" defaultColWidth="16" defaultRowHeight="15" x14ac:dyDescent="0.25"/>
  <cols>
    <col min="1" max="1" width="20.7109375" customWidth="1"/>
    <col min="2" max="2" width="35.7109375" bestFit="1" customWidth="1"/>
    <col min="3" max="3" width="21.140625" bestFit="1" customWidth="1"/>
    <col min="4" max="4" width="11.42578125" style="63" bestFit="1" customWidth="1"/>
    <col min="5" max="5" width="10.7109375" style="3" bestFit="1" customWidth="1"/>
    <col min="6" max="6" width="22.85546875" bestFit="1" customWidth="1"/>
    <col min="7" max="7" width="15.42578125" bestFit="1" customWidth="1"/>
    <col min="8" max="8" width="16" bestFit="1" customWidth="1"/>
    <col min="9" max="9" width="25" style="2" bestFit="1" customWidth="1"/>
    <col min="10" max="10" width="37.42578125" bestFit="1" customWidth="1"/>
    <col min="11" max="11" width="23" style="63" bestFit="1" customWidth="1"/>
    <col min="12" max="12" width="37.7109375" bestFit="1" customWidth="1"/>
  </cols>
  <sheetData>
    <row r="1" spans="1:12" s="60" customFormat="1" x14ac:dyDescent="0.25">
      <c r="A1" s="60" t="s">
        <v>149</v>
      </c>
      <c r="B1" s="60" t="s">
        <v>152</v>
      </c>
      <c r="C1" s="60" t="s">
        <v>153</v>
      </c>
      <c r="D1" s="61" t="s">
        <v>154</v>
      </c>
      <c r="E1" s="60" t="s">
        <v>155</v>
      </c>
      <c r="F1" s="60" t="s">
        <v>156</v>
      </c>
      <c r="G1" s="60" t="s">
        <v>157</v>
      </c>
      <c r="H1" s="60" t="s">
        <v>158</v>
      </c>
      <c r="I1" s="64" t="s">
        <v>289</v>
      </c>
      <c r="J1" s="60" t="s">
        <v>290</v>
      </c>
      <c r="K1" s="61" t="s">
        <v>291</v>
      </c>
      <c r="L1" s="60" t="s">
        <v>306</v>
      </c>
    </row>
    <row r="2" spans="1:12" x14ac:dyDescent="0.25">
      <c r="A2">
        <v>1</v>
      </c>
      <c r="B2" t="s">
        <v>159</v>
      </c>
      <c r="C2" t="s">
        <v>13</v>
      </c>
      <c r="D2" s="62">
        <f>MP[[#This Row],[Prix le moins cher]]</f>
        <v>8.8711665000000011</v>
      </c>
      <c r="E2" t="s">
        <v>160</v>
      </c>
      <c r="F2">
        <v>50</v>
      </c>
      <c r="G2">
        <v>500</v>
      </c>
      <c r="H2">
        <v>12</v>
      </c>
      <c r="I2" s="65">
        <f>_xlfn.MINIFS(PrixMP[PrixAchat],PrixMP[CodeMatPrem],MP[[#This Row],[CodeMatPrem]])</f>
        <v>8.8711665000000011</v>
      </c>
      <c r="J2" s="59" t="str">
        <f>VLOOKUP(INDEX(PrixMP[],MATCH(I2,PrixMP[PrixAchat],0),1),Fournisseur[],2,FALSE)</f>
        <v>GROS VIANDES</v>
      </c>
      <c r="K2" s="62">
        <f>_xlfn.MAXIFS(PrixMP[PrixAchat],PrixMP[CodeMatPrem],MP[[#This Row],[CodeMatPrem]])</f>
        <v>9.3469739999999994</v>
      </c>
      <c r="L2" s="59" t="str">
        <f>VLOOKUP(INDEX(PrixMP[],MATCH(MP[[#This Row],[Prix le plus cher]],PrixMP[PrixAchat],0),1),Fournisseur[],2,FALSE)</f>
        <v>ABATTOIRS DE MALAUCENE</v>
      </c>
    </row>
    <row r="3" spans="1:12" x14ac:dyDescent="0.25">
      <c r="A3">
        <v>2</v>
      </c>
      <c r="B3" t="s">
        <v>161</v>
      </c>
      <c r="C3" t="s">
        <v>13</v>
      </c>
      <c r="D3" s="62">
        <f>MP[[#This Row],[Prix le moins cher]]</f>
        <v>5.3819114999999993</v>
      </c>
      <c r="E3" t="s">
        <v>160</v>
      </c>
      <c r="G3">
        <v>580</v>
      </c>
      <c r="H3">
        <v>20</v>
      </c>
      <c r="I3" s="65">
        <f>_xlfn.MINIFS(PrixMP[PrixAchat],PrixMP[CodeMatPrem],MP[[#This Row],[CodeMatPrem]])</f>
        <v>5.3819114999999993</v>
      </c>
      <c r="J3" s="59" t="str">
        <f>VLOOKUP(INDEX(PrixMP[],MATCH(I3,PrixMP[PrixAchat],0),1),Fournisseur[],2,FALSE)</f>
        <v>APPRO VIANDES</v>
      </c>
      <c r="K3" s="62">
        <f>_xlfn.MAXIFS(PrixMP[PrixAchat],PrixMP[CodeMatPrem],MP[[#This Row],[CodeMatPrem]])</f>
        <v>6.0268949999999997</v>
      </c>
      <c r="L3" s="59" t="str">
        <f>VLOOKUP(INDEX(PrixMP[],MATCH(MP[[#This Row],[Prix le plus cher]],PrixMP[PrixAchat],0),1),Fournisseur[],2,FALSE)</f>
        <v>CHARCUTERIE ANJOLRAS</v>
      </c>
    </row>
    <row r="4" spans="1:12" x14ac:dyDescent="0.25">
      <c r="A4">
        <v>3</v>
      </c>
      <c r="B4" t="s">
        <v>162</v>
      </c>
      <c r="C4" t="s">
        <v>14</v>
      </c>
      <c r="D4" s="62">
        <f>MP[[#This Row],[Prix le moins cher]]</f>
        <v>10.7321025</v>
      </c>
      <c r="E4" t="s">
        <v>163</v>
      </c>
      <c r="G4">
        <v>300</v>
      </c>
      <c r="H4">
        <v>50</v>
      </c>
      <c r="I4" s="65">
        <f>_xlfn.MINIFS(PrixMP[PrixAchat],PrixMP[CodeMatPrem],MP[[#This Row],[CodeMatPrem]])</f>
        <v>10.7321025</v>
      </c>
      <c r="J4" s="59" t="str">
        <f>VLOOKUP(INDEX(PrixMP[],MATCH(I4,PrixMP[PrixAchat],0),1),Fournisseur[],2,FALSE)</f>
        <v>EARL DAVIN</v>
      </c>
      <c r="K4" s="62">
        <f>_xlfn.MAXIFS(PrixMP[PrixAchat],PrixMP[CodeMatPrem],MP[[#This Row],[CodeMatPrem]])</f>
        <v>11.8528935</v>
      </c>
      <c r="L4" s="59" t="str">
        <f>VLOOKUP(INDEX(PrixMP[],MATCH(MP[[#This Row],[Prix le plus cher]],PrixMP[PrixAchat],0),1),Fournisseur[],2,FALSE)</f>
        <v>COOPERATIVE DU SOLEIL</v>
      </c>
    </row>
    <row r="5" spans="1:12" x14ac:dyDescent="0.25">
      <c r="A5">
        <v>4</v>
      </c>
      <c r="B5" t="s">
        <v>164</v>
      </c>
      <c r="C5" t="s">
        <v>8</v>
      </c>
      <c r="D5" s="62">
        <f>MP[[#This Row],[Prix le moins cher]]</f>
        <v>0.697851</v>
      </c>
      <c r="E5" t="s">
        <v>165</v>
      </c>
      <c r="F5">
        <v>100</v>
      </c>
      <c r="G5">
        <v>200</v>
      </c>
      <c r="H5">
        <v>50</v>
      </c>
      <c r="I5" s="65">
        <f>_xlfn.MINIFS(PrixMP[PrixAchat],PrixMP[CodeMatPrem],MP[[#This Row],[CodeMatPrem]])</f>
        <v>0.697851</v>
      </c>
      <c r="J5" s="59" t="str">
        <f>VLOOKUP(INDEX(PrixMP[],MATCH(I5,PrixMP[PrixAchat],0),1),Fournisseur[],2,FALSE)</f>
        <v>CUISINE APPRO</v>
      </c>
      <c r="K5" s="62">
        <f>_xlfn.MAXIFS(PrixMP[PrixAchat],PrixMP[CodeMatPrem],MP[[#This Row],[CodeMatPrem]])</f>
        <v>0.697851</v>
      </c>
      <c r="L5" s="59" t="str">
        <f>VLOOKUP(INDEX(PrixMP[],MATCH(MP[[#This Row],[Prix le plus cher]],PrixMP[PrixAchat],0),1),Fournisseur[],2,FALSE)</f>
        <v>CUISINE APPRO</v>
      </c>
    </row>
    <row r="6" spans="1:12" x14ac:dyDescent="0.25">
      <c r="A6">
        <v>5</v>
      </c>
      <c r="B6" t="s">
        <v>166</v>
      </c>
      <c r="C6" t="s">
        <v>8</v>
      </c>
      <c r="D6" s="62">
        <f>MP[[#This Row],[Prix le moins cher]]</f>
        <v>0.67670399999999997</v>
      </c>
      <c r="E6" t="s">
        <v>160</v>
      </c>
      <c r="G6">
        <v>500</v>
      </c>
      <c r="H6">
        <v>10</v>
      </c>
      <c r="I6" s="65">
        <f>_xlfn.MINIFS(PrixMP[PrixAchat],PrixMP[CodeMatPrem],MP[[#This Row],[CodeMatPrem]])</f>
        <v>0.67670399999999997</v>
      </c>
      <c r="J6" s="59" t="str">
        <f>VLOOKUP(INDEX(PrixMP[],MATCH(I6,PrixMP[PrixAchat],0),1),Fournisseur[],2,FALSE)</f>
        <v>CUISINE APPRO</v>
      </c>
      <c r="K6" s="62">
        <f>_xlfn.MAXIFS(PrixMP[PrixAchat],PrixMP[CodeMatPrem],MP[[#This Row],[CodeMatPrem]])</f>
        <v>0.67670399999999997</v>
      </c>
      <c r="L6" s="59" t="str">
        <f>VLOOKUP(INDEX(PrixMP[],MATCH(MP[[#This Row],[Prix le plus cher]],PrixMP[PrixAchat],0),1),Fournisseur[],2,FALSE)</f>
        <v>CUISINE APPRO</v>
      </c>
    </row>
    <row r="7" spans="1:12" x14ac:dyDescent="0.25">
      <c r="A7">
        <v>6</v>
      </c>
      <c r="B7" t="s">
        <v>167</v>
      </c>
      <c r="C7" t="s">
        <v>8</v>
      </c>
      <c r="D7" s="62">
        <f>MP[[#This Row],[Prix le moins cher]]</f>
        <v>0.782439</v>
      </c>
      <c r="E7" t="s">
        <v>160</v>
      </c>
      <c r="F7">
        <v>90</v>
      </c>
      <c r="G7">
        <v>180</v>
      </c>
      <c r="H7">
        <v>5</v>
      </c>
      <c r="I7" s="65">
        <f>_xlfn.MINIFS(PrixMP[PrixAchat],PrixMP[CodeMatPrem],MP[[#This Row],[CodeMatPrem]])</f>
        <v>0.782439</v>
      </c>
      <c r="J7" s="59" t="str">
        <f>VLOOKUP(INDEX(PrixMP[],MATCH(I7,PrixMP[PrixAchat],0),1),Fournisseur[],2,FALSE)</f>
        <v>CUISINE APPRO</v>
      </c>
      <c r="K7" s="62">
        <f>_xlfn.MAXIFS(PrixMP[PrixAchat],PrixMP[CodeMatPrem],MP[[#This Row],[CodeMatPrem]])</f>
        <v>0.782439</v>
      </c>
      <c r="L7" s="59" t="str">
        <f>VLOOKUP(INDEX(PrixMP[],MATCH(MP[[#This Row],[Prix le plus cher]],PrixMP[PrixAchat],0),1),Fournisseur[],2,FALSE)</f>
        <v>CUISINE APPRO</v>
      </c>
    </row>
    <row r="8" spans="1:12" x14ac:dyDescent="0.25">
      <c r="A8">
        <v>7</v>
      </c>
      <c r="B8" t="s">
        <v>168</v>
      </c>
      <c r="C8" t="s">
        <v>8</v>
      </c>
      <c r="D8" s="62">
        <f>MP[[#This Row],[Prix le moins cher]]</f>
        <v>0.27491100000000002</v>
      </c>
      <c r="E8" t="s">
        <v>160</v>
      </c>
      <c r="G8">
        <v>300</v>
      </c>
      <c r="H8">
        <v>120</v>
      </c>
      <c r="I8" s="65">
        <f>_xlfn.MINIFS(PrixMP[PrixAchat],PrixMP[CodeMatPrem],MP[[#This Row],[CodeMatPrem]])</f>
        <v>0.27491100000000002</v>
      </c>
      <c r="J8" s="59" t="str">
        <f>VLOOKUP(INDEX(PrixMP[],MATCH(I8,PrixMP[PrixAchat],0),1),Fournisseur[],2,FALSE)</f>
        <v>CUISINE APPRO</v>
      </c>
      <c r="K8" s="62">
        <f>_xlfn.MAXIFS(PrixMP[PrixAchat],PrixMP[CodeMatPrem],MP[[#This Row],[CodeMatPrem]])</f>
        <v>0.27491100000000002</v>
      </c>
      <c r="L8" s="59" t="str">
        <f>VLOOKUP(INDEX(PrixMP[],MATCH(MP[[#This Row],[Prix le plus cher]],PrixMP[PrixAchat],0),1),Fournisseur[],2,FALSE)</f>
        <v>CUISINE APPRO</v>
      </c>
    </row>
    <row r="9" spans="1:12" x14ac:dyDescent="0.25">
      <c r="A9">
        <v>8</v>
      </c>
      <c r="B9" t="s">
        <v>169</v>
      </c>
      <c r="C9" t="s">
        <v>8</v>
      </c>
      <c r="D9" s="62">
        <f>MP[[#This Row],[Prix le moins cher]]</f>
        <v>8.7760050000000014</v>
      </c>
      <c r="E9" t="s">
        <v>165</v>
      </c>
      <c r="G9">
        <v>120</v>
      </c>
      <c r="H9">
        <v>5</v>
      </c>
      <c r="I9" s="65">
        <f>_xlfn.MINIFS(PrixMP[PrixAchat],PrixMP[CodeMatPrem],MP[[#This Row],[CodeMatPrem]])</f>
        <v>8.7760050000000014</v>
      </c>
      <c r="J9" s="59" t="str">
        <f>VLOOKUP(INDEX(PrixMP[],MATCH(I9,PrixMP[PrixAchat],0),1),Fournisseur[],2,FALSE)</f>
        <v>ABATTOIRS DE MALAUCENE</v>
      </c>
      <c r="K9" s="62">
        <f>_xlfn.MAXIFS(PrixMP[PrixAchat],PrixMP[CodeMatPrem],MP[[#This Row],[CodeMatPrem]])</f>
        <v>9.6747524999999985</v>
      </c>
      <c r="L9" s="59" t="str">
        <f>VLOOKUP(INDEX(PrixMP[],MATCH(MP[[#This Row],[Prix le plus cher]],PrixMP[PrixAchat],0),1),Fournisseur[],2,FALSE)</f>
        <v>CUISINE APPRO</v>
      </c>
    </row>
    <row r="10" spans="1:12" x14ac:dyDescent="0.25">
      <c r="A10">
        <v>9</v>
      </c>
      <c r="B10" t="s">
        <v>170</v>
      </c>
      <c r="C10" t="s">
        <v>9</v>
      </c>
      <c r="D10" s="62">
        <f>MP[[#This Row],[Prix le moins cher]]</f>
        <v>0.66613050000000007</v>
      </c>
      <c r="E10" t="s">
        <v>165</v>
      </c>
      <c r="G10">
        <v>250</v>
      </c>
      <c r="H10">
        <v>10</v>
      </c>
      <c r="I10" s="65">
        <f>_xlfn.MINIFS(PrixMP[PrixAchat],PrixMP[CodeMatPrem],MP[[#This Row],[CodeMatPrem]])</f>
        <v>0.66613050000000007</v>
      </c>
      <c r="J10" s="59" t="str">
        <f>VLOOKUP(INDEX(PrixMP[],MATCH(I10,PrixMP[PrixAchat],0),1),Fournisseur[],2,FALSE)</f>
        <v>LEGUMES ET TRADITION</v>
      </c>
      <c r="K10" s="62">
        <f>_xlfn.MAXIFS(PrixMP[PrixAchat],PrixMP[CodeMatPrem],MP[[#This Row],[CodeMatPrem]])</f>
        <v>0.76129199999999997</v>
      </c>
      <c r="L10" s="59" t="str">
        <f>VLOOKUP(INDEX(PrixMP[],MATCH(MP[[#This Row],[Prix le plus cher]],PrixMP[PrixAchat],0),1),Fournisseur[],2,FALSE)</f>
        <v>CUISINE APPRO</v>
      </c>
    </row>
    <row r="11" spans="1:12" x14ac:dyDescent="0.25">
      <c r="A11">
        <v>10</v>
      </c>
      <c r="B11" t="s">
        <v>171</v>
      </c>
      <c r="C11" t="s">
        <v>9</v>
      </c>
      <c r="D11" s="62">
        <f>MP[[#This Row],[Prix le moins cher]]</f>
        <v>1.5014369999999997</v>
      </c>
      <c r="E11" t="s">
        <v>165</v>
      </c>
      <c r="F11">
        <v>90</v>
      </c>
      <c r="G11">
        <v>200</v>
      </c>
      <c r="H11">
        <v>10</v>
      </c>
      <c r="I11" s="65">
        <f>_xlfn.MINIFS(PrixMP[PrixAchat],PrixMP[CodeMatPrem],MP[[#This Row],[CodeMatPrem]])</f>
        <v>1.5014369999999997</v>
      </c>
      <c r="J11" s="59" t="str">
        <f>VLOOKUP(INDEX(PrixMP[],MATCH(I11,PrixMP[PrixAchat],0),1),Fournisseur[],2,FALSE)</f>
        <v>BIO FRAIS</v>
      </c>
      <c r="K11" s="62">
        <f>_xlfn.MAXIFS(PrixMP[PrixAchat],PrixMP[CodeMatPrem],MP[[#This Row],[CodeMatPrem]])</f>
        <v>1.5014369999999997</v>
      </c>
      <c r="L11" s="59" t="str">
        <f>VLOOKUP(INDEX(PrixMP[],MATCH(MP[[#This Row],[Prix le plus cher]],PrixMP[PrixAchat],0),1),Fournisseur[],2,FALSE)</f>
        <v>BIO FRAIS</v>
      </c>
    </row>
    <row r="12" spans="1:12" x14ac:dyDescent="0.25">
      <c r="A12">
        <v>11</v>
      </c>
      <c r="B12" t="s">
        <v>172</v>
      </c>
      <c r="C12" t="s">
        <v>5</v>
      </c>
      <c r="D12" s="62">
        <f>MP[[#This Row],[Prix le moins cher]]</f>
        <v>15.4478835</v>
      </c>
      <c r="E12" t="s">
        <v>165</v>
      </c>
      <c r="G12">
        <v>40</v>
      </c>
      <c r="H12">
        <v>2</v>
      </c>
      <c r="I12" s="65">
        <f>_xlfn.MINIFS(PrixMP[PrixAchat],PrixMP[CodeMatPrem],MP[[#This Row],[CodeMatPrem]])</f>
        <v>15.4478835</v>
      </c>
      <c r="J12" s="59" t="str">
        <f>VLOOKUP(INDEX(PrixMP[],MATCH(I12,PrixMP[PrixAchat],0),1),Fournisseur[],2,FALSE)</f>
        <v>CUISINE APPRO</v>
      </c>
      <c r="K12" s="62">
        <f>_xlfn.MAXIFS(PrixMP[PrixAchat],PrixMP[CodeMatPrem],MP[[#This Row],[CodeMatPrem]])</f>
        <v>15.722794499999999</v>
      </c>
      <c r="L12" s="59" t="str">
        <f>VLOOKUP(INDEX(PrixMP[],MATCH(MP[[#This Row],[Prix le plus cher]],PrixMP[PrixAchat],0),1),Fournisseur[],2,FALSE)</f>
        <v>EPICES DU MONDE</v>
      </c>
    </row>
    <row r="13" spans="1:12" x14ac:dyDescent="0.25">
      <c r="A13">
        <v>12</v>
      </c>
      <c r="B13" t="s">
        <v>173</v>
      </c>
      <c r="C13" t="s">
        <v>5</v>
      </c>
      <c r="D13" s="62">
        <f>MP[[#This Row],[Prix le moins cher]]</f>
        <v>6.957363</v>
      </c>
      <c r="E13" t="s">
        <v>165</v>
      </c>
      <c r="G13">
        <v>50</v>
      </c>
      <c r="H13">
        <v>2</v>
      </c>
      <c r="I13" s="65">
        <f>_xlfn.MINIFS(PrixMP[PrixAchat],PrixMP[CodeMatPrem],MP[[#This Row],[CodeMatPrem]])</f>
        <v>6.957363</v>
      </c>
      <c r="J13" s="59" t="str">
        <f>VLOOKUP(INDEX(PrixMP[],MATCH(I13,PrixMP[PrixAchat],0),1),Fournisseur[],2,FALSE)</f>
        <v>CHARCUTERIE ANJOLRAS</v>
      </c>
      <c r="K13" s="62">
        <f>_xlfn.MAXIFS(PrixMP[PrixAchat],PrixMP[CodeMatPrem],MP[[#This Row],[CodeMatPrem]])</f>
        <v>7.2639944999999999</v>
      </c>
      <c r="L13" s="59" t="str">
        <f>VLOOKUP(INDEX(PrixMP[],MATCH(MP[[#This Row],[Prix le plus cher]],PrixMP[PrixAchat],0),1),Fournisseur[],2,FALSE)</f>
        <v>EPICES DU MONDE</v>
      </c>
    </row>
    <row r="14" spans="1:12" x14ac:dyDescent="0.25">
      <c r="A14">
        <v>13</v>
      </c>
      <c r="B14" t="s">
        <v>174</v>
      </c>
      <c r="C14" t="s">
        <v>9</v>
      </c>
      <c r="D14" s="62">
        <f>MP[[#This Row],[Prix le moins cher]]</f>
        <v>0.67670399999999997</v>
      </c>
      <c r="E14" t="s">
        <v>165</v>
      </c>
      <c r="G14">
        <v>750</v>
      </c>
      <c r="H14">
        <v>100</v>
      </c>
      <c r="I14" s="65">
        <f>_xlfn.MINIFS(PrixMP[PrixAchat],PrixMP[CodeMatPrem],MP[[#This Row],[CodeMatPrem]])</f>
        <v>0.67670399999999997</v>
      </c>
      <c r="J14" s="59" t="str">
        <f>VLOOKUP(INDEX(PrixMP[],MATCH(I14,PrixMP[PrixAchat],0),1),Fournisseur[],2,FALSE)</f>
        <v>CUISINE APPRO</v>
      </c>
      <c r="K14" s="62">
        <f>_xlfn.MAXIFS(PrixMP[PrixAchat],PrixMP[CodeMatPrem],MP[[#This Row],[CodeMatPrem]])</f>
        <v>0.67670399999999997</v>
      </c>
      <c r="L14" s="59" t="str">
        <f>VLOOKUP(INDEX(PrixMP[],MATCH(MP[[#This Row],[Prix le plus cher]],PrixMP[PrixAchat],0),1),Fournisseur[],2,FALSE)</f>
        <v>CUISINE APPRO</v>
      </c>
    </row>
    <row r="15" spans="1:12" x14ac:dyDescent="0.25">
      <c r="A15">
        <v>14</v>
      </c>
      <c r="B15" t="s">
        <v>175</v>
      </c>
      <c r="C15" t="s">
        <v>5</v>
      </c>
      <c r="D15" s="62">
        <f>MP[[#This Row],[Prix le moins cher]]</f>
        <v>3.0980354999999999</v>
      </c>
      <c r="E15" t="s">
        <v>165</v>
      </c>
      <c r="F15">
        <v>30</v>
      </c>
      <c r="G15">
        <v>200</v>
      </c>
      <c r="H15">
        <v>50</v>
      </c>
      <c r="I15" s="65">
        <f>_xlfn.MINIFS(PrixMP[PrixAchat],PrixMP[CodeMatPrem],MP[[#This Row],[CodeMatPrem]])</f>
        <v>3.0980354999999999</v>
      </c>
      <c r="J15" s="59" t="str">
        <f>VLOOKUP(INDEX(PrixMP[],MATCH(I15,PrixMP[PrixAchat],0),1),Fournisseur[],2,FALSE)</f>
        <v>AZUR FRAIS</v>
      </c>
      <c r="K15" s="62">
        <f>_xlfn.MAXIFS(PrixMP[PrixAchat],PrixMP[CodeMatPrem],MP[[#This Row],[CodeMatPrem]])</f>
        <v>3.0980354999999999</v>
      </c>
      <c r="L15" s="59" t="str">
        <f>VLOOKUP(INDEX(PrixMP[],MATCH(MP[[#This Row],[Prix le plus cher]],PrixMP[PrixAchat],0),1),Fournisseur[],2,FALSE)</f>
        <v>AZUR FRAIS</v>
      </c>
    </row>
    <row r="16" spans="1:12" x14ac:dyDescent="0.25">
      <c r="A16">
        <v>15</v>
      </c>
      <c r="B16" t="s">
        <v>176</v>
      </c>
      <c r="C16" t="s">
        <v>5</v>
      </c>
      <c r="D16" s="62">
        <f>MP[[#This Row],[Prix le moins cher]]</f>
        <v>6.6190109999999995</v>
      </c>
      <c r="E16" t="s">
        <v>165</v>
      </c>
      <c r="G16">
        <v>150</v>
      </c>
      <c r="H16">
        <v>50</v>
      </c>
      <c r="I16" s="65">
        <f>_xlfn.MINIFS(PrixMP[PrixAchat],PrixMP[CodeMatPrem],MP[[#This Row],[CodeMatPrem]])</f>
        <v>6.6190109999999995</v>
      </c>
      <c r="J16" s="59" t="str">
        <f>VLOOKUP(INDEX(PrixMP[],MATCH(I16,PrixMP[PrixAchat],0),1),Fournisseur[],2,FALSE)</f>
        <v>LEGUMES ET TRADITION</v>
      </c>
      <c r="K16" s="62">
        <f>_xlfn.MAXIFS(PrixMP[PrixAchat],PrixMP[CodeMatPrem],MP[[#This Row],[CodeMatPrem]])</f>
        <v>6.957363</v>
      </c>
      <c r="L16" s="59" t="str">
        <f>VLOOKUP(INDEX(PrixMP[],MATCH(MP[[#This Row],[Prix le plus cher]],PrixMP[PrixAchat],0),1),Fournisseur[],2,FALSE)</f>
        <v>CHARCUTERIE ANJOLRAS</v>
      </c>
    </row>
    <row r="17" spans="1:12" x14ac:dyDescent="0.25">
      <c r="A17">
        <v>16</v>
      </c>
      <c r="B17" t="s">
        <v>177</v>
      </c>
      <c r="C17" t="s">
        <v>13</v>
      </c>
      <c r="D17" s="62">
        <f>MP[[#This Row],[Prix le moins cher]]</f>
        <v>7.8032430000000002</v>
      </c>
      <c r="E17" t="s">
        <v>165</v>
      </c>
      <c r="G17">
        <v>240</v>
      </c>
      <c r="H17">
        <v>12</v>
      </c>
      <c r="I17" s="65">
        <f>_xlfn.MINIFS(PrixMP[PrixAchat],PrixMP[CodeMatPrem],MP[[#This Row],[CodeMatPrem]])</f>
        <v>7.8032430000000002</v>
      </c>
      <c r="J17" s="59" t="str">
        <f>VLOOKUP(INDEX(PrixMP[],MATCH(I17,PrixMP[PrixAchat],0),1),Fournisseur[],2,FALSE)</f>
        <v>CUISINE APPRO</v>
      </c>
      <c r="K17" s="62">
        <f>_xlfn.MAXIFS(PrixMP[PrixAchat],PrixMP[CodeMatPrem],MP[[#This Row],[CodeMatPrem]])</f>
        <v>8.5010940000000002</v>
      </c>
      <c r="L17" s="59" t="str">
        <f>VLOOKUP(INDEX(PrixMP[],MATCH(MP[[#This Row],[Prix le plus cher]],PrixMP[PrixAchat],0),1),Fournisseur[],2,FALSE)</f>
        <v>ABATTOIRS DE MALAUCENE</v>
      </c>
    </row>
    <row r="18" spans="1:12" x14ac:dyDescent="0.25">
      <c r="A18">
        <v>17</v>
      </c>
      <c r="B18" t="s">
        <v>178</v>
      </c>
      <c r="C18" t="s">
        <v>10</v>
      </c>
      <c r="D18" s="62">
        <f>MP[[#This Row],[Prix le moins cher]]</f>
        <v>2.0829795</v>
      </c>
      <c r="E18" t="s">
        <v>165</v>
      </c>
      <c r="G18">
        <v>500</v>
      </c>
      <c r="H18">
        <v>15</v>
      </c>
      <c r="I18" s="65">
        <f>_xlfn.MINIFS(PrixMP[PrixAchat],PrixMP[CodeMatPrem],MP[[#This Row],[CodeMatPrem]])</f>
        <v>2.0829795</v>
      </c>
      <c r="J18" s="59" t="str">
        <f>VLOOKUP(INDEX(PrixMP[],MATCH(I18,PrixMP[PrixAchat],0),1),Fournisseur[],2,FALSE)</f>
        <v>BIO FRAIS</v>
      </c>
      <c r="K18" s="62">
        <f>_xlfn.MAXIFS(PrixMP[PrixAchat],PrixMP[CodeMatPrem],MP[[#This Row],[CodeMatPrem]])</f>
        <v>2.3578904999999999</v>
      </c>
      <c r="L18" s="59" t="str">
        <f>VLOOKUP(INDEX(PrixMP[],MATCH(MP[[#This Row],[Prix le plus cher]],PrixMP[PrixAchat],0),1),Fournisseur[],2,FALSE)</f>
        <v>CUISINE APPRO</v>
      </c>
    </row>
    <row r="19" spans="1:12" x14ac:dyDescent="0.25">
      <c r="A19">
        <v>18</v>
      </c>
      <c r="B19" t="s">
        <v>179</v>
      </c>
      <c r="C19" t="s">
        <v>7</v>
      </c>
      <c r="D19" s="62">
        <f>MP[[#This Row],[Prix le moins cher]]</f>
        <v>6.957363</v>
      </c>
      <c r="E19" t="s">
        <v>165</v>
      </c>
      <c r="F19">
        <v>60</v>
      </c>
      <c r="G19">
        <v>240</v>
      </c>
      <c r="H19">
        <v>23</v>
      </c>
      <c r="I19" s="65">
        <f>_xlfn.MINIFS(PrixMP[PrixAchat],PrixMP[CodeMatPrem],MP[[#This Row],[CodeMatPrem]])</f>
        <v>6.957363</v>
      </c>
      <c r="J19" s="59" t="str">
        <f>VLOOKUP(INDEX(PrixMP[],MATCH(I19,PrixMP[PrixAchat],0),1),Fournisseur[],2,FALSE)</f>
        <v>CHARCUTERIE ANJOLRAS</v>
      </c>
      <c r="K19" s="62">
        <f>_xlfn.MAXIFS(PrixMP[PrixAchat],PrixMP[CodeMatPrem],MP[[#This Row],[CodeMatPrem]])</f>
        <v>7.6234934999999995</v>
      </c>
      <c r="L19" s="59" t="str">
        <f>VLOOKUP(INDEX(PrixMP[],MATCH(MP[[#This Row],[Prix le plus cher]],PrixMP[PrixAchat],0),1),Fournisseur[],2,FALSE)</f>
        <v>CHARCUTERIE MAUJOULAT</v>
      </c>
    </row>
    <row r="20" spans="1:12" x14ac:dyDescent="0.25">
      <c r="A20">
        <v>19</v>
      </c>
      <c r="B20" t="s">
        <v>180</v>
      </c>
      <c r="C20" t="s">
        <v>8</v>
      </c>
      <c r="D20" s="62">
        <f>MP[[#This Row],[Prix le moins cher]]</f>
        <v>4.1765324999999995</v>
      </c>
      <c r="E20" t="s">
        <v>165</v>
      </c>
      <c r="G20">
        <v>150</v>
      </c>
      <c r="H20">
        <v>20</v>
      </c>
      <c r="I20" s="65">
        <f>_xlfn.MINIFS(PrixMP[PrixAchat],PrixMP[CodeMatPrem],MP[[#This Row],[CodeMatPrem]])</f>
        <v>4.1765324999999995</v>
      </c>
      <c r="J20" s="59" t="str">
        <f>VLOOKUP(INDEX(PrixMP[],MATCH(I20,PrixMP[PrixAchat],0),1),Fournisseur[],2,FALSE)</f>
        <v>CUISINE APPRO</v>
      </c>
      <c r="K20" s="62">
        <f>_xlfn.MAXIFS(PrixMP[PrixAchat],PrixMP[CodeMatPrem],MP[[#This Row],[CodeMatPrem]])</f>
        <v>4.1765324999999995</v>
      </c>
      <c r="L20" s="59" t="str">
        <f>VLOOKUP(INDEX(PrixMP[],MATCH(MP[[#This Row],[Prix le plus cher]],PrixMP[PrixAchat],0),1),Fournisseur[],2,FALSE)</f>
        <v>CUISINE APPRO</v>
      </c>
    </row>
    <row r="21" spans="1:12" x14ac:dyDescent="0.25">
      <c r="A21">
        <v>20</v>
      </c>
      <c r="B21" t="s">
        <v>181</v>
      </c>
      <c r="C21" t="s">
        <v>14</v>
      </c>
      <c r="D21" s="62">
        <f>MP[[#This Row],[Prix le moins cher]]</f>
        <v>9.1777979999999992</v>
      </c>
      <c r="E21" t="s">
        <v>163</v>
      </c>
      <c r="G21">
        <v>350</v>
      </c>
      <c r="H21">
        <v>25</v>
      </c>
      <c r="I21" s="65">
        <f>_xlfn.MINIFS(PrixMP[PrixAchat],PrixMP[CodeMatPrem],MP[[#This Row],[CodeMatPrem]])</f>
        <v>9.1777979999999992</v>
      </c>
      <c r="J21" s="59" t="str">
        <f>VLOOKUP(INDEX(PrixMP[],MATCH(I21,PrixMP[PrixAchat],0),1),Fournisseur[],2,FALSE)</f>
        <v>EARL DAVIN</v>
      </c>
      <c r="K21" s="62">
        <f>_xlfn.MAXIFS(PrixMP[PrixAchat],PrixMP[CodeMatPrem],MP[[#This Row],[CodeMatPrem]])</f>
        <v>9.1777979999999992</v>
      </c>
      <c r="L21" s="59" t="str">
        <f>VLOOKUP(INDEX(PrixMP[],MATCH(MP[[#This Row],[Prix le plus cher]],PrixMP[PrixAchat],0),1),Fournisseur[],2,FALSE)</f>
        <v>EARL DAVIN</v>
      </c>
    </row>
    <row r="22" spans="1:12" x14ac:dyDescent="0.25">
      <c r="A22">
        <v>21</v>
      </c>
      <c r="B22" t="s">
        <v>182</v>
      </c>
      <c r="C22" t="s">
        <v>14</v>
      </c>
      <c r="D22" s="62">
        <f>MP[[#This Row],[Prix le moins cher]]</f>
        <v>8.0464334999999991</v>
      </c>
      <c r="E22" t="s">
        <v>163</v>
      </c>
      <c r="G22">
        <v>450</v>
      </c>
      <c r="H22">
        <v>25</v>
      </c>
      <c r="I22" s="65">
        <f>_xlfn.MINIFS(PrixMP[PrixAchat],PrixMP[CodeMatPrem],MP[[#This Row],[CodeMatPrem]])</f>
        <v>8.0464334999999991</v>
      </c>
      <c r="J22" s="59" t="str">
        <f>VLOOKUP(INDEX(PrixMP[],MATCH(I22,PrixMP[PrixAchat],0),1),Fournisseur[],2,FALSE)</f>
        <v>COOPERATIVE DU SOLEIL</v>
      </c>
      <c r="K22" s="62">
        <f>_xlfn.MAXIFS(PrixMP[PrixAchat],PrixMP[CodeMatPrem],MP[[#This Row],[CodeMatPrem]])</f>
        <v>8.4693734999999997</v>
      </c>
      <c r="L22" s="59" t="str">
        <f>VLOOKUP(INDEX(PrixMP[],MATCH(MP[[#This Row],[Prix le plus cher]],PrixMP[PrixAchat],0),1),Fournisseur[],2,FALSE)</f>
        <v>EARL DAVIN</v>
      </c>
    </row>
    <row r="23" spans="1:12" x14ac:dyDescent="0.25">
      <c r="A23">
        <v>22</v>
      </c>
      <c r="B23" t="s">
        <v>183</v>
      </c>
      <c r="C23" t="s">
        <v>13</v>
      </c>
      <c r="D23" s="62">
        <f>MP[[#This Row],[Prix le moins cher]]</f>
        <v>7.9512719999999995</v>
      </c>
      <c r="E23" t="s">
        <v>165</v>
      </c>
      <c r="G23">
        <v>150</v>
      </c>
      <c r="H23">
        <v>5</v>
      </c>
      <c r="I23" s="65">
        <f>_xlfn.MINIFS(PrixMP[PrixAchat],PrixMP[CodeMatPrem],MP[[#This Row],[CodeMatPrem]])</f>
        <v>7.9512719999999995</v>
      </c>
      <c r="J23" s="59" t="str">
        <f>VLOOKUP(INDEX(PrixMP[],MATCH(I23,PrixMP[PrixAchat],0),1),Fournisseur[],2,FALSE)</f>
        <v>APPRO VIANDES</v>
      </c>
      <c r="K23" s="62">
        <f>_xlfn.MAXIFS(PrixMP[PrixAchat],PrixMP[CodeMatPrem],MP[[#This Row],[CodeMatPrem]])</f>
        <v>8.7760050000000014</v>
      </c>
      <c r="L23" s="59" t="str">
        <f>VLOOKUP(INDEX(PrixMP[],MATCH(MP[[#This Row],[Prix le plus cher]],PrixMP[PrixAchat],0),1),Fournisseur[],2,FALSE)</f>
        <v>ABATTOIRS DE MALAUCENE</v>
      </c>
    </row>
    <row r="24" spans="1:12" x14ac:dyDescent="0.25">
      <c r="A24">
        <v>23</v>
      </c>
      <c r="B24" t="s">
        <v>184</v>
      </c>
      <c r="C24" t="s">
        <v>12</v>
      </c>
      <c r="D24" s="62">
        <f>MP[[#This Row],[Prix le moins cher]]</f>
        <v>2.9817269999999994</v>
      </c>
      <c r="E24" t="s">
        <v>163</v>
      </c>
      <c r="G24">
        <v>600</v>
      </c>
      <c r="H24">
        <v>30</v>
      </c>
      <c r="I24" s="65">
        <f>_xlfn.MINIFS(PrixMP[PrixAchat],PrixMP[CodeMatPrem],MP[[#This Row],[CodeMatPrem]])</f>
        <v>2.9817269999999994</v>
      </c>
      <c r="J24" s="59" t="str">
        <f>VLOOKUP(INDEX(PrixMP[],MATCH(I24,PrixMP[PrixAchat],0),1),Fournisseur[],2,FALSE)</f>
        <v>LAITERIE DU MONT BLANC</v>
      </c>
      <c r="K24" s="62">
        <f>_xlfn.MAXIFS(PrixMP[PrixAchat],PrixMP[CodeMatPrem],MP[[#This Row],[CodeMatPrem]])</f>
        <v>3.1403295</v>
      </c>
      <c r="L24" s="59" t="str">
        <f>VLOOKUP(INDEX(PrixMP[],MATCH(MP[[#This Row],[Prix le plus cher]],PrixMP[PrixAchat],0),1),Fournisseur[],2,FALSE)</f>
        <v>CUISINE APPRO</v>
      </c>
    </row>
    <row r="25" spans="1:12" x14ac:dyDescent="0.25">
      <c r="A25">
        <v>24</v>
      </c>
      <c r="B25" t="s">
        <v>185</v>
      </c>
      <c r="C25" t="s">
        <v>9</v>
      </c>
      <c r="D25" s="62">
        <f>MP[[#This Row],[Prix le moins cher]]</f>
        <v>5.5299404999999995</v>
      </c>
      <c r="E25" t="s">
        <v>165</v>
      </c>
      <c r="G25">
        <v>200</v>
      </c>
      <c r="H25">
        <v>15</v>
      </c>
      <c r="I25" s="65">
        <f>_xlfn.MINIFS(PrixMP[PrixAchat],PrixMP[CodeMatPrem],MP[[#This Row],[CodeMatPrem]])</f>
        <v>5.5299404999999995</v>
      </c>
      <c r="J25" s="59" t="str">
        <f>VLOOKUP(INDEX(PrixMP[],MATCH(I25,PrixMP[PrixAchat],0),1),Fournisseur[],2,FALSE)</f>
        <v>LEGUMES ET TRADITION</v>
      </c>
      <c r="K25" s="62">
        <f>_xlfn.MAXIFS(PrixMP[PrixAchat],PrixMP[CodeMatPrem],MP[[#This Row],[CodeMatPrem]])</f>
        <v>5.5299404999999995</v>
      </c>
      <c r="L25" s="59" t="str">
        <f>VLOOKUP(INDEX(PrixMP[],MATCH(MP[[#This Row],[Prix le plus cher]],PrixMP[PrixAchat],0),1),Fournisseur[],2,FALSE)</f>
        <v>LEGUMES ET TRADITION</v>
      </c>
    </row>
    <row r="26" spans="1:12" x14ac:dyDescent="0.25">
      <c r="A26">
        <v>25</v>
      </c>
      <c r="B26" t="s">
        <v>186</v>
      </c>
      <c r="C26" t="s">
        <v>8</v>
      </c>
      <c r="D26" s="62">
        <f>MP[[#This Row],[Prix le moins cher]]</f>
        <v>6.7564664999999993</v>
      </c>
      <c r="E26" t="s">
        <v>165</v>
      </c>
      <c r="G26">
        <v>300</v>
      </c>
      <c r="H26">
        <v>15</v>
      </c>
      <c r="I26" s="65">
        <f>_xlfn.MINIFS(PrixMP[PrixAchat],PrixMP[CodeMatPrem],MP[[#This Row],[CodeMatPrem]])</f>
        <v>6.7564664999999993</v>
      </c>
      <c r="J26" s="59" t="str">
        <f>VLOOKUP(INDEX(PrixMP[],MATCH(I26,PrixMP[PrixAchat],0),1),Fournisseur[],2,FALSE)</f>
        <v>CUISINE APPRO</v>
      </c>
      <c r="K26" s="62">
        <f>_xlfn.MAXIFS(PrixMP[PrixAchat],PrixMP[CodeMatPrem],MP[[#This Row],[CodeMatPrem]])</f>
        <v>6.7564664999999993</v>
      </c>
      <c r="L26" s="59" t="str">
        <f>VLOOKUP(INDEX(PrixMP[],MATCH(MP[[#This Row],[Prix le plus cher]],PrixMP[PrixAchat],0),1),Fournisseur[],2,FALSE)</f>
        <v>CUISINE APPRO</v>
      </c>
    </row>
    <row r="27" spans="1:12" x14ac:dyDescent="0.25">
      <c r="A27">
        <v>26</v>
      </c>
      <c r="B27" t="s">
        <v>187</v>
      </c>
      <c r="C27" t="s">
        <v>5</v>
      </c>
      <c r="D27" s="62">
        <f>MP[[#This Row],[Prix le moins cher]]</f>
        <v>4.4197229999999994</v>
      </c>
      <c r="E27" t="s">
        <v>165</v>
      </c>
      <c r="G27">
        <v>200</v>
      </c>
      <c r="H27">
        <v>15</v>
      </c>
      <c r="I27" s="65">
        <f>_xlfn.MINIFS(PrixMP[PrixAchat],PrixMP[CodeMatPrem],MP[[#This Row],[CodeMatPrem]])</f>
        <v>4.4197229999999994</v>
      </c>
      <c r="J27" s="59" t="str">
        <f>VLOOKUP(INDEX(PrixMP[],MATCH(I27,PrixMP[PrixAchat],0),1),Fournisseur[],2,FALSE)</f>
        <v>LEGUMES ET TRADITION</v>
      </c>
      <c r="K27" s="62">
        <f>_xlfn.MAXIFS(PrixMP[PrixAchat],PrixMP[CodeMatPrem],MP[[#This Row],[CodeMatPrem]])</f>
        <v>4.4197229999999994</v>
      </c>
      <c r="L27" s="59" t="str">
        <f>VLOOKUP(INDEX(PrixMP[],MATCH(MP[[#This Row],[Prix le plus cher]],PrixMP[PrixAchat],0),1),Fournisseur[],2,FALSE)</f>
        <v>LEGUMES ET TRADITION</v>
      </c>
    </row>
    <row r="28" spans="1:12" x14ac:dyDescent="0.25">
      <c r="A28">
        <v>27</v>
      </c>
      <c r="B28" t="s">
        <v>188</v>
      </c>
      <c r="C28" t="s">
        <v>7</v>
      </c>
      <c r="D28" s="62">
        <f>MP[[#This Row],[Prix le moins cher]]</f>
        <v>5.519366999999999</v>
      </c>
      <c r="E28" t="s">
        <v>165</v>
      </c>
      <c r="F28">
        <v>45</v>
      </c>
      <c r="G28">
        <v>300</v>
      </c>
      <c r="H28">
        <v>15</v>
      </c>
      <c r="I28" s="65">
        <f>_xlfn.MINIFS(PrixMP[PrixAchat],PrixMP[CodeMatPrem],MP[[#This Row],[CodeMatPrem]])</f>
        <v>5.519366999999999</v>
      </c>
      <c r="J28" s="59" t="str">
        <f>VLOOKUP(INDEX(PrixMP[],MATCH(I28,PrixMP[PrixAchat],0),1),Fournisseur[],2,FALSE)</f>
        <v>CHARCUTERIE MAUJOULAT</v>
      </c>
      <c r="K28" s="62">
        <f>_xlfn.MAXIFS(PrixMP[PrixAchat],PrixMP[CodeMatPrem],MP[[#This Row],[CodeMatPrem]])</f>
        <v>6.0268949999999997</v>
      </c>
      <c r="L28" s="59" t="str">
        <f>VLOOKUP(INDEX(PrixMP[],MATCH(MP[[#This Row],[Prix le plus cher]],PrixMP[PrixAchat],0),1),Fournisseur[],2,FALSE)</f>
        <v>CHARCUTERIE ANJOLRAS</v>
      </c>
    </row>
    <row r="29" spans="1:12" x14ac:dyDescent="0.25">
      <c r="A29">
        <v>28</v>
      </c>
      <c r="B29" t="s">
        <v>189</v>
      </c>
      <c r="C29" t="s">
        <v>9</v>
      </c>
      <c r="D29" s="62">
        <f>MP[[#This Row],[Prix le moins cher]]</f>
        <v>4.1765324999999995</v>
      </c>
      <c r="E29" t="s">
        <v>165</v>
      </c>
      <c r="G29">
        <v>450</v>
      </c>
      <c r="H29">
        <v>15</v>
      </c>
      <c r="I29" s="65">
        <f>_xlfn.MINIFS(PrixMP[PrixAchat],PrixMP[CodeMatPrem],MP[[#This Row],[CodeMatPrem]])</f>
        <v>4.1765324999999995</v>
      </c>
      <c r="J29" s="59" t="str">
        <f>VLOOKUP(INDEX(PrixMP[],MATCH(I29,PrixMP[PrixAchat],0),1),Fournisseur[],2,FALSE)</f>
        <v>CUISINE APPRO</v>
      </c>
      <c r="K29" s="62">
        <f>_xlfn.MAXIFS(PrixMP[PrixAchat],PrixMP[CodeMatPrem],MP[[#This Row],[CodeMatPrem]])</f>
        <v>4.3457084999999998</v>
      </c>
      <c r="L29" s="59" t="str">
        <f>VLOOKUP(INDEX(PrixMP[],MATCH(MP[[#This Row],[Prix le plus cher]],PrixMP[PrixAchat],0),1),Fournisseur[],2,FALSE)</f>
        <v>LEGUMES ET TRADITION</v>
      </c>
    </row>
    <row r="30" spans="1:12" x14ac:dyDescent="0.25">
      <c r="A30">
        <v>29</v>
      </c>
      <c r="B30" t="s">
        <v>190</v>
      </c>
      <c r="C30" t="s">
        <v>13</v>
      </c>
      <c r="D30" s="62">
        <f>MP[[#This Row],[Prix le moins cher]]</f>
        <v>7.8349634999999997</v>
      </c>
      <c r="E30" t="s">
        <v>165</v>
      </c>
      <c r="G30">
        <v>150</v>
      </c>
      <c r="H30">
        <v>10</v>
      </c>
      <c r="I30" s="65">
        <f>_xlfn.MINIFS(PrixMP[PrixAchat],PrixMP[CodeMatPrem],MP[[#This Row],[CodeMatPrem]])</f>
        <v>7.8349634999999997</v>
      </c>
      <c r="J30" s="59" t="str">
        <f>VLOOKUP(INDEX(PrixMP[],MATCH(I30,PrixMP[PrixAchat],0),1),Fournisseur[],2,FALSE)</f>
        <v>VOLAILLES ET GIBIER</v>
      </c>
      <c r="K30" s="62">
        <f>_xlfn.MAXIFS(PrixMP[PrixAchat],PrixMP[CodeMatPrem],MP[[#This Row],[CodeMatPrem]])</f>
        <v>8.5116674999999997</v>
      </c>
      <c r="L30" s="59" t="str">
        <f>VLOOKUP(INDEX(PrixMP[],MATCH(MP[[#This Row],[Prix le plus cher]],PrixMP[PrixAchat],0),1),Fournisseur[],2,FALSE)</f>
        <v>GROS VIANDES</v>
      </c>
    </row>
    <row r="31" spans="1:12" x14ac:dyDescent="0.25">
      <c r="A31">
        <v>30</v>
      </c>
      <c r="B31" t="s">
        <v>191</v>
      </c>
      <c r="C31" t="s">
        <v>9</v>
      </c>
      <c r="D31" s="62">
        <f>MP[[#This Row],[Prix le moins cher]]</f>
        <v>2.2627290000000002</v>
      </c>
      <c r="E31" t="s">
        <v>165</v>
      </c>
      <c r="G31">
        <v>500</v>
      </c>
      <c r="H31">
        <v>15</v>
      </c>
      <c r="I31" s="65">
        <f>_xlfn.MINIFS(PrixMP[PrixAchat],PrixMP[CodeMatPrem],MP[[#This Row],[CodeMatPrem]])</f>
        <v>2.2627290000000002</v>
      </c>
      <c r="J31" s="59" t="str">
        <f>VLOOKUP(INDEX(PrixMP[],MATCH(I31,PrixMP[PrixAchat],0),1),Fournisseur[],2,FALSE)</f>
        <v>LEGUMES ET TRADITION</v>
      </c>
      <c r="K31" s="62">
        <f>_xlfn.MAXIFS(PrixMP[PrixAchat],PrixMP[CodeMatPrem],MP[[#This Row],[CodeMatPrem]])</f>
        <v>2.4741989999999996</v>
      </c>
      <c r="L31" s="59" t="str">
        <f>VLOOKUP(INDEX(PrixMP[],MATCH(MP[[#This Row],[Prix le plus cher]],PrixMP[PrixAchat],0),1),Fournisseur[],2,FALSE)</f>
        <v>BIO FRAIS</v>
      </c>
    </row>
    <row r="32" spans="1:12" x14ac:dyDescent="0.25">
      <c r="A32">
        <v>31</v>
      </c>
      <c r="B32" t="s">
        <v>192</v>
      </c>
      <c r="C32" t="s">
        <v>13</v>
      </c>
      <c r="D32" s="62">
        <f>MP[[#This Row],[Prix le moins cher]]</f>
        <v>9.0191954999999986</v>
      </c>
      <c r="E32" t="s">
        <v>165</v>
      </c>
      <c r="G32">
        <v>100</v>
      </c>
      <c r="H32">
        <v>20</v>
      </c>
      <c r="I32" s="65">
        <f>_xlfn.MINIFS(PrixMP[PrixAchat],PrixMP[CodeMatPrem],MP[[#This Row],[CodeMatPrem]])</f>
        <v>9.0191954999999986</v>
      </c>
      <c r="J32" s="59" t="str">
        <f>VLOOKUP(INDEX(PrixMP[],MATCH(I32,PrixMP[PrixAchat],0),1),Fournisseur[],2,FALSE)</f>
        <v>APPRO VIANDES</v>
      </c>
      <c r="K32" s="62">
        <f>_xlfn.MAXIFS(PrixMP[PrixAchat],PrixMP[CodeMatPrem],MP[[#This Row],[CodeMatPrem]])</f>
        <v>9.6853259999999999</v>
      </c>
      <c r="L32" s="59" t="str">
        <f>VLOOKUP(INDEX(PrixMP[],MATCH(MP[[#This Row],[Prix le plus cher]],PrixMP[PrixAchat],0),1),Fournisseur[],2,FALSE)</f>
        <v>ABATTOIRS DE MALAUCENE</v>
      </c>
    </row>
    <row r="33" spans="1:12" x14ac:dyDescent="0.25">
      <c r="A33">
        <v>32</v>
      </c>
      <c r="B33" t="s">
        <v>193</v>
      </c>
      <c r="C33" t="s">
        <v>13</v>
      </c>
      <c r="D33" s="62">
        <f>MP[[#This Row],[Prix le moins cher]]</f>
        <v>7.7080814999999996</v>
      </c>
      <c r="E33" t="s">
        <v>165</v>
      </c>
      <c r="G33">
        <v>260</v>
      </c>
      <c r="H33">
        <v>30</v>
      </c>
      <c r="I33" s="65">
        <f>_xlfn.MINIFS(PrixMP[PrixAchat],PrixMP[CodeMatPrem],MP[[#This Row],[CodeMatPrem]])</f>
        <v>7.7080814999999996</v>
      </c>
      <c r="J33" s="59" t="str">
        <f>VLOOKUP(INDEX(PrixMP[],MATCH(I33,PrixMP[PrixAchat],0),1),Fournisseur[],2,FALSE)</f>
        <v>VOLAILLES ET GIBIER</v>
      </c>
      <c r="K33" s="62">
        <f>_xlfn.MAXIFS(PrixMP[PrixAchat],PrixMP[CodeMatPrem],MP[[#This Row],[CodeMatPrem]])</f>
        <v>7.7080814999999996</v>
      </c>
      <c r="L33" s="59" t="str">
        <f>VLOOKUP(INDEX(PrixMP[],MATCH(MP[[#This Row],[Prix le plus cher]],PrixMP[PrixAchat],0),1),Fournisseur[],2,FALSE)</f>
        <v>VOLAILLES ET GIBIER</v>
      </c>
    </row>
    <row r="34" spans="1:12" x14ac:dyDescent="0.25">
      <c r="A34">
        <v>33</v>
      </c>
      <c r="B34" t="s">
        <v>194</v>
      </c>
      <c r="C34" t="s">
        <v>5</v>
      </c>
      <c r="D34" s="62">
        <f>MP[[#This Row],[Prix le moins cher]]</f>
        <v>7.8032430000000002</v>
      </c>
      <c r="E34" t="s">
        <v>165</v>
      </c>
      <c r="G34">
        <v>50</v>
      </c>
      <c r="H34">
        <v>5</v>
      </c>
      <c r="I34" s="65">
        <f>_xlfn.MINIFS(PrixMP[PrixAchat],PrixMP[CodeMatPrem],MP[[#This Row],[CodeMatPrem]])</f>
        <v>7.8032430000000002</v>
      </c>
      <c r="J34" s="59" t="str">
        <f>VLOOKUP(INDEX(PrixMP[],MATCH(I34,PrixMP[PrixAchat],0),1),Fournisseur[],2,FALSE)</f>
        <v>CUISINE APPRO</v>
      </c>
      <c r="K34" s="62">
        <f>_xlfn.MAXIFS(PrixMP[PrixAchat],PrixMP[CodeMatPrem],MP[[#This Row],[CodeMatPrem]])</f>
        <v>7.8032430000000002</v>
      </c>
      <c r="L34" s="59" t="str">
        <f>VLOOKUP(INDEX(PrixMP[],MATCH(MP[[#This Row],[Prix le plus cher]],PrixMP[PrixAchat],0),1),Fournisseur[],2,FALSE)</f>
        <v>CUISINE APPRO</v>
      </c>
    </row>
    <row r="35" spans="1:12" x14ac:dyDescent="0.25">
      <c r="A35">
        <v>34</v>
      </c>
      <c r="B35" t="s">
        <v>195</v>
      </c>
      <c r="C35" t="s">
        <v>13</v>
      </c>
      <c r="D35" s="62">
        <f>MP[[#This Row],[Prix le moins cher]]</f>
        <v>9.6218849999999989</v>
      </c>
      <c r="E35" t="s">
        <v>165</v>
      </c>
      <c r="G35">
        <v>90</v>
      </c>
      <c r="H35">
        <v>20</v>
      </c>
      <c r="I35" s="65">
        <f>_xlfn.MINIFS(PrixMP[PrixAchat],PrixMP[CodeMatPrem],MP[[#This Row],[CodeMatPrem]])</f>
        <v>9.6218849999999989</v>
      </c>
      <c r="J35" s="59" t="str">
        <f>VLOOKUP(INDEX(PrixMP[],MATCH(I35,PrixMP[PrixAchat],0),1),Fournisseur[],2,FALSE)</f>
        <v>APPRO VIANDES</v>
      </c>
      <c r="K35" s="62">
        <f>_xlfn.MAXIFS(PrixMP[PrixAchat],PrixMP[CodeMatPrem],MP[[#This Row],[CodeMatPrem]])</f>
        <v>9.6853259999999999</v>
      </c>
      <c r="L35" s="59" t="str">
        <f>VLOOKUP(INDEX(PrixMP[],MATCH(MP[[#This Row],[Prix le plus cher]],PrixMP[PrixAchat],0),1),Fournisseur[],2,FALSE)</f>
        <v>ABATTOIRS DE MALAUCENE</v>
      </c>
    </row>
    <row r="36" spans="1:12" x14ac:dyDescent="0.25">
      <c r="A36">
        <v>35</v>
      </c>
      <c r="B36" t="s">
        <v>196</v>
      </c>
      <c r="C36" t="s">
        <v>13</v>
      </c>
      <c r="D36" s="62">
        <f>MP[[#This Row],[Prix le moins cher]]</f>
        <v>7.2322739999999994</v>
      </c>
      <c r="E36" t="s">
        <v>165</v>
      </c>
      <c r="G36">
        <v>400</v>
      </c>
      <c r="H36">
        <v>22</v>
      </c>
      <c r="I36" s="65">
        <f>_xlfn.MINIFS(PrixMP[PrixAchat],PrixMP[CodeMatPrem],MP[[#This Row],[CodeMatPrem]])</f>
        <v>7.2322739999999994</v>
      </c>
      <c r="J36" s="59" t="str">
        <f>VLOOKUP(INDEX(PrixMP[],MATCH(I36,PrixMP[PrixAchat],0),1),Fournisseur[],2,FALSE)</f>
        <v>ABATTOIRS DE MALAUCENE</v>
      </c>
      <c r="K36" s="62">
        <f>_xlfn.MAXIFS(PrixMP[PrixAchat],PrixMP[CodeMatPrem],MP[[#This Row],[CodeMatPrem]])</f>
        <v>7.2322739999999994</v>
      </c>
      <c r="L36" s="59" t="str">
        <f>VLOOKUP(INDEX(PrixMP[],MATCH(MP[[#This Row],[Prix le plus cher]],PrixMP[PrixAchat],0),1),Fournisseur[],2,FALSE)</f>
        <v>ABATTOIRS DE MALAUCENE</v>
      </c>
    </row>
    <row r="37" spans="1:12" x14ac:dyDescent="0.25">
      <c r="A37">
        <v>36</v>
      </c>
      <c r="B37" t="s">
        <v>197</v>
      </c>
      <c r="C37" t="s">
        <v>7</v>
      </c>
      <c r="D37" s="62">
        <f>MP[[#This Row],[Prix le moins cher]]</f>
        <v>6.4181145000000006</v>
      </c>
      <c r="E37" t="s">
        <v>165</v>
      </c>
      <c r="G37">
        <v>230</v>
      </c>
      <c r="H37">
        <v>20</v>
      </c>
      <c r="I37" s="65">
        <f>_xlfn.MINIFS(PrixMP[PrixAchat],PrixMP[CodeMatPrem],MP[[#This Row],[CodeMatPrem]])</f>
        <v>6.4181145000000006</v>
      </c>
      <c r="J37" s="59" t="str">
        <f>VLOOKUP(INDEX(PrixMP[],MATCH(I37,PrixMP[PrixAchat],0),1),Fournisseur[],2,FALSE)</f>
        <v>CHARCUTERIE ANJOLRAS</v>
      </c>
      <c r="K37" s="62">
        <f>_xlfn.MAXIFS(PrixMP[PrixAchat],PrixMP[CodeMatPrem],MP[[#This Row],[CodeMatPrem]])</f>
        <v>6.4181145000000006</v>
      </c>
      <c r="L37" s="59" t="str">
        <f>VLOOKUP(INDEX(PrixMP[],MATCH(MP[[#This Row],[Prix le plus cher]],PrixMP[PrixAchat],0),1),Fournisseur[],2,FALSE)</f>
        <v>CHARCUTERIE ANJOLRAS</v>
      </c>
    </row>
    <row r="38" spans="1:12" x14ac:dyDescent="0.25">
      <c r="A38">
        <v>37</v>
      </c>
      <c r="B38" t="s">
        <v>198</v>
      </c>
      <c r="C38" t="s">
        <v>6</v>
      </c>
      <c r="D38" s="62">
        <f>MP[[#This Row],[Prix le moins cher]]</f>
        <v>26.634646500000002</v>
      </c>
      <c r="E38" t="s">
        <v>165</v>
      </c>
      <c r="G38">
        <v>750</v>
      </c>
      <c r="H38">
        <v>20</v>
      </c>
      <c r="I38" s="65">
        <f>_xlfn.MINIFS(PrixMP[PrixAchat],PrixMP[CodeMatPrem],MP[[#This Row],[CodeMatPrem]])</f>
        <v>26.634646500000002</v>
      </c>
      <c r="J38" s="59" t="str">
        <f>VLOOKUP(INDEX(PrixMP[],MATCH(I38,PrixMP[PrixAchat],0),1),Fournisseur[],2,FALSE)</f>
        <v>CHAMPIGNONIERE DU SUD EST</v>
      </c>
      <c r="K38" s="62">
        <f>_xlfn.MAXIFS(PrixMP[PrixAchat],PrixMP[CodeMatPrem],MP[[#This Row],[CodeMatPrem]])</f>
        <v>26.634646500000002</v>
      </c>
      <c r="L38" s="59" t="str">
        <f>VLOOKUP(INDEX(PrixMP[],MATCH(MP[[#This Row],[Prix le plus cher]],PrixMP[PrixAchat],0),1),Fournisseur[],2,FALSE)</f>
        <v>CHAMPIGNONIERE DU SUD EST</v>
      </c>
    </row>
    <row r="39" spans="1:12" x14ac:dyDescent="0.25">
      <c r="A39">
        <v>38</v>
      </c>
      <c r="B39" t="s">
        <v>199</v>
      </c>
      <c r="C39" t="s">
        <v>8</v>
      </c>
      <c r="D39" s="62">
        <f>MP[[#This Row],[Prix le moins cher]]</f>
        <v>35.907605999999994</v>
      </c>
      <c r="E39" t="s">
        <v>163</v>
      </c>
      <c r="G39">
        <v>100</v>
      </c>
      <c r="H39">
        <v>5</v>
      </c>
      <c r="I39" s="65">
        <f>_xlfn.MINIFS(PrixMP[PrixAchat],PrixMP[CodeMatPrem],MP[[#This Row],[CodeMatPrem]])</f>
        <v>35.907605999999994</v>
      </c>
      <c r="J39" s="59" t="str">
        <f>VLOOKUP(INDEX(PrixMP[],MATCH(I39,PrixMP[PrixAchat],0),1),Fournisseur[],2,FALSE)</f>
        <v>CUISINE APPRO</v>
      </c>
      <c r="K39" s="62">
        <f>_xlfn.MAXIFS(PrixMP[PrixAchat],PrixMP[CodeMatPrem],MP[[#This Row],[CodeMatPrem]])</f>
        <v>35.907605999999994</v>
      </c>
      <c r="L39" s="59" t="str">
        <f>VLOOKUP(INDEX(PrixMP[],MATCH(MP[[#This Row],[Prix le plus cher]],PrixMP[PrixAchat],0),1),Fournisseur[],2,FALSE)</f>
        <v>CUISINE APPRO</v>
      </c>
    </row>
    <row r="40" spans="1:12" x14ac:dyDescent="0.25">
      <c r="A40">
        <v>39</v>
      </c>
      <c r="B40" t="s">
        <v>200</v>
      </c>
      <c r="C40" t="s">
        <v>13</v>
      </c>
      <c r="D40" s="62">
        <f>MP[[#This Row],[Prix le moins cher]]</f>
        <v>19.000579500000001</v>
      </c>
      <c r="E40" t="s">
        <v>165</v>
      </c>
      <c r="G40">
        <v>100</v>
      </c>
      <c r="H40">
        <v>5</v>
      </c>
      <c r="I40" s="65">
        <f>_xlfn.MINIFS(PrixMP[PrixAchat],PrixMP[CodeMatPrem],MP[[#This Row],[CodeMatPrem]])</f>
        <v>19.000579500000001</v>
      </c>
      <c r="J40" s="59" t="str">
        <f>VLOOKUP(INDEX(PrixMP[],MATCH(I40,PrixMP[PrixAchat],0),1),Fournisseur[],2,FALSE)</f>
        <v>VOLAILLES ET GIBIER</v>
      </c>
      <c r="K40" s="62">
        <f>_xlfn.MAXIFS(PrixMP[PrixAchat],PrixMP[CodeMatPrem],MP[[#This Row],[CodeMatPrem]])</f>
        <v>19.000579500000001</v>
      </c>
      <c r="L40" s="59" t="str">
        <f>VLOOKUP(INDEX(PrixMP[],MATCH(MP[[#This Row],[Prix le plus cher]],PrixMP[PrixAchat],0),1),Fournisseur[],2,FALSE)</f>
        <v>VOLAILLES ET GIBIER</v>
      </c>
    </row>
    <row r="41" spans="1:12" x14ac:dyDescent="0.25">
      <c r="A41">
        <v>40</v>
      </c>
      <c r="B41" t="s">
        <v>201</v>
      </c>
      <c r="C41" t="s">
        <v>13</v>
      </c>
      <c r="D41" s="62">
        <f>MP[[#This Row],[Prix le moins cher]]</f>
        <v>28.421567999999997</v>
      </c>
      <c r="E41" t="s">
        <v>165</v>
      </c>
      <c r="G41">
        <v>100</v>
      </c>
      <c r="H41">
        <v>5</v>
      </c>
      <c r="I41" s="65">
        <f>_xlfn.MINIFS(PrixMP[PrixAchat],PrixMP[CodeMatPrem],MP[[#This Row],[CodeMatPrem]])</f>
        <v>28.421567999999997</v>
      </c>
      <c r="J41" s="59" t="str">
        <f>VLOOKUP(INDEX(PrixMP[],MATCH(I41,PrixMP[PrixAchat],0),1),Fournisseur[],2,FALSE)</f>
        <v>VOLAILLES ET GIBIER</v>
      </c>
      <c r="K41" s="62">
        <f>_xlfn.MAXIFS(PrixMP[PrixAchat],PrixMP[CodeMatPrem],MP[[#This Row],[CodeMatPrem]])</f>
        <v>28.421567999999997</v>
      </c>
      <c r="L41" s="59" t="str">
        <f>VLOOKUP(INDEX(PrixMP[],MATCH(MP[[#This Row],[Prix le plus cher]],PrixMP[PrixAchat],0),1),Fournisseur[],2,FALSE)</f>
        <v>VOLAILLES ET GIBIER</v>
      </c>
    </row>
    <row r="42" spans="1:12" x14ac:dyDescent="0.25">
      <c r="A42">
        <v>41</v>
      </c>
      <c r="B42" t="s">
        <v>202</v>
      </c>
      <c r="C42" t="s">
        <v>12</v>
      </c>
      <c r="D42" s="62">
        <f>MP[[#This Row],[Prix le moins cher]]</f>
        <v>2.9182859999999993</v>
      </c>
      <c r="E42" t="s">
        <v>165</v>
      </c>
      <c r="G42">
        <v>500</v>
      </c>
      <c r="H42">
        <v>20</v>
      </c>
      <c r="I42" s="65">
        <f>_xlfn.MINIFS(PrixMP[PrixAchat],PrixMP[CodeMatPrem],MP[[#This Row],[CodeMatPrem]])</f>
        <v>2.9182859999999993</v>
      </c>
      <c r="J42" s="59" t="str">
        <f>VLOOKUP(INDEX(PrixMP[],MATCH(I42,PrixMP[PrixAchat],0),1),Fournisseur[],2,FALSE)</f>
        <v>LAITERIE DU MONT BLANC</v>
      </c>
      <c r="K42" s="62">
        <f>_xlfn.MAXIFS(PrixMP[PrixAchat],PrixMP[CodeMatPrem],MP[[#This Row],[CodeMatPrem]])</f>
        <v>2.9182859999999993</v>
      </c>
      <c r="L42" s="59" t="str">
        <f>VLOOKUP(INDEX(PrixMP[],MATCH(MP[[#This Row],[Prix le plus cher]],PrixMP[PrixAchat],0),1),Fournisseur[],2,FALSE)</f>
        <v>LAITERIE DU MONT BLANC</v>
      </c>
    </row>
    <row r="43" spans="1:12" x14ac:dyDescent="0.25">
      <c r="A43">
        <v>42</v>
      </c>
      <c r="B43" t="s">
        <v>5</v>
      </c>
      <c r="C43" t="s">
        <v>5</v>
      </c>
      <c r="D43" s="62">
        <f>MP[[#This Row],[Prix le moins cher]]</f>
        <v>15.204693000000001</v>
      </c>
      <c r="E43" t="s">
        <v>165</v>
      </c>
      <c r="G43">
        <v>420</v>
      </c>
      <c r="H43">
        <v>100</v>
      </c>
      <c r="I43" s="65">
        <f>_xlfn.MINIFS(PrixMP[PrixAchat],PrixMP[CodeMatPrem],MP[[#This Row],[CodeMatPrem]])</f>
        <v>15.204693000000001</v>
      </c>
      <c r="J43" s="59" t="str">
        <f>VLOOKUP(INDEX(PrixMP[],MATCH(I43,PrixMP[PrixAchat],0),1),Fournisseur[],2,FALSE)</f>
        <v>AROMAT France</v>
      </c>
      <c r="K43" s="62">
        <f>_xlfn.MAXIFS(PrixMP[PrixAchat],PrixMP[CodeMatPrem],MP[[#This Row],[CodeMatPrem]])</f>
        <v>15.204693000000001</v>
      </c>
      <c r="L43" s="59" t="str">
        <f>VLOOKUP(INDEX(PrixMP[],MATCH(MP[[#This Row],[Prix le plus cher]],PrixMP[PrixAchat],0),1),Fournisseur[],2,FALSE)</f>
        <v>AROMAT France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</sheetPr>
  <dimension ref="A1:E9"/>
  <sheetViews>
    <sheetView workbookViewId="0"/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  <c r="E2" s="63">
        <f>SUMIFS(MPparPF[Coût],MPparPF[[ProduitFini  ]],PF[[#This Row],[Désignation]])</f>
        <v>14.821720829999997</v>
      </c>
    </row>
    <row r="3" spans="1:5" x14ac:dyDescent="0.25">
      <c r="A3">
        <v>2</v>
      </c>
      <c r="B3" t="s">
        <v>207</v>
      </c>
      <c r="C3" t="s">
        <v>208</v>
      </c>
      <c r="D3">
        <v>50</v>
      </c>
      <c r="E3" s="63">
        <f>SUMIFS(MPparPF[Coût],MPparPF[[ProduitFini  ]],PF[[#This Row],[Désignation]])</f>
        <v>10.406121495000001</v>
      </c>
    </row>
    <row r="4" spans="1:5" x14ac:dyDescent="0.25">
      <c r="A4">
        <v>3</v>
      </c>
      <c r="B4" t="s">
        <v>209</v>
      </c>
      <c r="C4" t="s">
        <v>210</v>
      </c>
      <c r="D4">
        <v>50</v>
      </c>
      <c r="E4" s="63">
        <f>SUMIFS(MPparPF[Coût],MPparPF[[ProduitFini  ]],PF[[#This Row],[Désignation]])</f>
        <v>18.793338899999998</v>
      </c>
    </row>
    <row r="5" spans="1:5" x14ac:dyDescent="0.25">
      <c r="A5">
        <v>4</v>
      </c>
      <c r="B5" t="s">
        <v>211</v>
      </c>
      <c r="C5" t="s">
        <v>208</v>
      </c>
      <c r="D5">
        <v>45</v>
      </c>
      <c r="E5" s="63">
        <f>SUMIFS(MPparPF[Coût],MPparPF[[ProduitFini  ]],PF[[#This Row],[Désignation]])</f>
        <v>16.830580095000002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  <c r="E6" s="63">
        <f>SUMIFS(MPparPF[Coût],MPparPF[[ProduitFini  ]],PF[[#This Row],[Désignation]])</f>
        <v>20.781051165000004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  <c r="E7" s="63">
        <f>SUMIFS(MPparPF[Coût],MPparPF[[ProduitFini  ]],PF[[#This Row],[Désignation]])</f>
        <v>12.173799225000002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  <c r="E8" s="63">
        <f>SUMIFS(MPparPF[Coût],MPparPF[[ProduitFini  ]],PF[[#This Row],[Désignation]])</f>
        <v>14.794969875</v>
      </c>
    </row>
    <row r="9" spans="1:5" x14ac:dyDescent="0.25">
      <c r="A9">
        <v>8</v>
      </c>
      <c r="B9" t="s">
        <v>200</v>
      </c>
      <c r="C9" t="s">
        <v>208</v>
      </c>
      <c r="D9">
        <v>45</v>
      </c>
      <c r="E9" s="63">
        <f>SUMIFS(MPparPF[Coût],MPparPF[[ProduitFini  ]],PF[[#This Row],[Désignation]])</f>
        <v>17.352065114999998</v>
      </c>
    </row>
  </sheetData>
  <conditionalFormatting sqref="E2:E9">
    <cfRule type="colorScale" priority="1">
      <colorScale>
        <cfvo type="min"/>
        <cfvo type="percentile" val="50"/>
        <cfvo type="max"/>
        <color rgb="FF9EF181"/>
        <color rgb="FFFFEB84"/>
        <color rgb="FFFF0066"/>
      </colorScale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/>
  </sheetPr>
  <dimension ref="A1:P189"/>
  <sheetViews>
    <sheetView tabSelected="1" zoomScale="80" zoomScaleNormal="80" workbookViewId="0">
      <selection activeCell="O24" sqref="O24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1.85546875" hidden="1" customWidth="1"/>
    <col min="5" max="5" width="17.28515625" bestFit="1" customWidth="1"/>
    <col min="6" max="6" width="12" bestFit="1" customWidth="1"/>
    <col min="7" max="7" width="16.42578125" bestFit="1" customWidth="1"/>
    <col min="8" max="8" width="10.5703125" bestFit="1" customWidth="1"/>
    <col min="9" max="9" width="29.42578125" bestFit="1" customWidth="1"/>
    <col min="10" max="10" width="12.42578125" hidden="1" customWidth="1"/>
    <col min="11" max="11" width="24.5703125" customWidth="1"/>
    <col min="12" max="12" width="14.85546875" style="54" bestFit="1" customWidth="1"/>
    <col min="13" max="13" width="12.140625" style="54" bestFit="1" customWidth="1"/>
    <col min="14" max="14" width="12.140625" customWidth="1"/>
    <col min="15" max="15" width="24.5703125" customWidth="1"/>
    <col min="16" max="16" width="20" customWidth="1"/>
    <col min="17" max="17" width="21" customWidth="1"/>
    <col min="18" max="18" width="7.42578125" customWidth="1"/>
    <col min="19" max="19" width="49.5703125" bestFit="1" customWidth="1"/>
    <col min="20" max="20" width="20" bestFit="1" customWidth="1"/>
    <col min="21" max="21" width="22.140625" bestFit="1" customWidth="1"/>
  </cols>
  <sheetData>
    <row r="1" spans="1:13" x14ac:dyDescent="0.25">
      <c r="A1" t="s">
        <v>217</v>
      </c>
      <c r="B1" t="s">
        <v>149</v>
      </c>
      <c r="C1" t="s">
        <v>218</v>
      </c>
      <c r="D1" t="s">
        <v>330</v>
      </c>
      <c r="E1" t="s">
        <v>219</v>
      </c>
      <c r="F1" t="s">
        <v>220</v>
      </c>
      <c r="G1" t="s">
        <v>221</v>
      </c>
      <c r="H1" t="s">
        <v>222</v>
      </c>
      <c r="I1" t="s">
        <v>223</v>
      </c>
      <c r="J1" t="s">
        <v>309</v>
      </c>
      <c r="K1" t="s">
        <v>152</v>
      </c>
      <c r="L1" s="54" t="s">
        <v>328</v>
      </c>
      <c r="M1" s="54" t="s">
        <v>331</v>
      </c>
    </row>
    <row r="2" spans="1:13" x14ac:dyDescent="0.25">
      <c r="A2">
        <v>1</v>
      </c>
      <c r="B2">
        <v>13</v>
      </c>
      <c r="C2">
        <v>2</v>
      </c>
      <c r="D2" t="str">
        <f t="shared" ref="D2:D33" si="0">CONCATENATE(C2,B2)</f>
        <v>213</v>
      </c>
      <c r="E2">
        <v>5</v>
      </c>
      <c r="F2">
        <v>300</v>
      </c>
      <c r="G2" s="4">
        <v>43255</v>
      </c>
      <c r="H2" t="b">
        <v>0</v>
      </c>
      <c r="J2" s="42" t="str">
        <f>RecepMP[[#This Row],[CodeFour]]&amp;RecepMP[[#This Row],[Refusée]]</f>
        <v>2FAUX</v>
      </c>
      <c r="K2" s="42" t="str">
        <f>VLOOKUP($B2,MP[[#All],[CodeMatPrem]:[Désignation]],2,FALSE)</f>
        <v>CAROTTES</v>
      </c>
      <c r="L2" s="54">
        <f>VLOOKUP(D2,'Prix-Mat°Prem-Fourn'!D$1:E$64,2,FALSE)</f>
        <v>0.67670399999999997</v>
      </c>
      <c r="M2" s="54">
        <f>RecepMP[[#This Row],[Prix unitaire]]*RecepMP[[#This Row],[QtéLivrée]]</f>
        <v>203.0112</v>
      </c>
    </row>
    <row r="3" spans="1:13" x14ac:dyDescent="0.25">
      <c r="A3">
        <v>3</v>
      </c>
      <c r="B3">
        <v>1</v>
      </c>
      <c r="C3">
        <v>1</v>
      </c>
      <c r="D3" t="str">
        <f t="shared" si="0"/>
        <v>11</v>
      </c>
      <c r="E3">
        <v>6</v>
      </c>
      <c r="F3">
        <v>250</v>
      </c>
      <c r="G3" s="4">
        <v>43256</v>
      </c>
      <c r="H3" t="b">
        <v>0</v>
      </c>
      <c r="J3" s="42" t="str">
        <f>RecepMP[[#This Row],[CodeFour]]&amp;RecepMP[[#This Row],[Refusée]]</f>
        <v>1FAUX</v>
      </c>
      <c r="K3" s="42" t="str">
        <f>VLOOKUP($B3,MP[[#All],[CodeMatPrem]:[Désignation]],2,FALSE)</f>
        <v>COLLIER DE BŒUF</v>
      </c>
      <c r="L3" s="54">
        <f>VLOOKUP(D3,'Prix-Mat°Prem-Fourn'!D$1:E$64,2,FALSE)</f>
        <v>9.3469739999999994</v>
      </c>
      <c r="M3" s="54">
        <f>RecepMP[[#This Row],[Prix unitaire]]*RecepMP[[#This Row],[QtéLivrée]]</f>
        <v>2336.7435</v>
      </c>
    </row>
    <row r="4" spans="1:13" x14ac:dyDescent="0.25">
      <c r="A4">
        <v>4</v>
      </c>
      <c r="B4">
        <v>13</v>
      </c>
      <c r="C4">
        <v>2</v>
      </c>
      <c r="D4" t="str">
        <f t="shared" si="0"/>
        <v>213</v>
      </c>
      <c r="E4">
        <v>2</v>
      </c>
      <c r="F4">
        <v>150</v>
      </c>
      <c r="G4" s="4">
        <v>43257</v>
      </c>
      <c r="H4" t="b">
        <v>0</v>
      </c>
      <c r="J4" s="42" t="str">
        <f>RecepMP[[#This Row],[CodeFour]]&amp;RecepMP[[#This Row],[Refusée]]</f>
        <v>2FAUX</v>
      </c>
      <c r="K4" s="42" t="str">
        <f>VLOOKUP($B4,MP[[#All],[CodeMatPrem]:[Désignation]],2,FALSE)</f>
        <v>CAROTTES</v>
      </c>
      <c r="L4" s="54">
        <f>VLOOKUP(D4,'Prix-Mat°Prem-Fourn'!D$1:E$64,2,FALSE)</f>
        <v>0.67670399999999997</v>
      </c>
      <c r="M4" s="54">
        <f>RecepMP[[#This Row],[Prix unitaire]]*RecepMP[[#This Row],[QtéLivrée]]</f>
        <v>101.5056</v>
      </c>
    </row>
    <row r="5" spans="1:13" x14ac:dyDescent="0.25">
      <c r="A5">
        <v>5</v>
      </c>
      <c r="B5">
        <v>5</v>
      </c>
      <c r="C5">
        <v>18</v>
      </c>
      <c r="D5" t="str">
        <f t="shared" si="0"/>
        <v>185</v>
      </c>
      <c r="E5">
        <v>5</v>
      </c>
      <c r="F5">
        <v>50</v>
      </c>
      <c r="G5" s="4">
        <v>43258</v>
      </c>
      <c r="H5" t="b">
        <v>0</v>
      </c>
      <c r="J5" s="42" t="str">
        <f>RecepMP[[#This Row],[CodeFour]]&amp;RecepMP[[#This Row],[Refusée]]</f>
        <v>18FAUX</v>
      </c>
      <c r="K5" s="42" t="str">
        <f>VLOOKUP($B5,MP[[#All],[CodeMatPrem]:[Désignation]],2,FALSE)</f>
        <v>CONCENTRE TOMATE</v>
      </c>
      <c r="L5" s="54">
        <f>VLOOKUP(D5,'Prix-Mat°Prem-Fourn'!D$1:E$64,2,FALSE)</f>
        <v>0.67670399999999997</v>
      </c>
      <c r="M5" s="54">
        <f>RecepMP[[#This Row],[Prix unitaire]]*RecepMP[[#This Row],[QtéLivrée]]</f>
        <v>33.8352</v>
      </c>
    </row>
    <row r="6" spans="1:13" x14ac:dyDescent="0.25">
      <c r="A6">
        <v>6</v>
      </c>
      <c r="B6">
        <v>8</v>
      </c>
      <c r="C6">
        <v>18</v>
      </c>
      <c r="D6" t="str">
        <f t="shared" si="0"/>
        <v>188</v>
      </c>
      <c r="E6">
        <v>2</v>
      </c>
      <c r="F6">
        <v>25</v>
      </c>
      <c r="G6" s="4">
        <v>43258</v>
      </c>
      <c r="H6" t="b">
        <v>0</v>
      </c>
      <c r="J6" s="42" t="str">
        <f>RecepMP[[#This Row],[CodeFour]]&amp;RecepMP[[#This Row],[Refusée]]</f>
        <v>18FAUX</v>
      </c>
      <c r="K6" s="42" t="str">
        <f>VLOOKUP($B6,MP[[#All],[CodeMatPrem]:[Désignation]],2,FALSE)</f>
        <v>POIVRE VERT</v>
      </c>
      <c r="L6" s="54">
        <f>VLOOKUP(D6,'Prix-Mat°Prem-Fourn'!D$1:E$64,2,FALSE)</f>
        <v>9.6747524999999985</v>
      </c>
      <c r="M6" s="54">
        <f>RecepMP[[#This Row],[Prix unitaire]]*RecepMP[[#This Row],[QtéLivrée]]</f>
        <v>241.86881249999996</v>
      </c>
    </row>
    <row r="7" spans="1:13" x14ac:dyDescent="0.25">
      <c r="A7">
        <v>7</v>
      </c>
      <c r="B7">
        <v>9</v>
      </c>
      <c r="C7">
        <v>6</v>
      </c>
      <c r="D7" t="str">
        <f t="shared" si="0"/>
        <v>69</v>
      </c>
      <c r="E7">
        <v>1</v>
      </c>
      <c r="F7">
        <v>30</v>
      </c>
      <c r="G7" s="4">
        <v>43259</v>
      </c>
      <c r="H7" t="b">
        <v>1</v>
      </c>
      <c r="I7" t="s">
        <v>224</v>
      </c>
      <c r="J7" s="42" t="str">
        <f>RecepMP[[#This Row],[CodeFour]]&amp;RecepMP[[#This Row],[Refusée]]</f>
        <v>6VRAI</v>
      </c>
      <c r="K7" s="42" t="str">
        <f>VLOOKUP($B7,MP[[#All],[CodeMatPrem]:[Désignation]],2,FALSE)</f>
        <v>POIREAU</v>
      </c>
      <c r="L7" s="54">
        <f>VLOOKUP(D7,'Prix-Mat°Prem-Fourn'!D$1:E$64,2,FALSE)</f>
        <v>0.66613050000000007</v>
      </c>
      <c r="M7" s="54">
        <f>RecepMP[[#This Row],[Prix unitaire]]*RecepMP[[#This Row],[QtéLivrée]]</f>
        <v>19.983915000000003</v>
      </c>
    </row>
    <row r="8" spans="1:13" x14ac:dyDescent="0.25">
      <c r="A8">
        <v>8</v>
      </c>
      <c r="B8">
        <v>5</v>
      </c>
      <c r="C8">
        <v>18</v>
      </c>
      <c r="D8" t="str">
        <f t="shared" si="0"/>
        <v>185</v>
      </c>
      <c r="E8">
        <v>4</v>
      </c>
      <c r="F8">
        <v>25</v>
      </c>
      <c r="G8" s="4">
        <v>43259</v>
      </c>
      <c r="H8" t="b">
        <v>0</v>
      </c>
      <c r="J8" s="42" t="str">
        <f>RecepMP[[#This Row],[CodeFour]]&amp;RecepMP[[#This Row],[Refusée]]</f>
        <v>18FAUX</v>
      </c>
      <c r="K8" s="42" t="str">
        <f>VLOOKUP($B8,MP[[#All],[CodeMatPrem]:[Désignation]],2,FALSE)</f>
        <v>CONCENTRE TOMATE</v>
      </c>
      <c r="L8" s="54">
        <f>VLOOKUP(D8,'Prix-Mat°Prem-Fourn'!D$1:E$64,2,FALSE)</f>
        <v>0.67670399999999997</v>
      </c>
      <c r="M8" s="54">
        <f>RecepMP[[#This Row],[Prix unitaire]]*RecepMP[[#This Row],[QtéLivrée]]</f>
        <v>16.9176</v>
      </c>
    </row>
    <row r="9" spans="1:13" x14ac:dyDescent="0.25">
      <c r="A9">
        <v>9</v>
      </c>
      <c r="B9">
        <v>11</v>
      </c>
      <c r="C9">
        <v>3</v>
      </c>
      <c r="D9" t="str">
        <f t="shared" si="0"/>
        <v>311</v>
      </c>
      <c r="E9">
        <v>3</v>
      </c>
      <c r="F9">
        <v>35</v>
      </c>
      <c r="G9" s="4">
        <v>43259</v>
      </c>
      <c r="H9" t="b">
        <v>0</v>
      </c>
      <c r="J9" s="42" t="str">
        <f>RecepMP[[#This Row],[CodeFour]]&amp;RecepMP[[#This Row],[Refusée]]</f>
        <v>3FAUX</v>
      </c>
      <c r="K9" s="42" t="str">
        <f>VLOOKUP($B9,MP[[#All],[CodeMatPrem]:[Désignation]],2,FALSE)</f>
        <v>THYM</v>
      </c>
      <c r="L9" s="54">
        <f>VLOOKUP(D9,'Prix-Mat°Prem-Fourn'!D$1:E$64,2,FALSE)</f>
        <v>15.722794499999999</v>
      </c>
      <c r="M9" s="54">
        <f>RecepMP[[#This Row],[Prix unitaire]]*RecepMP[[#This Row],[QtéLivrée]]</f>
        <v>550.29780749999998</v>
      </c>
    </row>
    <row r="10" spans="1:13" x14ac:dyDescent="0.25">
      <c r="A10">
        <v>10</v>
      </c>
      <c r="B10">
        <v>17</v>
      </c>
      <c r="C10">
        <v>2</v>
      </c>
      <c r="D10" t="str">
        <f t="shared" si="0"/>
        <v>217</v>
      </c>
      <c r="E10">
        <v>2</v>
      </c>
      <c r="F10">
        <v>100</v>
      </c>
      <c r="G10" s="4">
        <v>43260</v>
      </c>
      <c r="H10" t="b">
        <v>0</v>
      </c>
      <c r="J10" s="42" t="str">
        <f>RecepMP[[#This Row],[CodeFour]]&amp;RecepMP[[#This Row],[Refusée]]</f>
        <v>2FAUX</v>
      </c>
      <c r="K10" s="42" t="str">
        <f>VLOOKUP($B10,MP[[#All],[CodeMatPrem]:[Désignation]],2,FALSE)</f>
        <v>HARICOTS BLANCS</v>
      </c>
      <c r="L10" s="54">
        <f>VLOOKUP(D10,'Prix-Mat°Prem-Fourn'!D$1:E$64,2,FALSE)</f>
        <v>2.0829795</v>
      </c>
      <c r="M10" s="54">
        <f>RecepMP[[#This Row],[Prix unitaire]]*RecepMP[[#This Row],[QtéLivrée]]</f>
        <v>208.29794999999999</v>
      </c>
    </row>
    <row r="11" spans="1:13" x14ac:dyDescent="0.25">
      <c r="A11">
        <v>11</v>
      </c>
      <c r="B11">
        <v>9</v>
      </c>
      <c r="C11">
        <v>6</v>
      </c>
      <c r="D11" t="str">
        <f t="shared" si="0"/>
        <v>69</v>
      </c>
      <c r="E11">
        <v>3</v>
      </c>
      <c r="F11">
        <v>100</v>
      </c>
      <c r="G11" s="4">
        <v>43260</v>
      </c>
      <c r="H11" t="b">
        <v>1</v>
      </c>
      <c r="I11" t="s">
        <v>224</v>
      </c>
      <c r="J11" s="42" t="str">
        <f>RecepMP[[#This Row],[CodeFour]]&amp;RecepMP[[#This Row],[Refusée]]</f>
        <v>6VRAI</v>
      </c>
      <c r="K11" s="42" t="str">
        <f>VLOOKUP($B11,MP[[#All],[CodeMatPrem]:[Désignation]],2,FALSE)</f>
        <v>POIREAU</v>
      </c>
      <c r="L11" s="54">
        <f>VLOOKUP(D11,'Prix-Mat°Prem-Fourn'!D$1:E$64,2,FALSE)</f>
        <v>0.66613050000000007</v>
      </c>
      <c r="M11" s="54">
        <f>RecepMP[[#This Row],[Prix unitaire]]*RecepMP[[#This Row],[QtéLivrée]]</f>
        <v>66.613050000000001</v>
      </c>
    </row>
    <row r="12" spans="1:13" x14ac:dyDescent="0.25">
      <c r="A12">
        <v>12</v>
      </c>
      <c r="B12">
        <v>16</v>
      </c>
      <c r="C12">
        <v>1</v>
      </c>
      <c r="D12" t="str">
        <f t="shared" si="0"/>
        <v>116</v>
      </c>
      <c r="E12">
        <v>2</v>
      </c>
      <c r="F12">
        <v>35</v>
      </c>
      <c r="G12" s="4">
        <v>43260</v>
      </c>
      <c r="H12" t="b">
        <v>0</v>
      </c>
      <c r="J12" s="42" t="str">
        <f>RecepMP[[#This Row],[CodeFour]]&amp;RecepMP[[#This Row],[Refusée]]</f>
        <v>1FAUX</v>
      </c>
      <c r="K12" s="42" t="str">
        <f>VLOOKUP($B12,MP[[#All],[CodeMatPrem]:[Désignation]],2,FALSE)</f>
        <v>CANARD</v>
      </c>
      <c r="L12" s="54">
        <f>VLOOKUP(D12,'Prix-Mat°Prem-Fourn'!D$1:E$64,2,FALSE)</f>
        <v>8.5010940000000002</v>
      </c>
      <c r="M12" s="54">
        <f>RecepMP[[#This Row],[Prix unitaire]]*RecepMP[[#This Row],[QtéLivrée]]</f>
        <v>297.53829000000002</v>
      </c>
    </row>
    <row r="13" spans="1:13" x14ac:dyDescent="0.25">
      <c r="A13">
        <v>13</v>
      </c>
      <c r="B13">
        <v>16</v>
      </c>
      <c r="C13">
        <v>7</v>
      </c>
      <c r="D13" t="str">
        <f t="shared" si="0"/>
        <v>716</v>
      </c>
      <c r="E13">
        <v>5</v>
      </c>
      <c r="F13">
        <v>100</v>
      </c>
      <c r="G13" s="4">
        <v>43260</v>
      </c>
      <c r="H13" t="b">
        <v>0</v>
      </c>
      <c r="J13" s="42" t="str">
        <f>RecepMP[[#This Row],[CodeFour]]&amp;RecepMP[[#This Row],[Refusée]]</f>
        <v>7FAUX</v>
      </c>
      <c r="K13" s="42" t="str">
        <f>VLOOKUP($B13,MP[[#All],[CodeMatPrem]:[Désignation]],2,FALSE)</f>
        <v>CANARD</v>
      </c>
      <c r="L13" s="54">
        <f>VLOOKUP(D13,'Prix-Mat°Prem-Fourn'!D$1:E$64,2,FALSE)</f>
        <v>7.8032430000000002</v>
      </c>
      <c r="M13" s="54">
        <f>RecepMP[[#This Row],[Prix unitaire]]*RecepMP[[#This Row],[QtéLivrée]]</f>
        <v>780.32429999999999</v>
      </c>
    </row>
    <row r="14" spans="1:13" x14ac:dyDescent="0.25">
      <c r="A14">
        <v>14</v>
      </c>
      <c r="B14">
        <v>8</v>
      </c>
      <c r="C14">
        <v>8</v>
      </c>
      <c r="D14" t="str">
        <f t="shared" si="0"/>
        <v>88</v>
      </c>
      <c r="E14">
        <v>5</v>
      </c>
      <c r="F14">
        <v>200</v>
      </c>
      <c r="G14" s="4">
        <v>43260</v>
      </c>
      <c r="H14" t="b">
        <v>0</v>
      </c>
      <c r="J14" s="42" t="str">
        <f>RecepMP[[#This Row],[CodeFour]]&amp;RecepMP[[#This Row],[Refusée]]</f>
        <v>8FAUX</v>
      </c>
      <c r="K14" s="42" t="str">
        <f>VLOOKUP($B14,MP[[#All],[CodeMatPrem]:[Désignation]],2,FALSE)</f>
        <v>POIVRE VERT</v>
      </c>
      <c r="L14" s="54">
        <f>VLOOKUP(D14,'Prix-Mat°Prem-Fourn'!D$1:E$64,2,FALSE)</f>
        <v>8.7760050000000014</v>
      </c>
      <c r="M14" s="54">
        <f>RecepMP[[#This Row],[Prix unitaire]]*RecepMP[[#This Row],[QtéLivrée]]</f>
        <v>1755.2010000000002</v>
      </c>
    </row>
    <row r="15" spans="1:13" x14ac:dyDescent="0.25">
      <c r="A15">
        <v>15</v>
      </c>
      <c r="B15">
        <v>2</v>
      </c>
      <c r="C15">
        <v>7</v>
      </c>
      <c r="D15" t="str">
        <f t="shared" si="0"/>
        <v>72</v>
      </c>
      <c r="E15">
        <v>4</v>
      </c>
      <c r="F15">
        <v>100</v>
      </c>
      <c r="G15" s="4">
        <v>43270</v>
      </c>
      <c r="H15" t="b">
        <v>1</v>
      </c>
      <c r="I15" t="s">
        <v>225</v>
      </c>
      <c r="J15" s="42" t="str">
        <f>RecepMP[[#This Row],[CodeFour]]&amp;RecepMP[[#This Row],[Refusée]]</f>
        <v>7VRAI</v>
      </c>
      <c r="K15" s="42" t="str">
        <f>VLOOKUP($B15,MP[[#All],[CodeMatPrem]:[Désignation]],2,FALSE)</f>
        <v>JARRET DE BŒUF</v>
      </c>
      <c r="L15" s="54">
        <f>VLOOKUP(D15,'Prix-Mat°Prem-Fourn'!D$1:E$64,2,FALSE)</f>
        <v>5.3819114999999993</v>
      </c>
      <c r="M15" s="54">
        <f>RecepMP[[#This Row],[Prix unitaire]]*RecepMP[[#This Row],[QtéLivrée]]</f>
        <v>538.19114999999988</v>
      </c>
    </row>
    <row r="16" spans="1:13" x14ac:dyDescent="0.25">
      <c r="A16">
        <v>16</v>
      </c>
      <c r="B16">
        <v>26</v>
      </c>
      <c r="C16">
        <v>6</v>
      </c>
      <c r="D16" t="str">
        <f t="shared" si="0"/>
        <v>626</v>
      </c>
      <c r="E16">
        <v>6</v>
      </c>
      <c r="F16">
        <v>39</v>
      </c>
      <c r="G16" s="4">
        <v>43270</v>
      </c>
      <c r="H16" t="b">
        <v>0</v>
      </c>
      <c r="J16" s="42" t="str">
        <f>RecepMP[[#This Row],[CodeFour]]&amp;RecepMP[[#This Row],[Refusée]]</f>
        <v>6FAUX</v>
      </c>
      <c r="K16" s="42" t="str">
        <f>VLOOKUP($B16,MP[[#All],[CodeMatPrem]:[Désignation]],2,FALSE)</f>
        <v>ECHALOTTE</v>
      </c>
      <c r="L16" s="54">
        <f>VLOOKUP(D16,'Prix-Mat°Prem-Fourn'!D$1:E$64,2,FALSE)</f>
        <v>4.4197229999999994</v>
      </c>
      <c r="M16" s="54">
        <f>RecepMP[[#This Row],[Prix unitaire]]*RecepMP[[#This Row],[QtéLivrée]]</f>
        <v>172.36919699999999</v>
      </c>
    </row>
    <row r="17" spans="1:13" x14ac:dyDescent="0.25">
      <c r="A17">
        <v>17</v>
      </c>
      <c r="B17">
        <v>30</v>
      </c>
      <c r="C17">
        <v>2</v>
      </c>
      <c r="D17" t="str">
        <f t="shared" si="0"/>
        <v>230</v>
      </c>
      <c r="E17">
        <v>4</v>
      </c>
      <c r="F17">
        <v>100</v>
      </c>
      <c r="G17" s="4">
        <v>43270</v>
      </c>
      <c r="H17" t="b">
        <v>0</v>
      </c>
      <c r="J17" s="42" t="str">
        <f>RecepMP[[#This Row],[CodeFour]]&amp;RecepMP[[#This Row],[Refusée]]</f>
        <v>2FAUX</v>
      </c>
      <c r="K17" s="42" t="str">
        <f>VLOOKUP($B17,MP[[#All],[CodeMatPrem]:[Désignation]],2,FALSE)</f>
        <v>HARICOTS ROUGES</v>
      </c>
      <c r="L17" s="54">
        <f>VLOOKUP(D17,'Prix-Mat°Prem-Fourn'!D$1:E$64,2,FALSE)</f>
        <v>2.4741989999999996</v>
      </c>
      <c r="M17" s="54">
        <f>RecepMP[[#This Row],[Prix unitaire]]*RecepMP[[#This Row],[QtéLivrée]]</f>
        <v>247.41989999999996</v>
      </c>
    </row>
    <row r="18" spans="1:13" x14ac:dyDescent="0.25">
      <c r="A18">
        <v>18</v>
      </c>
      <c r="B18">
        <v>35</v>
      </c>
      <c r="C18">
        <v>1</v>
      </c>
      <c r="D18" t="str">
        <f t="shared" si="0"/>
        <v>135</v>
      </c>
      <c r="E18">
        <v>1</v>
      </c>
      <c r="F18">
        <v>50</v>
      </c>
      <c r="G18" s="4">
        <v>43295</v>
      </c>
      <c r="H18" t="b">
        <v>0</v>
      </c>
      <c r="J18" s="42" t="str">
        <f>RecepMP[[#This Row],[CodeFour]]&amp;RecepMP[[#This Row],[Refusée]]</f>
        <v>1FAUX</v>
      </c>
      <c r="K18" s="42" t="str">
        <f>VLOOKUP($B18,MP[[#All],[CodeMatPrem]:[Désignation]],2,FALSE)</f>
        <v>EPAULE DE VEAU</v>
      </c>
      <c r="L18" s="54">
        <f>VLOOKUP(D18,'Prix-Mat°Prem-Fourn'!D$1:E$64,2,FALSE)</f>
        <v>7.2322739999999994</v>
      </c>
      <c r="M18" s="54">
        <f>RecepMP[[#This Row],[Prix unitaire]]*RecepMP[[#This Row],[QtéLivrée]]</f>
        <v>361.61369999999999</v>
      </c>
    </row>
    <row r="19" spans="1:13" x14ac:dyDescent="0.25">
      <c r="A19">
        <v>19</v>
      </c>
      <c r="B19">
        <v>32</v>
      </c>
      <c r="C19">
        <v>11</v>
      </c>
      <c r="D19" t="str">
        <f t="shared" si="0"/>
        <v>1132</v>
      </c>
      <c r="E19">
        <v>5</v>
      </c>
      <c r="F19">
        <v>100</v>
      </c>
      <c r="G19" s="4">
        <v>43295</v>
      </c>
      <c r="H19" t="b">
        <v>1</v>
      </c>
      <c r="I19" t="s">
        <v>226</v>
      </c>
      <c r="J19" s="42" t="str">
        <f>RecepMP[[#This Row],[CodeFour]]&amp;RecepMP[[#This Row],[Refusée]]</f>
        <v>11VRAI</v>
      </c>
      <c r="K19" s="42" t="str">
        <f>VLOOKUP($B19,MP[[#All],[CodeMatPrem]:[Désignation]],2,FALSE)</f>
        <v>VIANDE DE COQ</v>
      </c>
      <c r="L19" s="54">
        <f>VLOOKUP(D19,'Prix-Mat°Prem-Fourn'!D$1:E$64,2,FALSE)</f>
        <v>7.7080814999999996</v>
      </c>
      <c r="M19" s="54">
        <f>RecepMP[[#This Row],[Prix unitaire]]*RecepMP[[#This Row],[QtéLivrée]]</f>
        <v>770.80814999999996</v>
      </c>
    </row>
    <row r="20" spans="1:13" x14ac:dyDescent="0.25">
      <c r="A20">
        <v>20</v>
      </c>
      <c r="B20">
        <v>28</v>
      </c>
      <c r="C20">
        <v>4</v>
      </c>
      <c r="D20" t="str">
        <f t="shared" si="0"/>
        <v>428</v>
      </c>
      <c r="E20">
        <v>3</v>
      </c>
      <c r="F20">
        <v>50</v>
      </c>
      <c r="G20" s="4">
        <v>43295</v>
      </c>
      <c r="H20" t="b">
        <v>0</v>
      </c>
      <c r="J20" s="42" t="str">
        <f>RecepMP[[#This Row],[CodeFour]]&amp;RecepMP[[#This Row],[Refusée]]</f>
        <v>4FAUX</v>
      </c>
      <c r="K20" s="42" t="str">
        <f>VLOOKUP($B20,MP[[#All],[CodeMatPrem]:[Désignation]],2,FALSE)</f>
        <v>CHAMPIGNONS DE PARIS</v>
      </c>
      <c r="L20" s="54">
        <f>VLOOKUP(D20,'Prix-Mat°Prem-Fourn'!D$1:E$64,2,FALSE)</f>
        <v>4.1765324999999995</v>
      </c>
      <c r="M20" s="54">
        <f>RecepMP[[#This Row],[Prix unitaire]]*RecepMP[[#This Row],[QtéLivrée]]</f>
        <v>208.82662499999998</v>
      </c>
    </row>
    <row r="21" spans="1:13" x14ac:dyDescent="0.25">
      <c r="A21">
        <v>21</v>
      </c>
      <c r="B21">
        <v>31</v>
      </c>
      <c r="C21">
        <v>11</v>
      </c>
      <c r="D21" t="str">
        <f t="shared" si="0"/>
        <v>1131</v>
      </c>
      <c r="E21">
        <v>3</v>
      </c>
      <c r="F21">
        <v>120</v>
      </c>
      <c r="G21" s="4">
        <v>43295</v>
      </c>
      <c r="H21" t="b">
        <v>0</v>
      </c>
      <c r="J21" s="42" t="str">
        <f>RecepMP[[#This Row],[CodeFour]]&amp;RecepMP[[#This Row],[Refusée]]</f>
        <v>11FAUX</v>
      </c>
      <c r="K21" s="42" t="str">
        <f>VLOOKUP($B21,MP[[#All],[CodeMatPrem]:[Désignation]],2,FALSE)</f>
        <v>MORCEAUX DE LIEVRES</v>
      </c>
      <c r="L21" s="54">
        <f>VLOOKUP(D21,'Prix-Mat°Prem-Fourn'!D$1:E$64,2,FALSE)</f>
        <v>9.6853259999999999</v>
      </c>
      <c r="M21" s="54">
        <f>RecepMP[[#This Row],[Prix unitaire]]*RecepMP[[#This Row],[QtéLivrée]]</f>
        <v>1162.23912</v>
      </c>
    </row>
    <row r="22" spans="1:13" x14ac:dyDescent="0.25">
      <c r="A22">
        <v>22</v>
      </c>
      <c r="B22">
        <v>35</v>
      </c>
      <c r="C22">
        <v>1</v>
      </c>
      <c r="D22" t="str">
        <f t="shared" si="0"/>
        <v>135</v>
      </c>
      <c r="E22">
        <v>2</v>
      </c>
      <c r="F22">
        <v>50</v>
      </c>
      <c r="G22" s="4">
        <v>43306</v>
      </c>
      <c r="H22" t="b">
        <v>0</v>
      </c>
      <c r="J22" s="42" t="str">
        <f>RecepMP[[#This Row],[CodeFour]]&amp;RecepMP[[#This Row],[Refusée]]</f>
        <v>1FAUX</v>
      </c>
      <c r="K22" s="42" t="str">
        <f>VLOOKUP($B22,MP[[#All],[CodeMatPrem]:[Désignation]],2,FALSE)</f>
        <v>EPAULE DE VEAU</v>
      </c>
      <c r="L22" s="54">
        <f>VLOOKUP(D22,'Prix-Mat°Prem-Fourn'!D$1:E$64,2,FALSE)</f>
        <v>7.2322739999999994</v>
      </c>
      <c r="M22" s="54">
        <f>RecepMP[[#This Row],[Prix unitaire]]*RecepMP[[#This Row],[QtéLivrée]]</f>
        <v>361.61369999999999</v>
      </c>
    </row>
    <row r="23" spans="1:13" x14ac:dyDescent="0.25">
      <c r="A23">
        <v>23</v>
      </c>
      <c r="B23">
        <v>27</v>
      </c>
      <c r="C23">
        <v>15</v>
      </c>
      <c r="D23" t="str">
        <f t="shared" si="0"/>
        <v>1527</v>
      </c>
      <c r="E23">
        <v>5</v>
      </c>
      <c r="F23">
        <v>120</v>
      </c>
      <c r="G23" s="4">
        <v>43323</v>
      </c>
      <c r="H23" t="b">
        <v>0</v>
      </c>
      <c r="J23" s="42" t="str">
        <f>RecepMP[[#This Row],[CodeFour]]&amp;RecepMP[[#This Row],[Refusée]]</f>
        <v>15FAUX</v>
      </c>
      <c r="K23" s="42" t="str">
        <f>VLOOKUP($B23,MP[[#All],[CodeMatPrem]:[Désignation]],2,FALSE)</f>
        <v>LARDONS</v>
      </c>
      <c r="L23" s="54">
        <f>VLOOKUP(D23,'Prix-Mat°Prem-Fourn'!D$1:E$64,2,FALSE)</f>
        <v>5.519366999999999</v>
      </c>
      <c r="M23" s="54">
        <f>RecepMP[[#This Row],[Prix unitaire]]*RecepMP[[#This Row],[QtéLivrée]]</f>
        <v>662.32403999999985</v>
      </c>
    </row>
    <row r="24" spans="1:13" x14ac:dyDescent="0.25">
      <c r="A24">
        <v>24</v>
      </c>
      <c r="B24">
        <v>8</v>
      </c>
      <c r="C24">
        <v>8</v>
      </c>
      <c r="D24" t="str">
        <f t="shared" si="0"/>
        <v>88</v>
      </c>
      <c r="E24">
        <v>3</v>
      </c>
      <c r="F24">
        <v>50</v>
      </c>
      <c r="G24" s="4">
        <v>43324</v>
      </c>
      <c r="H24" t="b">
        <v>0</v>
      </c>
      <c r="J24" s="42" t="str">
        <f>RecepMP[[#This Row],[CodeFour]]&amp;RecepMP[[#This Row],[Refusée]]</f>
        <v>8FAUX</v>
      </c>
      <c r="K24" s="42" t="str">
        <f>VLOOKUP($B24,MP[[#All],[CodeMatPrem]:[Désignation]],2,FALSE)</f>
        <v>POIVRE VERT</v>
      </c>
      <c r="L24" s="54">
        <f>VLOOKUP(D24,'Prix-Mat°Prem-Fourn'!D$1:E$64,2,FALSE)</f>
        <v>8.7760050000000014</v>
      </c>
      <c r="M24" s="54">
        <f>RecepMP[[#This Row],[Prix unitaire]]*RecepMP[[#This Row],[QtéLivrée]]</f>
        <v>438.80025000000006</v>
      </c>
    </row>
    <row r="25" spans="1:13" x14ac:dyDescent="0.25">
      <c r="A25">
        <v>25</v>
      </c>
      <c r="B25">
        <v>29</v>
      </c>
      <c r="C25">
        <v>11</v>
      </c>
      <c r="D25" t="str">
        <f t="shared" si="0"/>
        <v>1129</v>
      </c>
      <c r="E25">
        <v>5</v>
      </c>
      <c r="F25">
        <v>200</v>
      </c>
      <c r="G25" s="4">
        <v>43334</v>
      </c>
      <c r="H25" t="b">
        <v>0</v>
      </c>
      <c r="J25" s="42" t="str">
        <f>RecepMP[[#This Row],[CodeFour]]&amp;RecepMP[[#This Row],[Refusée]]</f>
        <v>11FAUX</v>
      </c>
      <c r="K25" s="42" t="str">
        <f>VLOOKUP($B25,MP[[#All],[CodeMatPrem]:[Désignation]],2,FALSE)</f>
        <v>VIANDE AUTRUCHE</v>
      </c>
      <c r="L25" s="54">
        <f>VLOOKUP(D25,'Prix-Mat°Prem-Fourn'!D$1:E$64,2,FALSE)</f>
        <v>7.8349634999999997</v>
      </c>
      <c r="M25" s="54">
        <f>RecepMP[[#This Row],[Prix unitaire]]*RecepMP[[#This Row],[QtéLivrée]]</f>
        <v>1566.9927</v>
      </c>
    </row>
    <row r="26" spans="1:13" x14ac:dyDescent="0.25">
      <c r="A26">
        <v>26</v>
      </c>
      <c r="B26">
        <v>30</v>
      </c>
      <c r="C26">
        <v>6</v>
      </c>
      <c r="D26" t="str">
        <f t="shared" si="0"/>
        <v>630</v>
      </c>
      <c r="E26">
        <v>2</v>
      </c>
      <c r="F26">
        <v>150</v>
      </c>
      <c r="G26" s="4">
        <v>43336</v>
      </c>
      <c r="H26" t="b">
        <v>1</v>
      </c>
      <c r="I26" t="s">
        <v>224</v>
      </c>
      <c r="J26" s="42" t="str">
        <f>RecepMP[[#This Row],[CodeFour]]&amp;RecepMP[[#This Row],[Refusée]]</f>
        <v>6VRAI</v>
      </c>
      <c r="K26" s="42" t="str">
        <f>VLOOKUP($B26,MP[[#All],[CodeMatPrem]:[Désignation]],2,FALSE)</f>
        <v>HARICOTS ROUGES</v>
      </c>
      <c r="L26" s="54">
        <f>VLOOKUP(D26,'Prix-Mat°Prem-Fourn'!D$1:E$64,2,FALSE)</f>
        <v>2.2627290000000002</v>
      </c>
      <c r="M26" s="54">
        <f>RecepMP[[#This Row],[Prix unitaire]]*RecepMP[[#This Row],[QtéLivrée]]</f>
        <v>339.40935000000002</v>
      </c>
    </row>
    <row r="27" spans="1:13" x14ac:dyDescent="0.25">
      <c r="A27">
        <v>27</v>
      </c>
      <c r="B27">
        <v>7</v>
      </c>
      <c r="C27">
        <v>18</v>
      </c>
      <c r="D27" t="str">
        <f t="shared" si="0"/>
        <v>187</v>
      </c>
      <c r="E27">
        <v>1</v>
      </c>
      <c r="F27">
        <v>90</v>
      </c>
      <c r="G27" s="4">
        <v>43345</v>
      </c>
      <c r="H27" t="b">
        <v>0</v>
      </c>
      <c r="J27" s="42" t="str">
        <f>RecepMP[[#This Row],[CodeFour]]&amp;RecepMP[[#This Row],[Refusée]]</f>
        <v>18FAUX</v>
      </c>
      <c r="K27" s="42" t="str">
        <f>VLOOKUP($B27,MP[[#All],[CodeMatPrem]:[Désignation]],2,FALSE)</f>
        <v>SEL</v>
      </c>
      <c r="L27" s="54">
        <f>VLOOKUP(D27,'Prix-Mat°Prem-Fourn'!D$1:E$64,2,FALSE)</f>
        <v>0.27491100000000002</v>
      </c>
      <c r="M27" s="54">
        <f>RecepMP[[#This Row],[Prix unitaire]]*RecepMP[[#This Row],[QtéLivrée]]</f>
        <v>24.741990000000001</v>
      </c>
    </row>
    <row r="28" spans="1:13" x14ac:dyDescent="0.25">
      <c r="A28">
        <v>28</v>
      </c>
      <c r="B28">
        <v>27</v>
      </c>
      <c r="C28">
        <v>15</v>
      </c>
      <c r="D28" t="str">
        <f t="shared" si="0"/>
        <v>1527</v>
      </c>
      <c r="E28">
        <v>5</v>
      </c>
      <c r="F28">
        <v>120</v>
      </c>
      <c r="G28" s="4">
        <v>43359</v>
      </c>
      <c r="H28" t="b">
        <v>0</v>
      </c>
      <c r="J28" s="42" t="str">
        <f>RecepMP[[#This Row],[CodeFour]]&amp;RecepMP[[#This Row],[Refusée]]</f>
        <v>15FAUX</v>
      </c>
      <c r="K28" s="42" t="str">
        <f>VLOOKUP($B28,MP[[#All],[CodeMatPrem]:[Désignation]],2,FALSE)</f>
        <v>LARDONS</v>
      </c>
      <c r="L28" s="54">
        <f>VLOOKUP(D28,'Prix-Mat°Prem-Fourn'!D$1:E$64,2,FALSE)</f>
        <v>5.519366999999999</v>
      </c>
      <c r="M28" s="54">
        <f>RecepMP[[#This Row],[Prix unitaire]]*RecepMP[[#This Row],[QtéLivrée]]</f>
        <v>662.32403999999985</v>
      </c>
    </row>
    <row r="29" spans="1:13" x14ac:dyDescent="0.25">
      <c r="A29">
        <v>29</v>
      </c>
      <c r="B29">
        <v>17</v>
      </c>
      <c r="C29">
        <v>18</v>
      </c>
      <c r="D29" t="str">
        <f t="shared" si="0"/>
        <v>1817</v>
      </c>
      <c r="E29">
        <v>3</v>
      </c>
      <c r="F29">
        <v>30</v>
      </c>
      <c r="G29" s="4">
        <v>43365</v>
      </c>
      <c r="H29" t="b">
        <v>0</v>
      </c>
      <c r="J29" s="42" t="str">
        <f>RecepMP[[#This Row],[CodeFour]]&amp;RecepMP[[#This Row],[Refusée]]</f>
        <v>18FAUX</v>
      </c>
      <c r="K29" s="42" t="str">
        <f>VLOOKUP($B29,MP[[#All],[CodeMatPrem]:[Désignation]],2,FALSE)</f>
        <v>HARICOTS BLANCS</v>
      </c>
      <c r="L29" s="54">
        <f>VLOOKUP(D29,'Prix-Mat°Prem-Fourn'!D$1:E$64,2,FALSE)</f>
        <v>2.3578904999999999</v>
      </c>
      <c r="M29" s="54">
        <f>RecepMP[[#This Row],[Prix unitaire]]*RecepMP[[#This Row],[QtéLivrée]]</f>
        <v>70.736715000000004</v>
      </c>
    </row>
    <row r="30" spans="1:13" x14ac:dyDescent="0.25">
      <c r="A30">
        <v>30</v>
      </c>
      <c r="B30">
        <v>35</v>
      </c>
      <c r="C30">
        <v>1</v>
      </c>
      <c r="D30" t="str">
        <f t="shared" si="0"/>
        <v>135</v>
      </c>
      <c r="E30">
        <v>2</v>
      </c>
      <c r="F30">
        <v>100</v>
      </c>
      <c r="G30" s="4">
        <v>43374</v>
      </c>
      <c r="H30" t="b">
        <v>0</v>
      </c>
      <c r="J30" s="42" t="str">
        <f>RecepMP[[#This Row],[CodeFour]]&amp;RecepMP[[#This Row],[Refusée]]</f>
        <v>1FAUX</v>
      </c>
      <c r="K30" s="42" t="str">
        <f>VLOOKUP($B30,MP[[#All],[CodeMatPrem]:[Désignation]],2,FALSE)</f>
        <v>EPAULE DE VEAU</v>
      </c>
      <c r="L30" s="54">
        <f>VLOOKUP(D30,'Prix-Mat°Prem-Fourn'!D$1:E$64,2,FALSE)</f>
        <v>7.2322739999999994</v>
      </c>
      <c r="M30" s="54">
        <f>RecepMP[[#This Row],[Prix unitaire]]*RecepMP[[#This Row],[QtéLivrée]]</f>
        <v>723.22739999999999</v>
      </c>
    </row>
    <row r="31" spans="1:13" x14ac:dyDescent="0.25">
      <c r="A31">
        <v>31</v>
      </c>
      <c r="B31">
        <v>3</v>
      </c>
      <c r="C31">
        <v>10</v>
      </c>
      <c r="D31" t="str">
        <f t="shared" si="0"/>
        <v>103</v>
      </c>
      <c r="E31">
        <v>3</v>
      </c>
      <c r="F31">
        <v>200</v>
      </c>
      <c r="G31" s="4">
        <v>43384</v>
      </c>
      <c r="H31" t="b">
        <v>0</v>
      </c>
      <c r="J31" s="42" t="str">
        <f>RecepMP[[#This Row],[CodeFour]]&amp;RecepMP[[#This Row],[Refusée]]</f>
        <v>10FAUX</v>
      </c>
      <c r="K31" s="42" t="str">
        <f>VLOOKUP($B31,MP[[#All],[CodeMatPrem]:[Désignation]],2,FALSE)</f>
        <v>VIN ROUGE AOC</v>
      </c>
      <c r="L31" s="54">
        <f>VLOOKUP(D31,'Prix-Mat°Prem-Fourn'!D$1:E$64,2,FALSE)</f>
        <v>11.8528935</v>
      </c>
      <c r="M31" s="54">
        <f>RecepMP[[#This Row],[Prix unitaire]]*RecepMP[[#This Row],[QtéLivrée]]</f>
        <v>2370.5787</v>
      </c>
    </row>
    <row r="32" spans="1:13" x14ac:dyDescent="0.25">
      <c r="A32">
        <v>32</v>
      </c>
      <c r="B32">
        <v>28</v>
      </c>
      <c r="C32">
        <v>4</v>
      </c>
      <c r="D32" t="str">
        <f t="shared" si="0"/>
        <v>428</v>
      </c>
      <c r="E32">
        <v>2</v>
      </c>
      <c r="F32">
        <v>50</v>
      </c>
      <c r="G32" s="4">
        <v>43394</v>
      </c>
      <c r="H32" t="b">
        <v>0</v>
      </c>
      <c r="J32" s="42" t="str">
        <f>RecepMP[[#This Row],[CodeFour]]&amp;RecepMP[[#This Row],[Refusée]]</f>
        <v>4FAUX</v>
      </c>
      <c r="K32" s="42" t="str">
        <f>VLOOKUP($B32,MP[[#All],[CodeMatPrem]:[Désignation]],2,FALSE)</f>
        <v>CHAMPIGNONS DE PARIS</v>
      </c>
      <c r="L32" s="54">
        <f>VLOOKUP(D32,'Prix-Mat°Prem-Fourn'!D$1:E$64,2,FALSE)</f>
        <v>4.1765324999999995</v>
      </c>
      <c r="M32" s="54">
        <f>RecepMP[[#This Row],[Prix unitaire]]*RecepMP[[#This Row],[QtéLivrée]]</f>
        <v>208.82662499999998</v>
      </c>
    </row>
    <row r="33" spans="1:13" x14ac:dyDescent="0.25">
      <c r="A33">
        <v>33</v>
      </c>
      <c r="B33">
        <v>32</v>
      </c>
      <c r="C33">
        <v>11</v>
      </c>
      <c r="D33" t="str">
        <f t="shared" si="0"/>
        <v>1132</v>
      </c>
      <c r="E33">
        <v>1</v>
      </c>
      <c r="F33">
        <v>60</v>
      </c>
      <c r="G33" s="4">
        <v>43395</v>
      </c>
      <c r="H33" t="b">
        <v>1</v>
      </c>
      <c r="I33" t="s">
        <v>227</v>
      </c>
      <c r="J33" s="42" t="str">
        <f>RecepMP[[#This Row],[CodeFour]]&amp;RecepMP[[#This Row],[Refusée]]</f>
        <v>11VRAI</v>
      </c>
      <c r="K33" s="42" t="str">
        <f>VLOOKUP($B33,MP[[#All],[CodeMatPrem]:[Désignation]],2,FALSE)</f>
        <v>VIANDE DE COQ</v>
      </c>
      <c r="L33" s="54">
        <f>VLOOKUP(D33,'Prix-Mat°Prem-Fourn'!D$1:E$64,2,FALSE)</f>
        <v>7.7080814999999996</v>
      </c>
      <c r="M33" s="54">
        <f>RecepMP[[#This Row],[Prix unitaire]]*RecepMP[[#This Row],[QtéLivrée]]</f>
        <v>462.48488999999995</v>
      </c>
    </row>
    <row r="34" spans="1:13" x14ac:dyDescent="0.25">
      <c r="A34">
        <v>34</v>
      </c>
      <c r="B34">
        <v>7</v>
      </c>
      <c r="C34">
        <v>18</v>
      </c>
      <c r="D34" t="str">
        <f t="shared" ref="D34:D65" si="1">CONCATENATE(C34,B34)</f>
        <v>187</v>
      </c>
      <c r="E34">
        <v>3</v>
      </c>
      <c r="F34">
        <v>100</v>
      </c>
      <c r="G34" s="4">
        <v>43397</v>
      </c>
      <c r="H34" t="b">
        <v>0</v>
      </c>
      <c r="J34" s="42" t="str">
        <f>RecepMP[[#This Row],[CodeFour]]&amp;RecepMP[[#This Row],[Refusée]]</f>
        <v>18FAUX</v>
      </c>
      <c r="K34" s="42" t="str">
        <f>VLOOKUP($B34,MP[[#All],[CodeMatPrem]:[Désignation]],2,FALSE)</f>
        <v>SEL</v>
      </c>
      <c r="L34" s="54">
        <f>VLOOKUP(D34,'Prix-Mat°Prem-Fourn'!D$1:E$64,2,FALSE)</f>
        <v>0.27491100000000002</v>
      </c>
      <c r="M34" s="54">
        <f>RecepMP[[#This Row],[Prix unitaire]]*RecepMP[[#This Row],[QtéLivrée]]</f>
        <v>27.491100000000003</v>
      </c>
    </row>
    <row r="35" spans="1:13" x14ac:dyDescent="0.25">
      <c r="A35">
        <v>35</v>
      </c>
      <c r="B35">
        <v>1</v>
      </c>
      <c r="C35">
        <v>7</v>
      </c>
      <c r="D35" t="str">
        <f t="shared" si="1"/>
        <v>71</v>
      </c>
      <c r="E35">
        <v>3</v>
      </c>
      <c r="F35">
        <v>40</v>
      </c>
      <c r="G35" s="4">
        <v>43397</v>
      </c>
      <c r="H35" t="b">
        <v>0</v>
      </c>
      <c r="J35" s="42" t="str">
        <f>RecepMP[[#This Row],[CodeFour]]&amp;RecepMP[[#This Row],[Refusée]]</f>
        <v>7FAUX</v>
      </c>
      <c r="K35" s="42" t="str">
        <f>VLOOKUP($B35,MP[[#All],[CodeMatPrem]:[Désignation]],2,FALSE)</f>
        <v>COLLIER DE BŒUF</v>
      </c>
      <c r="L35" s="54">
        <f>VLOOKUP(D35,'Prix-Mat°Prem-Fourn'!D$1:E$64,2,FALSE)</f>
        <v>9.2623859999999993</v>
      </c>
      <c r="M35" s="54">
        <f>RecepMP[[#This Row],[Prix unitaire]]*RecepMP[[#This Row],[QtéLivrée]]</f>
        <v>370.49543999999997</v>
      </c>
    </row>
    <row r="36" spans="1:13" x14ac:dyDescent="0.25">
      <c r="A36">
        <v>36</v>
      </c>
      <c r="B36">
        <v>2</v>
      </c>
      <c r="C36">
        <v>16</v>
      </c>
      <c r="D36" t="str">
        <f t="shared" si="1"/>
        <v>162</v>
      </c>
      <c r="E36">
        <v>2</v>
      </c>
      <c r="F36">
        <v>50</v>
      </c>
      <c r="G36" s="4">
        <v>43398</v>
      </c>
      <c r="H36" t="b">
        <v>0</v>
      </c>
      <c r="J36" s="42" t="str">
        <f>RecepMP[[#This Row],[CodeFour]]&amp;RecepMP[[#This Row],[Refusée]]</f>
        <v>16FAUX</v>
      </c>
      <c r="K36" s="42" t="str">
        <f>VLOOKUP($B36,MP[[#All],[CodeMatPrem]:[Désignation]],2,FALSE)</f>
        <v>JARRET DE BŒUF</v>
      </c>
      <c r="L36" s="54">
        <f>VLOOKUP(D36,'Prix-Mat°Prem-Fourn'!D$1:E$64,2,FALSE)</f>
        <v>6.0268949999999997</v>
      </c>
      <c r="M36" s="54">
        <f>RecepMP[[#This Row],[Prix unitaire]]*RecepMP[[#This Row],[QtéLivrée]]</f>
        <v>301.34474999999998</v>
      </c>
    </row>
    <row r="37" spans="1:13" x14ac:dyDescent="0.25">
      <c r="A37">
        <v>37</v>
      </c>
      <c r="B37">
        <v>27</v>
      </c>
      <c r="C37">
        <v>15</v>
      </c>
      <c r="D37" t="str">
        <f t="shared" si="1"/>
        <v>1527</v>
      </c>
      <c r="E37">
        <v>6</v>
      </c>
      <c r="F37">
        <v>100</v>
      </c>
      <c r="G37" s="4">
        <v>43398</v>
      </c>
      <c r="H37" t="b">
        <v>0</v>
      </c>
      <c r="J37" s="42" t="str">
        <f>RecepMP[[#This Row],[CodeFour]]&amp;RecepMP[[#This Row],[Refusée]]</f>
        <v>15FAUX</v>
      </c>
      <c r="K37" s="42" t="str">
        <f>VLOOKUP($B37,MP[[#All],[CodeMatPrem]:[Désignation]],2,FALSE)</f>
        <v>LARDONS</v>
      </c>
      <c r="L37" s="54">
        <f>VLOOKUP(D37,'Prix-Mat°Prem-Fourn'!D$1:E$64,2,FALSE)</f>
        <v>5.519366999999999</v>
      </c>
      <c r="M37" s="54">
        <f>RecepMP[[#This Row],[Prix unitaire]]*RecepMP[[#This Row],[QtéLivrée]]</f>
        <v>551.93669999999986</v>
      </c>
    </row>
    <row r="38" spans="1:13" x14ac:dyDescent="0.25">
      <c r="A38">
        <v>38</v>
      </c>
      <c r="B38">
        <v>37</v>
      </c>
      <c r="C38">
        <v>4</v>
      </c>
      <c r="D38" t="str">
        <f t="shared" si="1"/>
        <v>437</v>
      </c>
      <c r="E38">
        <v>4</v>
      </c>
      <c r="F38">
        <v>50</v>
      </c>
      <c r="G38" s="4">
        <v>43406</v>
      </c>
      <c r="H38" t="b">
        <v>0</v>
      </c>
      <c r="J38" s="42" t="str">
        <f>RecepMP[[#This Row],[CodeFour]]&amp;RecepMP[[#This Row],[Refusée]]</f>
        <v>4FAUX</v>
      </c>
      <c r="K38" s="42" t="str">
        <f>VLOOKUP($B38,MP[[#All],[CodeMatPrem]:[Désignation]],2,FALSE)</f>
        <v>GIROLLES</v>
      </c>
      <c r="L38" s="54">
        <f>VLOOKUP(D38,'Prix-Mat°Prem-Fourn'!D$1:E$64,2,FALSE)</f>
        <v>26.634646500000002</v>
      </c>
      <c r="M38" s="54">
        <f>RecepMP[[#This Row],[Prix unitaire]]*RecepMP[[#This Row],[QtéLivrée]]</f>
        <v>1331.7323250000002</v>
      </c>
    </row>
    <row r="39" spans="1:13" x14ac:dyDescent="0.25">
      <c r="A39">
        <v>39</v>
      </c>
      <c r="B39">
        <v>38</v>
      </c>
      <c r="C39">
        <v>18</v>
      </c>
      <c r="D39" t="str">
        <f t="shared" si="1"/>
        <v>1838</v>
      </c>
      <c r="E39">
        <v>2</v>
      </c>
      <c r="F39">
        <v>40</v>
      </c>
      <c r="G39" s="4">
        <v>43406</v>
      </c>
      <c r="H39" t="b">
        <v>0</v>
      </c>
      <c r="J39" s="42" t="str">
        <f>RecepMP[[#This Row],[CodeFour]]&amp;RecepMP[[#This Row],[Refusée]]</f>
        <v>18FAUX</v>
      </c>
      <c r="K39" s="42" t="str">
        <f>VLOOKUP($B39,MP[[#All],[CodeMatPrem]:[Désignation]],2,FALSE)</f>
        <v>CONSERVATEUR BIO</v>
      </c>
      <c r="L39" s="54">
        <f>VLOOKUP(D39,'Prix-Mat°Prem-Fourn'!D$1:E$64,2,FALSE)</f>
        <v>35.907605999999994</v>
      </c>
      <c r="M39" s="54">
        <f>RecepMP[[#This Row],[Prix unitaire]]*RecepMP[[#This Row],[QtéLivrée]]</f>
        <v>1436.3042399999997</v>
      </c>
    </row>
    <row r="40" spans="1:13" x14ac:dyDescent="0.25">
      <c r="A40">
        <v>40</v>
      </c>
      <c r="B40">
        <v>42</v>
      </c>
      <c r="C40">
        <v>8</v>
      </c>
      <c r="D40" t="str">
        <f t="shared" si="1"/>
        <v>842</v>
      </c>
      <c r="E40">
        <v>5</v>
      </c>
      <c r="F40">
        <v>15</v>
      </c>
      <c r="G40" s="4">
        <v>43406</v>
      </c>
      <c r="H40" t="b">
        <v>0</v>
      </c>
      <c r="J40" s="42" t="str">
        <f>RecepMP[[#This Row],[CodeFour]]&amp;RecepMP[[#This Row],[Refusée]]</f>
        <v>8FAUX</v>
      </c>
      <c r="K40" s="42" t="str">
        <f>VLOOKUP($B40,MP[[#All],[CodeMatPrem]:[Désignation]],2,FALSE)</f>
        <v>AROMATES</v>
      </c>
      <c r="L40" s="54">
        <f>VLOOKUP(D40,'Prix-Mat°Prem-Fourn'!D$1:E$64,2,FALSE)</f>
        <v>15.204693000000001</v>
      </c>
      <c r="M40" s="54">
        <f>RecepMP[[#This Row],[Prix unitaire]]*RecepMP[[#This Row],[QtéLivrée]]</f>
        <v>228.07039500000002</v>
      </c>
    </row>
    <row r="41" spans="1:13" x14ac:dyDescent="0.25">
      <c r="A41">
        <v>41</v>
      </c>
      <c r="B41">
        <v>39</v>
      </c>
      <c r="C41">
        <v>11</v>
      </c>
      <c r="D41" t="str">
        <f t="shared" si="1"/>
        <v>1139</v>
      </c>
      <c r="E41">
        <v>6</v>
      </c>
      <c r="F41">
        <v>15</v>
      </c>
      <c r="G41" s="4">
        <v>43407</v>
      </c>
      <c r="H41" t="b">
        <v>0</v>
      </c>
      <c r="J41" s="42" t="str">
        <f>RecepMP[[#This Row],[CodeFour]]&amp;RecepMP[[#This Row],[Refusée]]</f>
        <v>11FAUX</v>
      </c>
      <c r="K41" s="42" t="str">
        <f>VLOOKUP($B41,MP[[#All],[CodeMatPrem]:[Désignation]],2,FALSE)</f>
        <v>MAGRET DE CANARD</v>
      </c>
      <c r="L41" s="54">
        <f>VLOOKUP(D41,'Prix-Mat°Prem-Fourn'!D$1:E$64,2,FALSE)</f>
        <v>19.000579500000001</v>
      </c>
      <c r="M41" s="54">
        <f>RecepMP[[#This Row],[Prix unitaire]]*RecepMP[[#This Row],[QtéLivrée]]</f>
        <v>285.0086925</v>
      </c>
    </row>
    <row r="42" spans="1:13" x14ac:dyDescent="0.25">
      <c r="A42">
        <v>42</v>
      </c>
      <c r="B42">
        <v>28</v>
      </c>
      <c r="C42">
        <v>6</v>
      </c>
      <c r="D42" t="str">
        <f t="shared" si="1"/>
        <v>628</v>
      </c>
      <c r="E42">
        <v>6</v>
      </c>
      <c r="F42">
        <v>20</v>
      </c>
      <c r="G42" s="4">
        <v>43409</v>
      </c>
      <c r="H42" t="b">
        <v>0</v>
      </c>
      <c r="J42" s="42" t="str">
        <f>RecepMP[[#This Row],[CodeFour]]&amp;RecepMP[[#This Row],[Refusée]]</f>
        <v>6FAUX</v>
      </c>
      <c r="K42" s="42" t="str">
        <f>VLOOKUP($B42,MP[[#All],[CodeMatPrem]:[Désignation]],2,FALSE)</f>
        <v>CHAMPIGNONS DE PARIS</v>
      </c>
      <c r="L42" s="54">
        <f>VLOOKUP(D42,'Prix-Mat°Prem-Fourn'!D$1:E$64,2,FALSE)</f>
        <v>4.3457084999999998</v>
      </c>
      <c r="M42" s="54">
        <f>RecepMP[[#This Row],[Prix unitaire]]*RecepMP[[#This Row],[QtéLivrée]]</f>
        <v>86.914169999999999</v>
      </c>
    </row>
    <row r="43" spans="1:13" x14ac:dyDescent="0.25">
      <c r="A43">
        <v>43</v>
      </c>
      <c r="B43">
        <v>11</v>
      </c>
      <c r="C43">
        <v>18</v>
      </c>
      <c r="D43" t="str">
        <f t="shared" si="1"/>
        <v>1811</v>
      </c>
      <c r="E43">
        <v>4</v>
      </c>
      <c r="F43">
        <v>23</v>
      </c>
      <c r="G43" s="4">
        <v>43411</v>
      </c>
      <c r="H43" t="b">
        <v>0</v>
      </c>
      <c r="J43" s="42" t="str">
        <f>RecepMP[[#This Row],[CodeFour]]&amp;RecepMP[[#This Row],[Refusée]]</f>
        <v>18FAUX</v>
      </c>
      <c r="K43" s="42" t="str">
        <f>VLOOKUP($B43,MP[[#All],[CodeMatPrem]:[Désignation]],2,FALSE)</f>
        <v>THYM</v>
      </c>
      <c r="L43" s="54">
        <f>VLOOKUP(D43,'Prix-Mat°Prem-Fourn'!D$1:E$64,2,FALSE)</f>
        <v>15.4478835</v>
      </c>
      <c r="M43" s="54">
        <f>RecepMP[[#This Row],[Prix unitaire]]*RecepMP[[#This Row],[QtéLivrée]]</f>
        <v>355.30132049999997</v>
      </c>
    </row>
    <row r="44" spans="1:13" x14ac:dyDescent="0.25">
      <c r="A44">
        <v>44</v>
      </c>
      <c r="B44">
        <v>31</v>
      </c>
      <c r="C44">
        <v>7</v>
      </c>
      <c r="D44" t="str">
        <f t="shared" si="1"/>
        <v>731</v>
      </c>
      <c r="E44">
        <v>5</v>
      </c>
      <c r="F44">
        <v>12</v>
      </c>
      <c r="G44" s="4">
        <v>43416</v>
      </c>
      <c r="H44" t="b">
        <v>0</v>
      </c>
      <c r="J44" s="42" t="str">
        <f>RecepMP[[#This Row],[CodeFour]]&amp;RecepMP[[#This Row],[Refusée]]</f>
        <v>7FAUX</v>
      </c>
      <c r="K44" s="42" t="str">
        <f>VLOOKUP($B44,MP[[#All],[CodeMatPrem]:[Désignation]],2,FALSE)</f>
        <v>MORCEAUX DE LIEVRES</v>
      </c>
      <c r="L44" s="54">
        <f>VLOOKUP(D44,'Prix-Mat°Prem-Fourn'!D$1:E$64,2,FALSE)</f>
        <v>9.0191954999999986</v>
      </c>
      <c r="M44" s="54">
        <f>RecepMP[[#This Row],[Prix unitaire]]*RecepMP[[#This Row],[QtéLivrée]]</f>
        <v>108.23034599999998</v>
      </c>
    </row>
    <row r="45" spans="1:13" x14ac:dyDescent="0.25">
      <c r="A45">
        <v>45</v>
      </c>
      <c r="B45">
        <v>39</v>
      </c>
      <c r="C45">
        <v>11</v>
      </c>
      <c r="D45" t="str">
        <f t="shared" si="1"/>
        <v>1139</v>
      </c>
      <c r="E45">
        <v>4</v>
      </c>
      <c r="F45">
        <v>25</v>
      </c>
      <c r="G45" s="4">
        <v>43416</v>
      </c>
      <c r="H45" t="b">
        <v>0</v>
      </c>
      <c r="J45" s="42" t="str">
        <f>RecepMP[[#This Row],[CodeFour]]&amp;RecepMP[[#This Row],[Refusée]]</f>
        <v>11FAUX</v>
      </c>
      <c r="K45" s="42" t="str">
        <f>VLOOKUP($B45,MP[[#All],[CodeMatPrem]:[Désignation]],2,FALSE)</f>
        <v>MAGRET DE CANARD</v>
      </c>
      <c r="L45" s="54">
        <f>VLOOKUP(D45,'Prix-Mat°Prem-Fourn'!D$1:E$64,2,FALSE)</f>
        <v>19.000579500000001</v>
      </c>
      <c r="M45" s="54">
        <f>RecepMP[[#This Row],[Prix unitaire]]*RecepMP[[#This Row],[QtéLivrée]]</f>
        <v>475.01448750000003</v>
      </c>
    </row>
    <row r="46" spans="1:13" x14ac:dyDescent="0.25">
      <c r="A46">
        <v>46</v>
      </c>
      <c r="B46">
        <v>1</v>
      </c>
      <c r="C46">
        <v>1</v>
      </c>
      <c r="D46" t="str">
        <f t="shared" si="1"/>
        <v>11</v>
      </c>
      <c r="E46">
        <v>2</v>
      </c>
      <c r="F46">
        <v>55</v>
      </c>
      <c r="G46" s="4">
        <v>43417</v>
      </c>
      <c r="H46" t="b">
        <v>0</v>
      </c>
      <c r="J46" s="42" t="str">
        <f>RecepMP[[#This Row],[CodeFour]]&amp;RecepMP[[#This Row],[Refusée]]</f>
        <v>1FAUX</v>
      </c>
      <c r="K46" s="42" t="str">
        <f>VLOOKUP($B46,MP[[#All],[CodeMatPrem]:[Désignation]],2,FALSE)</f>
        <v>COLLIER DE BŒUF</v>
      </c>
      <c r="L46" s="54">
        <f>VLOOKUP(D46,'Prix-Mat°Prem-Fourn'!D$1:E$64,2,FALSE)</f>
        <v>9.3469739999999994</v>
      </c>
      <c r="M46" s="54">
        <f>RecepMP[[#This Row],[Prix unitaire]]*RecepMP[[#This Row],[QtéLivrée]]</f>
        <v>514.08357000000001</v>
      </c>
    </row>
    <row r="47" spans="1:13" x14ac:dyDescent="0.25">
      <c r="A47">
        <v>47</v>
      </c>
      <c r="B47">
        <v>2</v>
      </c>
      <c r="C47">
        <v>16</v>
      </c>
      <c r="D47" t="str">
        <f t="shared" si="1"/>
        <v>162</v>
      </c>
      <c r="E47">
        <v>1</v>
      </c>
      <c r="F47">
        <v>20</v>
      </c>
      <c r="G47" s="4">
        <v>43418</v>
      </c>
      <c r="H47" t="b">
        <v>1</v>
      </c>
      <c r="I47" t="s">
        <v>225</v>
      </c>
      <c r="J47" s="42" t="str">
        <f>RecepMP[[#This Row],[CodeFour]]&amp;RecepMP[[#This Row],[Refusée]]</f>
        <v>16VRAI</v>
      </c>
      <c r="K47" s="42" t="str">
        <f>VLOOKUP($B47,MP[[#All],[CodeMatPrem]:[Désignation]],2,FALSE)</f>
        <v>JARRET DE BŒUF</v>
      </c>
      <c r="L47" s="54">
        <f>VLOOKUP(D47,'Prix-Mat°Prem-Fourn'!D$1:E$64,2,FALSE)</f>
        <v>6.0268949999999997</v>
      </c>
      <c r="M47" s="54">
        <f>RecepMP[[#This Row],[Prix unitaire]]*RecepMP[[#This Row],[QtéLivrée]]</f>
        <v>120.53789999999999</v>
      </c>
    </row>
    <row r="48" spans="1:13" x14ac:dyDescent="0.25">
      <c r="A48">
        <v>48</v>
      </c>
      <c r="B48">
        <v>5</v>
      </c>
      <c r="C48">
        <v>18</v>
      </c>
      <c r="D48" t="str">
        <f t="shared" si="1"/>
        <v>185</v>
      </c>
      <c r="E48">
        <v>3</v>
      </c>
      <c r="F48">
        <v>20</v>
      </c>
      <c r="G48" s="4">
        <v>43419</v>
      </c>
      <c r="H48" t="b">
        <v>0</v>
      </c>
      <c r="J48" s="42" t="str">
        <f>RecepMP[[#This Row],[CodeFour]]&amp;RecepMP[[#This Row],[Refusée]]</f>
        <v>18FAUX</v>
      </c>
      <c r="K48" s="42" t="str">
        <f>VLOOKUP($B48,MP[[#All],[CodeMatPrem]:[Désignation]],2,FALSE)</f>
        <v>CONCENTRE TOMATE</v>
      </c>
      <c r="L48" s="54">
        <f>VLOOKUP(D48,'Prix-Mat°Prem-Fourn'!D$1:E$64,2,FALSE)</f>
        <v>0.67670399999999997</v>
      </c>
      <c r="M48" s="54">
        <f>RecepMP[[#This Row],[Prix unitaire]]*RecepMP[[#This Row],[QtéLivrée]]</f>
        <v>13.534079999999999</v>
      </c>
    </row>
    <row r="49" spans="1:16" x14ac:dyDescent="0.25">
      <c r="A49">
        <v>49</v>
      </c>
      <c r="B49">
        <v>29</v>
      </c>
      <c r="C49">
        <v>16</v>
      </c>
      <c r="D49" t="str">
        <f t="shared" si="1"/>
        <v>1629</v>
      </c>
      <c r="E49">
        <v>5</v>
      </c>
      <c r="F49">
        <v>50</v>
      </c>
      <c r="G49" s="4">
        <v>43419</v>
      </c>
      <c r="H49" t="b">
        <v>0</v>
      </c>
      <c r="J49" s="42" t="str">
        <f>RecepMP[[#This Row],[CodeFour]]&amp;RecepMP[[#This Row],[Refusée]]</f>
        <v>16FAUX</v>
      </c>
      <c r="K49" s="42" t="str">
        <f>VLOOKUP($B49,MP[[#All],[CodeMatPrem]:[Désignation]],2,FALSE)</f>
        <v>VIANDE AUTRUCHE</v>
      </c>
      <c r="L49" s="54">
        <f>VLOOKUP(D49,'Prix-Mat°Prem-Fourn'!D$1:E$64,2,FALSE)</f>
        <v>8.5116674999999997</v>
      </c>
      <c r="M49" s="54">
        <f>RecepMP[[#This Row],[Prix unitaire]]*RecepMP[[#This Row],[QtéLivrée]]</f>
        <v>425.58337499999999</v>
      </c>
    </row>
    <row r="50" spans="1:16" x14ac:dyDescent="0.25">
      <c r="A50">
        <v>50</v>
      </c>
      <c r="B50">
        <v>30</v>
      </c>
      <c r="C50">
        <v>6</v>
      </c>
      <c r="D50" t="str">
        <f t="shared" si="1"/>
        <v>630</v>
      </c>
      <c r="E50">
        <v>6</v>
      </c>
      <c r="F50">
        <v>60</v>
      </c>
      <c r="G50" s="4">
        <v>43419</v>
      </c>
      <c r="H50" t="b">
        <v>0</v>
      </c>
      <c r="J50" s="42" t="str">
        <f>RecepMP[[#This Row],[CodeFour]]&amp;RecepMP[[#This Row],[Refusée]]</f>
        <v>6FAUX</v>
      </c>
      <c r="K50" s="42" t="str">
        <f>VLOOKUP($B50,MP[[#All],[CodeMatPrem]:[Désignation]],2,FALSE)</f>
        <v>HARICOTS ROUGES</v>
      </c>
      <c r="L50" s="54">
        <f>VLOOKUP(D50,'Prix-Mat°Prem-Fourn'!D$1:E$64,2,FALSE)</f>
        <v>2.2627290000000002</v>
      </c>
      <c r="M50" s="54">
        <f>RecepMP[[#This Row],[Prix unitaire]]*RecepMP[[#This Row],[QtéLivrée]]</f>
        <v>135.76374000000001</v>
      </c>
    </row>
    <row r="51" spans="1:16" x14ac:dyDescent="0.25">
      <c r="A51">
        <v>51</v>
      </c>
      <c r="B51">
        <v>32</v>
      </c>
      <c r="C51">
        <v>11</v>
      </c>
      <c r="D51" t="str">
        <f t="shared" si="1"/>
        <v>1132</v>
      </c>
      <c r="E51">
        <v>1</v>
      </c>
      <c r="F51">
        <v>45</v>
      </c>
      <c r="G51" s="4">
        <v>43419</v>
      </c>
      <c r="H51" t="b">
        <v>0</v>
      </c>
      <c r="J51" s="42" t="str">
        <f>RecepMP[[#This Row],[CodeFour]]&amp;RecepMP[[#This Row],[Refusée]]</f>
        <v>11FAUX</v>
      </c>
      <c r="K51" s="42" t="str">
        <f>VLOOKUP($B51,MP[[#All],[CodeMatPrem]:[Désignation]],2,FALSE)</f>
        <v>VIANDE DE COQ</v>
      </c>
      <c r="L51" s="54">
        <f>VLOOKUP(D51,'Prix-Mat°Prem-Fourn'!D$1:E$64,2,FALSE)</f>
        <v>7.7080814999999996</v>
      </c>
      <c r="M51" s="54">
        <f>RecepMP[[#This Row],[Prix unitaire]]*RecepMP[[#This Row],[QtéLivrée]]</f>
        <v>346.86366749999996</v>
      </c>
    </row>
    <row r="52" spans="1:16" x14ac:dyDescent="0.25">
      <c r="A52">
        <v>52</v>
      </c>
      <c r="B52">
        <v>42</v>
      </c>
      <c r="C52">
        <v>8</v>
      </c>
      <c r="D52" t="str">
        <f t="shared" si="1"/>
        <v>842</v>
      </c>
      <c r="E52">
        <v>3</v>
      </c>
      <c r="F52">
        <v>10</v>
      </c>
      <c r="G52" s="4">
        <v>43419</v>
      </c>
      <c r="H52" t="b">
        <v>0</v>
      </c>
      <c r="J52" s="42" t="str">
        <f>RecepMP[[#This Row],[CodeFour]]&amp;RecepMP[[#This Row],[Refusée]]</f>
        <v>8FAUX</v>
      </c>
      <c r="K52" s="42" t="str">
        <f>VLOOKUP($B52,MP[[#All],[CodeMatPrem]:[Désignation]],2,FALSE)</f>
        <v>AROMATES</v>
      </c>
      <c r="L52" s="54">
        <f>VLOOKUP(D52,'Prix-Mat°Prem-Fourn'!D$1:E$64,2,FALSE)</f>
        <v>15.204693000000001</v>
      </c>
      <c r="M52" s="54">
        <f>RecepMP[[#This Row],[Prix unitaire]]*RecepMP[[#This Row],[QtéLivrée]]</f>
        <v>152.04693</v>
      </c>
    </row>
    <row r="53" spans="1:16" x14ac:dyDescent="0.25">
      <c r="A53">
        <v>53</v>
      </c>
      <c r="B53">
        <v>39</v>
      </c>
      <c r="C53">
        <v>11</v>
      </c>
      <c r="D53" t="str">
        <f t="shared" si="1"/>
        <v>1139</v>
      </c>
      <c r="E53">
        <v>2</v>
      </c>
      <c r="F53">
        <v>20</v>
      </c>
      <c r="G53" s="4">
        <v>43419</v>
      </c>
      <c r="H53" t="b">
        <v>0</v>
      </c>
      <c r="J53" s="42" t="str">
        <f>RecepMP[[#This Row],[CodeFour]]&amp;RecepMP[[#This Row],[Refusée]]</f>
        <v>11FAUX</v>
      </c>
      <c r="K53" s="42" t="str">
        <f>VLOOKUP($B53,MP[[#All],[CodeMatPrem]:[Désignation]],2,FALSE)</f>
        <v>MAGRET DE CANARD</v>
      </c>
      <c r="L53" s="54">
        <f>VLOOKUP(D53,'Prix-Mat°Prem-Fourn'!D$1:E$64,2,FALSE)</f>
        <v>19.000579500000001</v>
      </c>
      <c r="M53" s="54">
        <f>RecepMP[[#This Row],[Prix unitaire]]*RecepMP[[#This Row],[QtéLivrée]]</f>
        <v>380.01159000000001</v>
      </c>
    </row>
    <row r="54" spans="1:16" x14ac:dyDescent="0.25">
      <c r="A54">
        <v>54</v>
      </c>
      <c r="B54">
        <v>26</v>
      </c>
      <c r="C54">
        <v>6</v>
      </c>
      <c r="D54" t="str">
        <f t="shared" si="1"/>
        <v>626</v>
      </c>
      <c r="E54">
        <v>4</v>
      </c>
      <c r="F54">
        <v>15</v>
      </c>
      <c r="G54" s="4">
        <v>43420</v>
      </c>
      <c r="H54" t="b">
        <v>0</v>
      </c>
      <c r="J54" s="42" t="str">
        <f>RecepMP[[#This Row],[CodeFour]]&amp;RecepMP[[#This Row],[Refusée]]</f>
        <v>6FAUX</v>
      </c>
      <c r="K54" s="42" t="str">
        <f>VLOOKUP($B54,MP[[#All],[CodeMatPrem]:[Désignation]],2,FALSE)</f>
        <v>ECHALOTTE</v>
      </c>
      <c r="L54" s="54">
        <f>VLOOKUP(D54,'Prix-Mat°Prem-Fourn'!D$1:E$64,2,FALSE)</f>
        <v>4.4197229999999994</v>
      </c>
      <c r="M54" s="54">
        <f>RecepMP[[#This Row],[Prix unitaire]]*RecepMP[[#This Row],[QtéLivrée]]</f>
        <v>66.295844999999986</v>
      </c>
    </row>
    <row r="55" spans="1:16" x14ac:dyDescent="0.25">
      <c r="A55">
        <v>55</v>
      </c>
      <c r="B55">
        <v>28</v>
      </c>
      <c r="C55">
        <v>6</v>
      </c>
      <c r="D55" t="str">
        <f t="shared" si="1"/>
        <v>628</v>
      </c>
      <c r="E55">
        <v>6</v>
      </c>
      <c r="F55">
        <v>20</v>
      </c>
      <c r="G55" s="4">
        <v>43421</v>
      </c>
      <c r="H55" t="b">
        <v>0</v>
      </c>
      <c r="J55" s="42" t="str">
        <f>RecepMP[[#This Row],[CodeFour]]&amp;RecepMP[[#This Row],[Refusée]]</f>
        <v>6FAUX</v>
      </c>
      <c r="K55" s="42" t="str">
        <f>VLOOKUP($B55,MP[[#All],[CodeMatPrem]:[Désignation]],2,FALSE)</f>
        <v>CHAMPIGNONS DE PARIS</v>
      </c>
      <c r="L55" s="54">
        <f>VLOOKUP(D55,'Prix-Mat°Prem-Fourn'!D$1:E$64,2,FALSE)</f>
        <v>4.3457084999999998</v>
      </c>
      <c r="M55" s="54">
        <f>RecepMP[[#This Row],[Prix unitaire]]*RecepMP[[#This Row],[QtéLivrée]]</f>
        <v>86.914169999999999</v>
      </c>
    </row>
    <row r="56" spans="1:16" x14ac:dyDescent="0.25">
      <c r="A56">
        <v>56</v>
      </c>
      <c r="B56">
        <v>11</v>
      </c>
      <c r="C56">
        <v>18</v>
      </c>
      <c r="D56" t="str">
        <f t="shared" si="1"/>
        <v>1811</v>
      </c>
      <c r="E56">
        <v>3</v>
      </c>
      <c r="F56">
        <v>30</v>
      </c>
      <c r="G56" s="4">
        <v>43422</v>
      </c>
      <c r="H56" t="b">
        <v>0</v>
      </c>
      <c r="J56" s="42" t="str">
        <f>RecepMP[[#This Row],[CodeFour]]&amp;RecepMP[[#This Row],[Refusée]]</f>
        <v>18FAUX</v>
      </c>
      <c r="K56" s="42" t="str">
        <f>VLOOKUP($B56,MP[[#All],[CodeMatPrem]:[Désignation]],2,FALSE)</f>
        <v>THYM</v>
      </c>
      <c r="L56" s="54">
        <f>VLOOKUP(D56,'Prix-Mat°Prem-Fourn'!D$1:E$64,2,FALSE)</f>
        <v>15.4478835</v>
      </c>
      <c r="M56" s="54">
        <f>RecepMP[[#This Row],[Prix unitaire]]*RecepMP[[#This Row],[QtéLivrée]]</f>
        <v>463.43650500000001</v>
      </c>
    </row>
    <row r="57" spans="1:16" x14ac:dyDescent="0.25">
      <c r="A57">
        <v>57</v>
      </c>
      <c r="B57">
        <v>31</v>
      </c>
      <c r="C57">
        <v>11</v>
      </c>
      <c r="D57" t="str">
        <f t="shared" si="1"/>
        <v>1131</v>
      </c>
      <c r="E57">
        <v>2</v>
      </c>
      <c r="F57">
        <v>25</v>
      </c>
      <c r="G57" s="4">
        <v>43423</v>
      </c>
      <c r="H57" t="b">
        <v>0</v>
      </c>
      <c r="J57" s="42" t="str">
        <f>RecepMP[[#This Row],[CodeFour]]&amp;RecepMP[[#This Row],[Refusée]]</f>
        <v>11FAUX</v>
      </c>
      <c r="K57" s="42" t="str">
        <f>VLOOKUP($B57,MP[[#All],[CodeMatPrem]:[Désignation]],2,FALSE)</f>
        <v>MORCEAUX DE LIEVRES</v>
      </c>
      <c r="L57" s="54">
        <f>VLOOKUP(D57,'Prix-Mat°Prem-Fourn'!D$1:E$64,2,FALSE)</f>
        <v>9.6853259999999999</v>
      </c>
      <c r="M57" s="54">
        <f>RecepMP[[#This Row],[Prix unitaire]]*RecepMP[[#This Row],[QtéLivrée]]</f>
        <v>242.13315</v>
      </c>
    </row>
    <row r="58" spans="1:16" x14ac:dyDescent="0.25">
      <c r="A58">
        <v>58</v>
      </c>
      <c r="B58">
        <v>8</v>
      </c>
      <c r="C58">
        <v>18</v>
      </c>
      <c r="D58" t="str">
        <f t="shared" si="1"/>
        <v>188</v>
      </c>
      <c r="E58">
        <v>2</v>
      </c>
      <c r="F58">
        <v>30</v>
      </c>
      <c r="G58" s="4">
        <v>43424</v>
      </c>
      <c r="H58" t="b">
        <v>0</v>
      </c>
      <c r="J58" s="42" t="str">
        <f>RecepMP[[#This Row],[CodeFour]]&amp;RecepMP[[#This Row],[Refusée]]</f>
        <v>18FAUX</v>
      </c>
      <c r="K58" s="42" t="str">
        <f>VLOOKUP($B58,MP[[#All],[CodeMatPrem]:[Désignation]],2,FALSE)</f>
        <v>POIVRE VERT</v>
      </c>
      <c r="L58" s="54">
        <f>VLOOKUP(D58,'Prix-Mat°Prem-Fourn'!D$1:E$64,2,FALSE)</f>
        <v>9.6747524999999985</v>
      </c>
      <c r="M58" s="54">
        <f>RecepMP[[#This Row],[Prix unitaire]]*RecepMP[[#This Row],[QtéLivrée]]</f>
        <v>290.24257499999993</v>
      </c>
    </row>
    <row r="59" spans="1:16" x14ac:dyDescent="0.25">
      <c r="A59">
        <v>59</v>
      </c>
      <c r="B59">
        <v>31</v>
      </c>
      <c r="C59">
        <v>7</v>
      </c>
      <c r="D59" t="str">
        <f t="shared" si="1"/>
        <v>731</v>
      </c>
      <c r="E59">
        <v>5</v>
      </c>
      <c r="F59">
        <v>20</v>
      </c>
      <c r="G59" s="4">
        <v>43426</v>
      </c>
      <c r="H59" t="b">
        <v>0</v>
      </c>
      <c r="J59" s="42" t="str">
        <f>RecepMP[[#This Row],[CodeFour]]&amp;RecepMP[[#This Row],[Refusée]]</f>
        <v>7FAUX</v>
      </c>
      <c r="K59" s="42" t="str">
        <f>VLOOKUP($B59,MP[[#All],[CodeMatPrem]:[Désignation]],2,FALSE)</f>
        <v>MORCEAUX DE LIEVRES</v>
      </c>
      <c r="L59" s="54">
        <f>VLOOKUP(D59,'Prix-Mat°Prem-Fourn'!D$1:E$64,2,FALSE)</f>
        <v>9.0191954999999986</v>
      </c>
      <c r="M59" s="54">
        <f>RecepMP[[#This Row],[Prix unitaire]]*RecepMP[[#This Row],[QtéLivrée]]</f>
        <v>180.38390999999996</v>
      </c>
    </row>
    <row r="60" spans="1:16" x14ac:dyDescent="0.25">
      <c r="A60">
        <v>60</v>
      </c>
      <c r="B60">
        <v>5</v>
      </c>
      <c r="C60">
        <v>18</v>
      </c>
      <c r="D60" t="str">
        <f t="shared" si="1"/>
        <v>185</v>
      </c>
      <c r="E60">
        <v>2</v>
      </c>
      <c r="F60">
        <v>10</v>
      </c>
      <c r="G60" s="4">
        <v>43427</v>
      </c>
      <c r="H60" t="b">
        <v>0</v>
      </c>
      <c r="J60" s="42" t="str">
        <f>RecepMP[[#This Row],[CodeFour]]&amp;RecepMP[[#This Row],[Refusée]]</f>
        <v>18FAUX</v>
      </c>
      <c r="K60" s="42" t="str">
        <f>VLOOKUP($B60,MP[[#All],[CodeMatPrem]:[Désignation]],2,FALSE)</f>
        <v>CONCENTRE TOMATE</v>
      </c>
      <c r="L60" s="54">
        <f>VLOOKUP(D60,'Prix-Mat°Prem-Fourn'!D$1:E$64,2,FALSE)</f>
        <v>0.67670399999999997</v>
      </c>
      <c r="M60" s="54">
        <f>RecepMP[[#This Row],[Prix unitaire]]*RecepMP[[#This Row],[QtéLivrée]]</f>
        <v>6.7670399999999997</v>
      </c>
    </row>
    <row r="61" spans="1:16" x14ac:dyDescent="0.25">
      <c r="A61">
        <v>61</v>
      </c>
      <c r="B61">
        <v>30</v>
      </c>
      <c r="C61">
        <v>2</v>
      </c>
      <c r="D61" t="str">
        <f t="shared" si="1"/>
        <v>230</v>
      </c>
      <c r="E61">
        <v>4</v>
      </c>
      <c r="F61">
        <v>100</v>
      </c>
      <c r="G61" s="4">
        <v>43427</v>
      </c>
      <c r="H61" t="b">
        <v>0</v>
      </c>
      <c r="J61" s="42" t="str">
        <f>RecepMP[[#This Row],[CodeFour]]&amp;RecepMP[[#This Row],[Refusée]]</f>
        <v>2FAUX</v>
      </c>
      <c r="K61" s="42" t="str">
        <f>VLOOKUP($B61,MP[[#All],[CodeMatPrem]:[Désignation]],2,FALSE)</f>
        <v>HARICOTS ROUGES</v>
      </c>
      <c r="L61" s="54">
        <f>VLOOKUP(D61,'Prix-Mat°Prem-Fourn'!D$1:E$64,2,FALSE)</f>
        <v>2.4741989999999996</v>
      </c>
      <c r="M61" s="54">
        <f>RecepMP[[#This Row],[Prix unitaire]]*RecepMP[[#This Row],[QtéLivrée]]</f>
        <v>247.41989999999996</v>
      </c>
    </row>
    <row r="62" spans="1:16" x14ac:dyDescent="0.25">
      <c r="A62">
        <v>62</v>
      </c>
      <c r="B62">
        <v>35</v>
      </c>
      <c r="C62">
        <v>1</v>
      </c>
      <c r="D62" t="str">
        <f t="shared" si="1"/>
        <v>135</v>
      </c>
      <c r="E62">
        <v>1</v>
      </c>
      <c r="F62">
        <v>50</v>
      </c>
      <c r="G62" s="4">
        <v>43427</v>
      </c>
      <c r="H62" t="b">
        <v>0</v>
      </c>
      <c r="J62" s="42" t="str">
        <f>RecepMP[[#This Row],[CodeFour]]&amp;RecepMP[[#This Row],[Refusée]]</f>
        <v>1FAUX</v>
      </c>
      <c r="K62" s="42" t="str">
        <f>VLOOKUP($B62,MP[[#All],[CodeMatPrem]:[Désignation]],2,FALSE)</f>
        <v>EPAULE DE VEAU</v>
      </c>
      <c r="L62" s="54">
        <f>VLOOKUP(D62,'Prix-Mat°Prem-Fourn'!D$1:E$64,2,FALSE)</f>
        <v>7.2322739999999994</v>
      </c>
      <c r="M62" s="54">
        <f>RecepMP[[#This Row],[Prix unitaire]]*RecepMP[[#This Row],[QtéLivrée]]</f>
        <v>361.61369999999999</v>
      </c>
      <c r="P62" s="4"/>
    </row>
    <row r="63" spans="1:16" x14ac:dyDescent="0.25">
      <c r="A63">
        <v>63</v>
      </c>
      <c r="B63">
        <v>32</v>
      </c>
      <c r="C63">
        <v>11</v>
      </c>
      <c r="D63" t="str">
        <f t="shared" si="1"/>
        <v>1132</v>
      </c>
      <c r="E63">
        <v>5</v>
      </c>
      <c r="F63">
        <v>100</v>
      </c>
      <c r="G63" s="4">
        <v>43427</v>
      </c>
      <c r="H63" t="b">
        <v>0</v>
      </c>
      <c r="J63" s="42" t="str">
        <f>RecepMP[[#This Row],[CodeFour]]&amp;RecepMP[[#This Row],[Refusée]]</f>
        <v>11FAUX</v>
      </c>
      <c r="K63" s="42" t="str">
        <f>VLOOKUP($B63,MP[[#All],[CodeMatPrem]:[Désignation]],2,FALSE)</f>
        <v>VIANDE DE COQ</v>
      </c>
      <c r="L63" s="54">
        <f>VLOOKUP(D63,'Prix-Mat°Prem-Fourn'!D$1:E$64,2,FALSE)</f>
        <v>7.7080814999999996</v>
      </c>
      <c r="M63" s="54">
        <f>RecepMP[[#This Row],[Prix unitaire]]*RecepMP[[#This Row],[QtéLivrée]]</f>
        <v>770.80814999999996</v>
      </c>
      <c r="P63" s="4"/>
    </row>
    <row r="64" spans="1:16" x14ac:dyDescent="0.25">
      <c r="A64">
        <v>64</v>
      </c>
      <c r="B64">
        <v>28</v>
      </c>
      <c r="C64">
        <v>4</v>
      </c>
      <c r="D64" t="str">
        <f t="shared" si="1"/>
        <v>428</v>
      </c>
      <c r="E64">
        <v>3</v>
      </c>
      <c r="F64">
        <v>50</v>
      </c>
      <c r="G64" s="4">
        <v>43427</v>
      </c>
      <c r="H64" t="b">
        <v>0</v>
      </c>
      <c r="J64" s="42" t="str">
        <f>RecepMP[[#This Row],[CodeFour]]&amp;RecepMP[[#This Row],[Refusée]]</f>
        <v>4FAUX</v>
      </c>
      <c r="K64" s="42" t="str">
        <f>VLOOKUP($B64,MP[[#All],[CodeMatPrem]:[Désignation]],2,FALSE)</f>
        <v>CHAMPIGNONS DE PARIS</v>
      </c>
      <c r="L64" s="54">
        <f>VLOOKUP(D64,'Prix-Mat°Prem-Fourn'!D$1:E$64,2,FALSE)</f>
        <v>4.1765324999999995</v>
      </c>
      <c r="M64" s="54">
        <f>RecepMP[[#This Row],[Prix unitaire]]*RecepMP[[#This Row],[QtéLivrée]]</f>
        <v>208.82662499999998</v>
      </c>
      <c r="P64" s="4"/>
    </row>
    <row r="65" spans="1:16" x14ac:dyDescent="0.25">
      <c r="A65">
        <v>65</v>
      </c>
      <c r="B65">
        <v>31</v>
      </c>
      <c r="C65">
        <v>11</v>
      </c>
      <c r="D65" t="str">
        <f t="shared" si="1"/>
        <v>1131</v>
      </c>
      <c r="E65">
        <v>3</v>
      </c>
      <c r="F65">
        <v>120</v>
      </c>
      <c r="G65" s="4">
        <v>43427</v>
      </c>
      <c r="H65" t="b">
        <v>0</v>
      </c>
      <c r="J65" s="42" t="str">
        <f>RecepMP[[#This Row],[CodeFour]]&amp;RecepMP[[#This Row],[Refusée]]</f>
        <v>11FAUX</v>
      </c>
      <c r="K65" s="42" t="str">
        <f>VLOOKUP($B65,MP[[#All],[CodeMatPrem]:[Désignation]],2,FALSE)</f>
        <v>MORCEAUX DE LIEVRES</v>
      </c>
      <c r="L65" s="54">
        <f>VLOOKUP(D65,'Prix-Mat°Prem-Fourn'!D$1:E$64,2,FALSE)</f>
        <v>9.6853259999999999</v>
      </c>
      <c r="M65" s="54">
        <f>RecepMP[[#This Row],[Prix unitaire]]*RecepMP[[#This Row],[QtéLivrée]]</f>
        <v>1162.23912</v>
      </c>
      <c r="P65" s="4"/>
    </row>
    <row r="66" spans="1:16" x14ac:dyDescent="0.25">
      <c r="A66">
        <v>66</v>
      </c>
      <c r="B66">
        <v>35</v>
      </c>
      <c r="C66">
        <v>1</v>
      </c>
      <c r="D66" t="str">
        <f t="shared" ref="D66:D97" si="2">CONCATENATE(C66,B66)</f>
        <v>135</v>
      </c>
      <c r="E66">
        <v>2</v>
      </c>
      <c r="F66">
        <v>50</v>
      </c>
      <c r="G66" s="4">
        <v>43427</v>
      </c>
      <c r="H66" t="b">
        <v>0</v>
      </c>
      <c r="J66" s="42" t="str">
        <f>RecepMP[[#This Row],[CodeFour]]&amp;RecepMP[[#This Row],[Refusée]]</f>
        <v>1FAUX</v>
      </c>
      <c r="K66" s="42" t="str">
        <f>VLOOKUP($B66,MP[[#All],[CodeMatPrem]:[Désignation]],2,FALSE)</f>
        <v>EPAULE DE VEAU</v>
      </c>
      <c r="L66" s="54">
        <f>VLOOKUP(D66,'Prix-Mat°Prem-Fourn'!D$1:E$64,2,FALSE)</f>
        <v>7.2322739999999994</v>
      </c>
      <c r="M66" s="54">
        <f>RecepMP[[#This Row],[Prix unitaire]]*RecepMP[[#This Row],[QtéLivrée]]</f>
        <v>361.61369999999999</v>
      </c>
      <c r="P66" s="4"/>
    </row>
    <row r="67" spans="1:16" x14ac:dyDescent="0.25">
      <c r="A67">
        <v>67</v>
      </c>
      <c r="B67">
        <v>27</v>
      </c>
      <c r="C67">
        <v>15</v>
      </c>
      <c r="D67" t="str">
        <f t="shared" si="2"/>
        <v>1527</v>
      </c>
      <c r="E67">
        <v>5</v>
      </c>
      <c r="F67">
        <v>120</v>
      </c>
      <c r="G67" s="4">
        <v>43427</v>
      </c>
      <c r="H67" t="b">
        <v>0</v>
      </c>
      <c r="J67" s="42" t="str">
        <f>RecepMP[[#This Row],[CodeFour]]&amp;RecepMP[[#This Row],[Refusée]]</f>
        <v>15FAUX</v>
      </c>
      <c r="K67" s="42" t="str">
        <f>VLOOKUP($B67,MP[[#All],[CodeMatPrem]:[Désignation]],2,FALSE)</f>
        <v>LARDONS</v>
      </c>
      <c r="L67" s="54">
        <f>VLOOKUP(D67,'Prix-Mat°Prem-Fourn'!D$1:E$64,2,FALSE)</f>
        <v>5.519366999999999</v>
      </c>
      <c r="M67" s="54">
        <f>RecepMP[[#This Row],[Prix unitaire]]*RecepMP[[#This Row],[QtéLivrée]]</f>
        <v>662.32403999999985</v>
      </c>
      <c r="P67" s="4"/>
    </row>
    <row r="68" spans="1:16" x14ac:dyDescent="0.25">
      <c r="A68">
        <v>68</v>
      </c>
      <c r="B68">
        <v>8</v>
      </c>
      <c r="C68">
        <v>8</v>
      </c>
      <c r="D68" t="str">
        <f t="shared" si="2"/>
        <v>88</v>
      </c>
      <c r="E68">
        <v>3</v>
      </c>
      <c r="F68">
        <v>50</v>
      </c>
      <c r="G68" s="4">
        <v>43427</v>
      </c>
      <c r="H68" t="b">
        <v>0</v>
      </c>
      <c r="J68" s="42" t="str">
        <f>RecepMP[[#This Row],[CodeFour]]&amp;RecepMP[[#This Row],[Refusée]]</f>
        <v>8FAUX</v>
      </c>
      <c r="K68" s="42" t="str">
        <f>VLOOKUP($B68,MP[[#All],[CodeMatPrem]:[Désignation]],2,FALSE)</f>
        <v>POIVRE VERT</v>
      </c>
      <c r="L68" s="54">
        <f>VLOOKUP(D68,'Prix-Mat°Prem-Fourn'!D$1:E$64,2,FALSE)</f>
        <v>8.7760050000000014</v>
      </c>
      <c r="M68" s="54">
        <f>RecepMP[[#This Row],[Prix unitaire]]*RecepMP[[#This Row],[QtéLivrée]]</f>
        <v>438.80025000000006</v>
      </c>
      <c r="P68" s="4"/>
    </row>
    <row r="69" spans="1:16" x14ac:dyDescent="0.25">
      <c r="A69">
        <v>69</v>
      </c>
      <c r="B69">
        <v>29</v>
      </c>
      <c r="C69">
        <v>11</v>
      </c>
      <c r="D69" t="str">
        <f t="shared" si="2"/>
        <v>1129</v>
      </c>
      <c r="E69">
        <v>5</v>
      </c>
      <c r="F69">
        <v>200</v>
      </c>
      <c r="G69" s="4">
        <v>43427</v>
      </c>
      <c r="H69" t="b">
        <v>0</v>
      </c>
      <c r="J69" s="42" t="str">
        <f>RecepMP[[#This Row],[CodeFour]]&amp;RecepMP[[#This Row],[Refusée]]</f>
        <v>11FAUX</v>
      </c>
      <c r="K69" s="42" t="str">
        <f>VLOOKUP($B69,MP[[#All],[CodeMatPrem]:[Désignation]],2,FALSE)</f>
        <v>VIANDE AUTRUCHE</v>
      </c>
      <c r="L69" s="54">
        <f>VLOOKUP(D69,'Prix-Mat°Prem-Fourn'!D$1:E$64,2,FALSE)</f>
        <v>7.8349634999999997</v>
      </c>
      <c r="M69" s="54">
        <f>RecepMP[[#This Row],[Prix unitaire]]*RecepMP[[#This Row],[QtéLivrée]]</f>
        <v>1566.9927</v>
      </c>
      <c r="P69" s="4"/>
    </row>
    <row r="70" spans="1:16" x14ac:dyDescent="0.25">
      <c r="A70">
        <v>70</v>
      </c>
      <c r="B70">
        <v>30</v>
      </c>
      <c r="C70">
        <v>6</v>
      </c>
      <c r="D70" t="str">
        <f t="shared" si="2"/>
        <v>630</v>
      </c>
      <c r="E70">
        <v>2</v>
      </c>
      <c r="F70">
        <v>150</v>
      </c>
      <c r="G70" s="4">
        <v>43427</v>
      </c>
      <c r="H70" t="b">
        <v>1</v>
      </c>
      <c r="I70" t="s">
        <v>224</v>
      </c>
      <c r="J70" s="42" t="str">
        <f>RecepMP[[#This Row],[CodeFour]]&amp;RecepMP[[#This Row],[Refusée]]</f>
        <v>6VRAI</v>
      </c>
      <c r="K70" s="42" t="str">
        <f>VLOOKUP($B70,MP[[#All],[CodeMatPrem]:[Désignation]],2,FALSE)</f>
        <v>HARICOTS ROUGES</v>
      </c>
      <c r="L70" s="54">
        <f>VLOOKUP(D70,'Prix-Mat°Prem-Fourn'!D$1:E$64,2,FALSE)</f>
        <v>2.2627290000000002</v>
      </c>
      <c r="M70" s="54">
        <f>RecepMP[[#This Row],[Prix unitaire]]*RecepMP[[#This Row],[QtéLivrée]]</f>
        <v>339.40935000000002</v>
      </c>
      <c r="P70" s="4"/>
    </row>
    <row r="71" spans="1:16" x14ac:dyDescent="0.25">
      <c r="A71">
        <v>71</v>
      </c>
      <c r="B71">
        <v>7</v>
      </c>
      <c r="C71">
        <v>18</v>
      </c>
      <c r="D71" t="str">
        <f t="shared" si="2"/>
        <v>187</v>
      </c>
      <c r="E71">
        <v>1</v>
      </c>
      <c r="F71">
        <v>90</v>
      </c>
      <c r="G71" s="4">
        <v>43427</v>
      </c>
      <c r="H71" t="b">
        <v>0</v>
      </c>
      <c r="J71" s="42" t="str">
        <f>RecepMP[[#This Row],[CodeFour]]&amp;RecepMP[[#This Row],[Refusée]]</f>
        <v>18FAUX</v>
      </c>
      <c r="K71" s="42" t="str">
        <f>VLOOKUP($B71,MP[[#All],[CodeMatPrem]:[Désignation]],2,FALSE)</f>
        <v>SEL</v>
      </c>
      <c r="L71" s="54">
        <f>VLOOKUP(D71,'Prix-Mat°Prem-Fourn'!D$1:E$64,2,FALSE)</f>
        <v>0.27491100000000002</v>
      </c>
      <c r="M71" s="54">
        <f>RecepMP[[#This Row],[Prix unitaire]]*RecepMP[[#This Row],[QtéLivrée]]</f>
        <v>24.741990000000001</v>
      </c>
      <c r="P71" s="4"/>
    </row>
    <row r="72" spans="1:16" x14ac:dyDescent="0.25">
      <c r="A72">
        <v>72</v>
      </c>
      <c r="B72">
        <v>27</v>
      </c>
      <c r="C72">
        <v>15</v>
      </c>
      <c r="D72" t="str">
        <f t="shared" si="2"/>
        <v>1527</v>
      </c>
      <c r="E72">
        <v>5</v>
      </c>
      <c r="F72">
        <v>120</v>
      </c>
      <c r="G72" s="4">
        <v>43429</v>
      </c>
      <c r="H72" t="b">
        <v>0</v>
      </c>
      <c r="J72" s="42" t="str">
        <f>RecepMP[[#This Row],[CodeFour]]&amp;RecepMP[[#This Row],[Refusée]]</f>
        <v>15FAUX</v>
      </c>
      <c r="K72" s="42" t="str">
        <f>VLOOKUP($B72,MP[[#All],[CodeMatPrem]:[Désignation]],2,FALSE)</f>
        <v>LARDONS</v>
      </c>
      <c r="L72" s="54">
        <f>VLOOKUP(D72,'Prix-Mat°Prem-Fourn'!D$1:E$64,2,FALSE)</f>
        <v>5.519366999999999</v>
      </c>
      <c r="M72" s="54">
        <f>RecepMP[[#This Row],[Prix unitaire]]*RecepMP[[#This Row],[QtéLivrée]]</f>
        <v>662.32403999999985</v>
      </c>
      <c r="P72" s="4"/>
    </row>
    <row r="73" spans="1:16" x14ac:dyDescent="0.25">
      <c r="A73">
        <v>73</v>
      </c>
      <c r="B73">
        <v>17</v>
      </c>
      <c r="C73">
        <v>18</v>
      </c>
      <c r="D73" t="str">
        <f t="shared" si="2"/>
        <v>1817</v>
      </c>
      <c r="E73">
        <v>3</v>
      </c>
      <c r="F73">
        <v>30</v>
      </c>
      <c r="G73" s="4">
        <v>43429</v>
      </c>
      <c r="H73" t="b">
        <v>0</v>
      </c>
      <c r="J73" s="42" t="str">
        <f>RecepMP[[#This Row],[CodeFour]]&amp;RecepMP[[#This Row],[Refusée]]</f>
        <v>18FAUX</v>
      </c>
      <c r="K73" s="42" t="str">
        <f>VLOOKUP($B73,MP[[#All],[CodeMatPrem]:[Désignation]],2,FALSE)</f>
        <v>HARICOTS BLANCS</v>
      </c>
      <c r="L73" s="54">
        <f>VLOOKUP(D73,'Prix-Mat°Prem-Fourn'!D$1:E$64,2,FALSE)</f>
        <v>2.3578904999999999</v>
      </c>
      <c r="M73" s="54">
        <f>RecepMP[[#This Row],[Prix unitaire]]*RecepMP[[#This Row],[QtéLivrée]]</f>
        <v>70.736715000000004</v>
      </c>
      <c r="P73" s="4"/>
    </row>
    <row r="74" spans="1:16" x14ac:dyDescent="0.25">
      <c r="A74">
        <v>74</v>
      </c>
      <c r="B74">
        <v>35</v>
      </c>
      <c r="C74">
        <v>1</v>
      </c>
      <c r="D74" t="str">
        <f t="shared" si="2"/>
        <v>135</v>
      </c>
      <c r="E74">
        <v>2</v>
      </c>
      <c r="F74">
        <v>100</v>
      </c>
      <c r="G74" s="4">
        <v>43429</v>
      </c>
      <c r="H74" t="b">
        <v>0</v>
      </c>
      <c r="J74" s="42" t="str">
        <f>RecepMP[[#This Row],[CodeFour]]&amp;RecepMP[[#This Row],[Refusée]]</f>
        <v>1FAUX</v>
      </c>
      <c r="K74" s="42" t="str">
        <f>VLOOKUP($B74,MP[[#All],[CodeMatPrem]:[Désignation]],2,FALSE)</f>
        <v>EPAULE DE VEAU</v>
      </c>
      <c r="L74" s="54">
        <f>VLOOKUP(D74,'Prix-Mat°Prem-Fourn'!D$1:E$64,2,FALSE)</f>
        <v>7.2322739999999994</v>
      </c>
      <c r="M74" s="54">
        <f>RecepMP[[#This Row],[Prix unitaire]]*RecepMP[[#This Row],[QtéLivrée]]</f>
        <v>723.22739999999999</v>
      </c>
      <c r="P74" s="4"/>
    </row>
    <row r="75" spans="1:16" x14ac:dyDescent="0.25">
      <c r="A75">
        <v>75</v>
      </c>
      <c r="B75">
        <v>3</v>
      </c>
      <c r="C75">
        <v>10</v>
      </c>
      <c r="D75" t="str">
        <f t="shared" si="2"/>
        <v>103</v>
      </c>
      <c r="E75">
        <v>3</v>
      </c>
      <c r="F75">
        <v>200</v>
      </c>
      <c r="G75" s="4">
        <v>43429</v>
      </c>
      <c r="H75" t="b">
        <v>0</v>
      </c>
      <c r="J75" s="42" t="str">
        <f>RecepMP[[#This Row],[CodeFour]]&amp;RecepMP[[#This Row],[Refusée]]</f>
        <v>10FAUX</v>
      </c>
      <c r="K75" s="42" t="str">
        <f>VLOOKUP($B75,MP[[#All],[CodeMatPrem]:[Désignation]],2,FALSE)</f>
        <v>VIN ROUGE AOC</v>
      </c>
      <c r="L75" s="54">
        <f>VLOOKUP(D75,'Prix-Mat°Prem-Fourn'!D$1:E$64,2,FALSE)</f>
        <v>11.8528935</v>
      </c>
      <c r="M75" s="54">
        <f>RecepMP[[#This Row],[Prix unitaire]]*RecepMP[[#This Row],[QtéLivrée]]</f>
        <v>2370.5787</v>
      </c>
      <c r="P75" s="4"/>
    </row>
    <row r="76" spans="1:16" x14ac:dyDescent="0.25">
      <c r="A76">
        <v>76</v>
      </c>
      <c r="B76">
        <v>28</v>
      </c>
      <c r="C76">
        <v>4</v>
      </c>
      <c r="D76" t="str">
        <f t="shared" si="2"/>
        <v>428</v>
      </c>
      <c r="E76">
        <v>2</v>
      </c>
      <c r="F76">
        <v>50</v>
      </c>
      <c r="G76" s="4">
        <v>43429</v>
      </c>
      <c r="H76" t="b">
        <v>0</v>
      </c>
      <c r="J76" s="42" t="str">
        <f>RecepMP[[#This Row],[CodeFour]]&amp;RecepMP[[#This Row],[Refusée]]</f>
        <v>4FAUX</v>
      </c>
      <c r="K76" s="42" t="str">
        <f>VLOOKUP($B76,MP[[#All],[CodeMatPrem]:[Désignation]],2,FALSE)</f>
        <v>CHAMPIGNONS DE PARIS</v>
      </c>
      <c r="L76" s="54">
        <f>VLOOKUP(D76,'Prix-Mat°Prem-Fourn'!D$1:E$64,2,FALSE)</f>
        <v>4.1765324999999995</v>
      </c>
      <c r="M76" s="54">
        <f>RecepMP[[#This Row],[Prix unitaire]]*RecepMP[[#This Row],[QtéLivrée]]</f>
        <v>208.82662499999998</v>
      </c>
      <c r="P76" s="4"/>
    </row>
    <row r="77" spans="1:16" x14ac:dyDescent="0.25">
      <c r="A77">
        <v>77</v>
      </c>
      <c r="B77">
        <v>32</v>
      </c>
      <c r="C77">
        <v>11</v>
      </c>
      <c r="D77" t="str">
        <f t="shared" si="2"/>
        <v>1132</v>
      </c>
      <c r="E77">
        <v>1</v>
      </c>
      <c r="F77">
        <v>60</v>
      </c>
      <c r="G77" s="4">
        <v>43429</v>
      </c>
      <c r="H77" t="b">
        <v>0</v>
      </c>
      <c r="J77" s="42" t="str">
        <f>RecepMP[[#This Row],[CodeFour]]&amp;RecepMP[[#This Row],[Refusée]]</f>
        <v>11FAUX</v>
      </c>
      <c r="K77" s="42" t="str">
        <f>VLOOKUP($B77,MP[[#All],[CodeMatPrem]:[Désignation]],2,FALSE)</f>
        <v>VIANDE DE COQ</v>
      </c>
      <c r="L77" s="54">
        <f>VLOOKUP(D77,'Prix-Mat°Prem-Fourn'!D$1:E$64,2,FALSE)</f>
        <v>7.7080814999999996</v>
      </c>
      <c r="M77" s="54">
        <f>RecepMP[[#This Row],[Prix unitaire]]*RecepMP[[#This Row],[QtéLivrée]]</f>
        <v>462.48488999999995</v>
      </c>
      <c r="P77" s="4"/>
    </row>
    <row r="78" spans="1:16" x14ac:dyDescent="0.25">
      <c r="A78">
        <v>78</v>
      </c>
      <c r="B78">
        <v>7</v>
      </c>
      <c r="C78">
        <v>18</v>
      </c>
      <c r="D78" t="str">
        <f t="shared" si="2"/>
        <v>187</v>
      </c>
      <c r="E78">
        <v>3</v>
      </c>
      <c r="F78">
        <v>100</v>
      </c>
      <c r="G78" s="4">
        <v>43430</v>
      </c>
      <c r="H78" t="b">
        <v>0</v>
      </c>
      <c r="J78" s="42" t="str">
        <f>RecepMP[[#This Row],[CodeFour]]&amp;RecepMP[[#This Row],[Refusée]]</f>
        <v>18FAUX</v>
      </c>
      <c r="K78" s="42" t="str">
        <f>VLOOKUP($B78,MP[[#All],[CodeMatPrem]:[Désignation]],2,FALSE)</f>
        <v>SEL</v>
      </c>
      <c r="L78" s="54">
        <f>VLOOKUP(D78,'Prix-Mat°Prem-Fourn'!D$1:E$64,2,FALSE)</f>
        <v>0.27491100000000002</v>
      </c>
      <c r="M78" s="54">
        <f>RecepMP[[#This Row],[Prix unitaire]]*RecepMP[[#This Row],[QtéLivrée]]</f>
        <v>27.491100000000003</v>
      </c>
      <c r="P78" s="4"/>
    </row>
    <row r="79" spans="1:16" x14ac:dyDescent="0.25">
      <c r="A79">
        <v>79</v>
      </c>
      <c r="B79">
        <v>1</v>
      </c>
      <c r="C79">
        <v>7</v>
      </c>
      <c r="D79" t="str">
        <f t="shared" si="2"/>
        <v>71</v>
      </c>
      <c r="E79">
        <v>3</v>
      </c>
      <c r="F79">
        <v>40</v>
      </c>
      <c r="G79" s="4">
        <v>43431</v>
      </c>
      <c r="H79" t="b">
        <v>0</v>
      </c>
      <c r="J79" s="42" t="str">
        <f>RecepMP[[#This Row],[CodeFour]]&amp;RecepMP[[#This Row],[Refusée]]</f>
        <v>7FAUX</v>
      </c>
      <c r="K79" s="42" t="str">
        <f>VLOOKUP($B79,MP[[#All],[CodeMatPrem]:[Désignation]],2,FALSE)</f>
        <v>COLLIER DE BŒUF</v>
      </c>
      <c r="L79" s="54">
        <f>VLOOKUP(D79,'Prix-Mat°Prem-Fourn'!D$1:E$64,2,FALSE)</f>
        <v>9.2623859999999993</v>
      </c>
      <c r="M79" s="54">
        <f>RecepMP[[#This Row],[Prix unitaire]]*RecepMP[[#This Row],[QtéLivrée]]</f>
        <v>370.49543999999997</v>
      </c>
      <c r="P79" s="4"/>
    </row>
    <row r="80" spans="1:16" x14ac:dyDescent="0.25">
      <c r="A80">
        <v>80</v>
      </c>
      <c r="B80">
        <v>2</v>
      </c>
      <c r="C80">
        <v>16</v>
      </c>
      <c r="D80" t="str">
        <f t="shared" si="2"/>
        <v>162</v>
      </c>
      <c r="E80">
        <v>2</v>
      </c>
      <c r="F80">
        <v>50</v>
      </c>
      <c r="G80" s="4">
        <v>43432</v>
      </c>
      <c r="H80" t="b">
        <v>0</v>
      </c>
      <c r="J80" s="42" t="str">
        <f>RecepMP[[#This Row],[CodeFour]]&amp;RecepMP[[#This Row],[Refusée]]</f>
        <v>16FAUX</v>
      </c>
      <c r="K80" s="42" t="str">
        <f>VLOOKUP($B80,MP[[#All],[CodeMatPrem]:[Désignation]],2,FALSE)</f>
        <v>JARRET DE BŒUF</v>
      </c>
      <c r="L80" s="54">
        <f>VLOOKUP(D80,'Prix-Mat°Prem-Fourn'!D$1:E$64,2,FALSE)</f>
        <v>6.0268949999999997</v>
      </c>
      <c r="M80" s="54">
        <f>RecepMP[[#This Row],[Prix unitaire]]*RecepMP[[#This Row],[QtéLivrée]]</f>
        <v>301.34474999999998</v>
      </c>
      <c r="P80" s="4"/>
    </row>
    <row r="81" spans="1:16" x14ac:dyDescent="0.25">
      <c r="A81">
        <v>81</v>
      </c>
      <c r="B81">
        <v>27</v>
      </c>
      <c r="C81">
        <v>15</v>
      </c>
      <c r="D81" t="str">
        <f t="shared" si="2"/>
        <v>1527</v>
      </c>
      <c r="E81">
        <v>6</v>
      </c>
      <c r="F81">
        <v>100</v>
      </c>
      <c r="G81" s="4">
        <v>43433</v>
      </c>
      <c r="H81" t="b">
        <v>0</v>
      </c>
      <c r="J81" s="42" t="str">
        <f>RecepMP[[#This Row],[CodeFour]]&amp;RecepMP[[#This Row],[Refusée]]</f>
        <v>15FAUX</v>
      </c>
      <c r="K81" s="42" t="str">
        <f>VLOOKUP($B81,MP[[#All],[CodeMatPrem]:[Désignation]],2,FALSE)</f>
        <v>LARDONS</v>
      </c>
      <c r="L81" s="54">
        <f>VLOOKUP(D81,'Prix-Mat°Prem-Fourn'!D$1:E$64,2,FALSE)</f>
        <v>5.519366999999999</v>
      </c>
      <c r="M81" s="54">
        <f>RecepMP[[#This Row],[Prix unitaire]]*RecepMP[[#This Row],[QtéLivrée]]</f>
        <v>551.93669999999986</v>
      </c>
      <c r="P81" s="4"/>
    </row>
    <row r="82" spans="1:16" x14ac:dyDescent="0.25">
      <c r="A82">
        <v>82</v>
      </c>
      <c r="B82">
        <v>37</v>
      </c>
      <c r="C82">
        <v>4</v>
      </c>
      <c r="D82" t="str">
        <f t="shared" si="2"/>
        <v>437</v>
      </c>
      <c r="E82">
        <v>4</v>
      </c>
      <c r="F82">
        <v>50</v>
      </c>
      <c r="G82" s="4">
        <v>43434</v>
      </c>
      <c r="H82" t="b">
        <v>0</v>
      </c>
      <c r="J82" s="42" t="str">
        <f>RecepMP[[#This Row],[CodeFour]]&amp;RecepMP[[#This Row],[Refusée]]</f>
        <v>4FAUX</v>
      </c>
      <c r="K82" s="42" t="str">
        <f>VLOOKUP($B82,MP[[#All],[CodeMatPrem]:[Désignation]],2,FALSE)</f>
        <v>GIROLLES</v>
      </c>
      <c r="L82" s="54">
        <f>VLOOKUP(D82,'Prix-Mat°Prem-Fourn'!D$1:E$64,2,FALSE)</f>
        <v>26.634646500000002</v>
      </c>
      <c r="M82" s="54">
        <f>RecepMP[[#This Row],[Prix unitaire]]*RecepMP[[#This Row],[QtéLivrée]]</f>
        <v>1331.7323250000002</v>
      </c>
      <c r="P82" s="4"/>
    </row>
    <row r="83" spans="1:16" x14ac:dyDescent="0.25">
      <c r="A83">
        <v>83</v>
      </c>
      <c r="B83">
        <v>30</v>
      </c>
      <c r="C83">
        <v>6</v>
      </c>
      <c r="D83" t="str">
        <f t="shared" si="2"/>
        <v>630</v>
      </c>
      <c r="E83">
        <v>2</v>
      </c>
      <c r="F83">
        <v>100</v>
      </c>
      <c r="G83" s="4">
        <v>43427</v>
      </c>
      <c r="H83" t="b">
        <v>1</v>
      </c>
      <c r="I83" t="s">
        <v>224</v>
      </c>
      <c r="J83" s="42" t="str">
        <f>RecepMP[[#This Row],[CodeFour]]&amp;RecepMP[[#This Row],[Refusée]]</f>
        <v>6VRAI</v>
      </c>
      <c r="K83" s="42" t="str">
        <f>VLOOKUP($B83,MP[[#All],[CodeMatPrem]:[Désignation]],2,FALSE)</f>
        <v>HARICOTS ROUGES</v>
      </c>
      <c r="L83" s="54">
        <f>VLOOKUP(D83,'Prix-Mat°Prem-Fourn'!D$1:E$64,2,FALSE)</f>
        <v>2.2627290000000002</v>
      </c>
      <c r="M83" s="54">
        <f>RecepMP[[#This Row],[Prix unitaire]]*RecepMP[[#This Row],[QtéLivrée]]</f>
        <v>226.27290000000002</v>
      </c>
      <c r="P83" s="4"/>
    </row>
    <row r="84" spans="1:16" x14ac:dyDescent="0.25">
      <c r="A84">
        <v>84</v>
      </c>
      <c r="B84">
        <v>7</v>
      </c>
      <c r="C84">
        <v>18</v>
      </c>
      <c r="D84" t="str">
        <f t="shared" si="2"/>
        <v>187</v>
      </c>
      <c r="E84">
        <v>1</v>
      </c>
      <c r="F84">
        <v>90</v>
      </c>
      <c r="G84" s="4">
        <v>43427</v>
      </c>
      <c r="H84" t="b">
        <v>0</v>
      </c>
      <c r="J84" s="42" t="str">
        <f>RecepMP[[#This Row],[CodeFour]]&amp;RecepMP[[#This Row],[Refusée]]</f>
        <v>18FAUX</v>
      </c>
      <c r="K84" s="42" t="str">
        <f>VLOOKUP($B84,MP[[#All],[CodeMatPrem]:[Désignation]],2,FALSE)</f>
        <v>SEL</v>
      </c>
      <c r="L84" s="54">
        <f>VLOOKUP(D84,'Prix-Mat°Prem-Fourn'!D$1:E$64,2,FALSE)</f>
        <v>0.27491100000000002</v>
      </c>
      <c r="M84" s="54">
        <f>RecepMP[[#This Row],[Prix unitaire]]*RecepMP[[#This Row],[QtéLivrée]]</f>
        <v>24.741990000000001</v>
      </c>
      <c r="P84" s="4"/>
    </row>
    <row r="85" spans="1:16" x14ac:dyDescent="0.25">
      <c r="A85">
        <v>85</v>
      </c>
      <c r="B85">
        <v>27</v>
      </c>
      <c r="C85">
        <v>15</v>
      </c>
      <c r="D85" t="str">
        <f t="shared" si="2"/>
        <v>1527</v>
      </c>
      <c r="E85">
        <v>5</v>
      </c>
      <c r="F85">
        <v>120</v>
      </c>
      <c r="G85" s="4">
        <v>43429</v>
      </c>
      <c r="H85" t="b">
        <v>0</v>
      </c>
      <c r="J85" s="42" t="str">
        <f>RecepMP[[#This Row],[CodeFour]]&amp;RecepMP[[#This Row],[Refusée]]</f>
        <v>15FAUX</v>
      </c>
      <c r="K85" s="42" t="str">
        <f>VLOOKUP($B85,MP[[#All],[CodeMatPrem]:[Désignation]],2,FALSE)</f>
        <v>LARDONS</v>
      </c>
      <c r="L85" s="54">
        <f>VLOOKUP(D85,'Prix-Mat°Prem-Fourn'!D$1:E$64,2,FALSE)</f>
        <v>5.519366999999999</v>
      </c>
      <c r="M85" s="54">
        <f>RecepMP[[#This Row],[Prix unitaire]]*RecepMP[[#This Row],[QtéLivrée]]</f>
        <v>662.32403999999985</v>
      </c>
      <c r="P85" s="4"/>
    </row>
    <row r="86" spans="1:16" x14ac:dyDescent="0.25">
      <c r="A86">
        <v>86</v>
      </c>
      <c r="B86">
        <v>17</v>
      </c>
      <c r="C86">
        <v>18</v>
      </c>
      <c r="D86" t="str">
        <f t="shared" si="2"/>
        <v>1817</v>
      </c>
      <c r="E86">
        <v>3</v>
      </c>
      <c r="F86">
        <v>30</v>
      </c>
      <c r="G86" s="4">
        <v>43429</v>
      </c>
      <c r="H86" t="b">
        <v>0</v>
      </c>
      <c r="J86" s="42" t="str">
        <f>RecepMP[[#This Row],[CodeFour]]&amp;RecepMP[[#This Row],[Refusée]]</f>
        <v>18FAUX</v>
      </c>
      <c r="K86" s="42" t="str">
        <f>VLOOKUP($B86,MP[[#All],[CodeMatPrem]:[Désignation]],2,FALSE)</f>
        <v>HARICOTS BLANCS</v>
      </c>
      <c r="L86" s="54">
        <f>VLOOKUP(D86,'Prix-Mat°Prem-Fourn'!D$1:E$64,2,FALSE)</f>
        <v>2.3578904999999999</v>
      </c>
      <c r="M86" s="54">
        <f>RecepMP[[#This Row],[Prix unitaire]]*RecepMP[[#This Row],[QtéLivrée]]</f>
        <v>70.736715000000004</v>
      </c>
      <c r="P86" s="4"/>
    </row>
    <row r="87" spans="1:16" x14ac:dyDescent="0.25">
      <c r="A87">
        <v>87</v>
      </c>
      <c r="B87">
        <v>35</v>
      </c>
      <c r="C87">
        <v>1</v>
      </c>
      <c r="D87" t="str">
        <f t="shared" si="2"/>
        <v>135</v>
      </c>
      <c r="E87">
        <v>2</v>
      </c>
      <c r="F87">
        <v>100</v>
      </c>
      <c r="G87" s="4">
        <v>43471</v>
      </c>
      <c r="H87" t="b">
        <v>0</v>
      </c>
      <c r="J87" s="42" t="str">
        <f>RecepMP[[#This Row],[CodeFour]]&amp;RecepMP[[#This Row],[Refusée]]</f>
        <v>1FAUX</v>
      </c>
      <c r="K87" s="42" t="str">
        <f>VLOOKUP($B87,MP[[#All],[CodeMatPrem]:[Désignation]],2,FALSE)</f>
        <v>EPAULE DE VEAU</v>
      </c>
      <c r="L87" s="54">
        <f>VLOOKUP(D87,'Prix-Mat°Prem-Fourn'!D$1:E$64,2,FALSE)</f>
        <v>7.2322739999999994</v>
      </c>
      <c r="M87" s="54">
        <f>RecepMP[[#This Row],[Prix unitaire]]*RecepMP[[#This Row],[QtéLivrée]]</f>
        <v>723.22739999999999</v>
      </c>
      <c r="P87" s="4"/>
    </row>
    <row r="88" spans="1:16" x14ac:dyDescent="0.25">
      <c r="A88">
        <v>88</v>
      </c>
      <c r="B88">
        <v>3</v>
      </c>
      <c r="C88">
        <v>10</v>
      </c>
      <c r="D88" t="str">
        <f t="shared" si="2"/>
        <v>103</v>
      </c>
      <c r="E88">
        <v>3</v>
      </c>
      <c r="F88">
        <v>200</v>
      </c>
      <c r="G88" s="4">
        <v>43429</v>
      </c>
      <c r="H88" t="b">
        <v>1</v>
      </c>
      <c r="I88" t="s">
        <v>226</v>
      </c>
      <c r="J88" s="42" t="str">
        <f>RecepMP[[#This Row],[CodeFour]]&amp;RecepMP[[#This Row],[Refusée]]</f>
        <v>10VRAI</v>
      </c>
      <c r="K88" s="42" t="str">
        <f>VLOOKUP($B88,MP[[#All],[CodeMatPrem]:[Désignation]],2,FALSE)</f>
        <v>VIN ROUGE AOC</v>
      </c>
      <c r="L88" s="54">
        <f>VLOOKUP(D88,'Prix-Mat°Prem-Fourn'!D$1:E$64,2,FALSE)</f>
        <v>11.8528935</v>
      </c>
      <c r="M88" s="54">
        <f>RecepMP[[#This Row],[Prix unitaire]]*RecepMP[[#This Row],[QtéLivrée]]</f>
        <v>2370.5787</v>
      </c>
      <c r="P88" s="4"/>
    </row>
    <row r="89" spans="1:16" x14ac:dyDescent="0.25">
      <c r="A89">
        <v>89</v>
      </c>
      <c r="B89">
        <v>28</v>
      </c>
      <c r="C89">
        <v>4</v>
      </c>
      <c r="D89" t="str">
        <f t="shared" si="2"/>
        <v>428</v>
      </c>
      <c r="E89">
        <v>2</v>
      </c>
      <c r="F89">
        <v>50</v>
      </c>
      <c r="G89" s="4">
        <v>43503</v>
      </c>
      <c r="H89" t="b">
        <v>1</v>
      </c>
      <c r="I89" t="s">
        <v>226</v>
      </c>
      <c r="J89" s="42" t="str">
        <f>RecepMP[[#This Row],[CodeFour]]&amp;RecepMP[[#This Row],[Refusée]]</f>
        <v>4VRAI</v>
      </c>
      <c r="K89" s="42" t="str">
        <f>VLOOKUP($B89,MP[[#All],[CodeMatPrem]:[Désignation]],2,FALSE)</f>
        <v>CHAMPIGNONS DE PARIS</v>
      </c>
      <c r="L89" s="54">
        <f>VLOOKUP(D89,'Prix-Mat°Prem-Fourn'!D$1:E$64,2,FALSE)</f>
        <v>4.1765324999999995</v>
      </c>
      <c r="M89" s="54">
        <f>RecepMP[[#This Row],[Prix unitaire]]*RecepMP[[#This Row],[QtéLivrée]]</f>
        <v>208.82662499999998</v>
      </c>
      <c r="P89" s="4"/>
    </row>
    <row r="90" spans="1:16" x14ac:dyDescent="0.25">
      <c r="A90">
        <v>90</v>
      </c>
      <c r="B90">
        <v>32</v>
      </c>
      <c r="C90">
        <v>11</v>
      </c>
      <c r="D90" t="str">
        <f t="shared" si="2"/>
        <v>1132</v>
      </c>
      <c r="E90">
        <v>1</v>
      </c>
      <c r="F90">
        <v>60</v>
      </c>
      <c r="G90" s="4">
        <v>43527</v>
      </c>
      <c r="H90" t="b">
        <v>0</v>
      </c>
      <c r="J90" s="42" t="str">
        <f>RecepMP[[#This Row],[CodeFour]]&amp;RecepMP[[#This Row],[Refusée]]</f>
        <v>11FAUX</v>
      </c>
      <c r="K90" s="42" t="str">
        <f>VLOOKUP($B90,MP[[#All],[CodeMatPrem]:[Désignation]],2,FALSE)</f>
        <v>VIANDE DE COQ</v>
      </c>
      <c r="L90" s="54">
        <f>VLOOKUP(D90,'Prix-Mat°Prem-Fourn'!D$1:E$64,2,FALSE)</f>
        <v>7.7080814999999996</v>
      </c>
      <c r="M90" s="54">
        <f>RecepMP[[#This Row],[Prix unitaire]]*RecepMP[[#This Row],[QtéLivrée]]</f>
        <v>462.48488999999995</v>
      </c>
      <c r="P90" s="4"/>
    </row>
    <row r="91" spans="1:16" x14ac:dyDescent="0.25">
      <c r="A91">
        <v>91</v>
      </c>
      <c r="B91">
        <v>7</v>
      </c>
      <c r="C91">
        <v>18</v>
      </c>
      <c r="D91" t="str">
        <f t="shared" si="2"/>
        <v>187</v>
      </c>
      <c r="E91">
        <v>3</v>
      </c>
      <c r="F91">
        <v>100</v>
      </c>
      <c r="G91" s="4">
        <v>43583</v>
      </c>
      <c r="H91" t="b">
        <v>0</v>
      </c>
      <c r="J91" s="42" t="str">
        <f>RecepMP[[#This Row],[CodeFour]]&amp;RecepMP[[#This Row],[Refusée]]</f>
        <v>18FAUX</v>
      </c>
      <c r="K91" s="42" t="str">
        <f>VLOOKUP($B91,MP[[#All],[CodeMatPrem]:[Désignation]],2,FALSE)</f>
        <v>SEL</v>
      </c>
      <c r="L91" s="54">
        <f>VLOOKUP(D91,'Prix-Mat°Prem-Fourn'!D$1:E$64,2,FALSE)</f>
        <v>0.27491100000000002</v>
      </c>
      <c r="M91" s="54">
        <f>RecepMP[[#This Row],[Prix unitaire]]*RecepMP[[#This Row],[QtéLivrée]]</f>
        <v>27.491100000000003</v>
      </c>
      <c r="P91" s="4"/>
    </row>
    <row r="92" spans="1:16" x14ac:dyDescent="0.25">
      <c r="A92">
        <v>92</v>
      </c>
      <c r="B92">
        <v>1</v>
      </c>
      <c r="C92">
        <v>7</v>
      </c>
      <c r="D92" t="str">
        <f t="shared" si="2"/>
        <v>71</v>
      </c>
      <c r="E92">
        <v>3</v>
      </c>
      <c r="F92">
        <v>40</v>
      </c>
      <c r="G92" s="4">
        <v>43584</v>
      </c>
      <c r="H92" t="b">
        <v>0</v>
      </c>
      <c r="J92" s="42" t="str">
        <f>RecepMP[[#This Row],[CodeFour]]&amp;RecepMP[[#This Row],[Refusée]]</f>
        <v>7FAUX</v>
      </c>
      <c r="K92" s="42" t="str">
        <f>VLOOKUP($B92,MP[[#All],[CodeMatPrem]:[Désignation]],2,FALSE)</f>
        <v>COLLIER DE BŒUF</v>
      </c>
      <c r="L92" s="54">
        <f>VLOOKUP(D92,'Prix-Mat°Prem-Fourn'!D$1:E$64,2,FALSE)</f>
        <v>9.2623859999999993</v>
      </c>
      <c r="M92" s="54">
        <f>RecepMP[[#This Row],[Prix unitaire]]*RecepMP[[#This Row],[QtéLivrée]]</f>
        <v>370.49543999999997</v>
      </c>
      <c r="P92" s="4"/>
    </row>
    <row r="93" spans="1:16" x14ac:dyDescent="0.25">
      <c r="A93">
        <v>93</v>
      </c>
      <c r="B93">
        <v>2</v>
      </c>
      <c r="C93">
        <v>16</v>
      </c>
      <c r="D93" t="str">
        <f t="shared" si="2"/>
        <v>162</v>
      </c>
      <c r="E93">
        <v>2</v>
      </c>
      <c r="F93">
        <v>50</v>
      </c>
      <c r="G93" s="4">
        <v>43614</v>
      </c>
      <c r="H93" t="b">
        <v>0</v>
      </c>
      <c r="J93" s="42" t="str">
        <f>RecepMP[[#This Row],[CodeFour]]&amp;RecepMP[[#This Row],[Refusée]]</f>
        <v>16FAUX</v>
      </c>
      <c r="K93" s="42" t="str">
        <f>VLOOKUP($B93,MP[[#All],[CodeMatPrem]:[Désignation]],2,FALSE)</f>
        <v>JARRET DE BŒUF</v>
      </c>
      <c r="L93" s="54">
        <f>VLOOKUP(D93,'Prix-Mat°Prem-Fourn'!D$1:E$64,2,FALSE)</f>
        <v>6.0268949999999997</v>
      </c>
      <c r="M93" s="54">
        <f>RecepMP[[#This Row],[Prix unitaire]]*RecepMP[[#This Row],[QtéLivrée]]</f>
        <v>301.34474999999998</v>
      </c>
      <c r="P93" s="4"/>
    </row>
    <row r="94" spans="1:16" x14ac:dyDescent="0.25">
      <c r="A94">
        <v>94</v>
      </c>
      <c r="B94">
        <v>27</v>
      </c>
      <c r="C94">
        <v>15</v>
      </c>
      <c r="D94" t="str">
        <f t="shared" si="2"/>
        <v>1527</v>
      </c>
      <c r="E94">
        <v>6</v>
      </c>
      <c r="F94">
        <v>100</v>
      </c>
      <c r="G94" s="4">
        <v>43615</v>
      </c>
      <c r="H94" t="b">
        <v>0</v>
      </c>
      <c r="J94" s="42" t="str">
        <f>RecepMP[[#This Row],[CodeFour]]&amp;RecepMP[[#This Row],[Refusée]]</f>
        <v>15FAUX</v>
      </c>
      <c r="K94" s="42" t="str">
        <f>VLOOKUP($B94,MP[[#All],[CodeMatPrem]:[Désignation]],2,FALSE)</f>
        <v>LARDONS</v>
      </c>
      <c r="L94" s="54">
        <f>VLOOKUP(D94,'Prix-Mat°Prem-Fourn'!D$1:E$64,2,FALSE)</f>
        <v>5.519366999999999</v>
      </c>
      <c r="M94" s="54">
        <f>RecepMP[[#This Row],[Prix unitaire]]*RecepMP[[#This Row],[QtéLivrée]]</f>
        <v>551.93669999999986</v>
      </c>
      <c r="P94" s="4"/>
    </row>
    <row r="95" spans="1:16" x14ac:dyDescent="0.25">
      <c r="A95">
        <v>95</v>
      </c>
      <c r="B95">
        <v>37</v>
      </c>
      <c r="C95">
        <v>4</v>
      </c>
      <c r="D95" t="str">
        <f t="shared" si="2"/>
        <v>437</v>
      </c>
      <c r="E95">
        <v>4</v>
      </c>
      <c r="F95">
        <v>50</v>
      </c>
      <c r="G95" s="4">
        <v>43617</v>
      </c>
      <c r="H95" t="b">
        <v>0</v>
      </c>
      <c r="J95" s="42" t="str">
        <f>RecepMP[[#This Row],[CodeFour]]&amp;RecepMP[[#This Row],[Refusée]]</f>
        <v>4FAUX</v>
      </c>
      <c r="K95" s="42" t="str">
        <f>VLOOKUP($B95,MP[[#All],[CodeMatPrem]:[Désignation]],2,FALSE)</f>
        <v>GIROLLES</v>
      </c>
      <c r="L95" s="54">
        <f>VLOOKUP(D95,'Prix-Mat°Prem-Fourn'!D$1:E$64,2,FALSE)</f>
        <v>26.634646500000002</v>
      </c>
      <c r="M95" s="54">
        <f>RecepMP[[#This Row],[Prix unitaire]]*RecepMP[[#This Row],[QtéLivrée]]</f>
        <v>1331.7323250000002</v>
      </c>
      <c r="P95" s="4"/>
    </row>
    <row r="96" spans="1:16" x14ac:dyDescent="0.25">
      <c r="A96">
        <v>96</v>
      </c>
      <c r="B96">
        <v>13</v>
      </c>
      <c r="C96">
        <v>2</v>
      </c>
      <c r="D96" t="str">
        <f t="shared" si="2"/>
        <v>213</v>
      </c>
      <c r="E96">
        <v>2</v>
      </c>
      <c r="F96">
        <v>300</v>
      </c>
      <c r="G96" s="4">
        <v>43620</v>
      </c>
      <c r="H96" t="b">
        <v>0</v>
      </c>
      <c r="J96" s="42" t="str">
        <f>RecepMP[[#This Row],[CodeFour]]&amp;RecepMP[[#This Row],[Refusée]]</f>
        <v>2FAUX</v>
      </c>
      <c r="K96" s="42" t="str">
        <f>VLOOKUP($B96,MP[[#All],[CodeMatPrem]:[Désignation]],2,FALSE)</f>
        <v>CAROTTES</v>
      </c>
      <c r="L96" s="54">
        <f>VLOOKUP(D96,'Prix-Mat°Prem-Fourn'!D$1:E$64,2,FALSE)</f>
        <v>0.67670399999999997</v>
      </c>
      <c r="M96" s="54">
        <f>RecepMP[[#This Row],[Prix unitaire]]*RecepMP[[#This Row],[QtéLivrée]]</f>
        <v>203.0112</v>
      </c>
      <c r="P96" s="4"/>
    </row>
    <row r="97" spans="1:16" x14ac:dyDescent="0.25">
      <c r="A97">
        <v>97</v>
      </c>
      <c r="B97">
        <v>1</v>
      </c>
      <c r="C97">
        <v>1</v>
      </c>
      <c r="D97" t="str">
        <f t="shared" si="2"/>
        <v>11</v>
      </c>
      <c r="E97">
        <v>6</v>
      </c>
      <c r="F97">
        <v>250</v>
      </c>
      <c r="G97" s="4">
        <v>43621</v>
      </c>
      <c r="H97" t="b">
        <v>0</v>
      </c>
      <c r="J97" s="42" t="str">
        <f>RecepMP[[#This Row],[CodeFour]]&amp;RecepMP[[#This Row],[Refusée]]</f>
        <v>1FAUX</v>
      </c>
      <c r="K97" s="42" t="str">
        <f>VLOOKUP($B97,MP[[#All],[CodeMatPrem]:[Désignation]],2,FALSE)</f>
        <v>COLLIER DE BŒUF</v>
      </c>
      <c r="L97" s="54">
        <f>VLOOKUP(D97,'Prix-Mat°Prem-Fourn'!D$1:E$64,2,FALSE)</f>
        <v>9.3469739999999994</v>
      </c>
      <c r="M97" s="54">
        <f>RecepMP[[#This Row],[Prix unitaire]]*RecepMP[[#This Row],[QtéLivrée]]</f>
        <v>2336.7435</v>
      </c>
      <c r="P97" s="4"/>
    </row>
    <row r="98" spans="1:16" x14ac:dyDescent="0.25">
      <c r="A98">
        <v>98</v>
      </c>
      <c r="B98">
        <v>13</v>
      </c>
      <c r="C98">
        <v>2</v>
      </c>
      <c r="D98" t="str">
        <f t="shared" ref="D98:D129" si="3">CONCATENATE(C98,B98)</f>
        <v>213</v>
      </c>
      <c r="E98">
        <v>2</v>
      </c>
      <c r="F98">
        <v>150</v>
      </c>
      <c r="G98" s="4">
        <v>43622</v>
      </c>
      <c r="H98" t="b">
        <v>1</v>
      </c>
      <c r="I98" t="s">
        <v>227</v>
      </c>
      <c r="J98" s="42" t="str">
        <f>RecepMP[[#This Row],[CodeFour]]&amp;RecepMP[[#This Row],[Refusée]]</f>
        <v>2VRAI</v>
      </c>
      <c r="K98" s="42" t="str">
        <f>VLOOKUP($B98,MP[[#All],[CodeMatPrem]:[Désignation]],2,FALSE)</f>
        <v>CAROTTES</v>
      </c>
      <c r="L98" s="54">
        <f>VLOOKUP(D98,'Prix-Mat°Prem-Fourn'!D$1:E$64,2,FALSE)</f>
        <v>0.67670399999999997</v>
      </c>
      <c r="M98" s="54">
        <f>RecepMP[[#This Row],[Prix unitaire]]*RecepMP[[#This Row],[QtéLivrée]]</f>
        <v>101.5056</v>
      </c>
      <c r="P98" s="4"/>
    </row>
    <row r="99" spans="1:16" x14ac:dyDescent="0.25">
      <c r="A99">
        <v>99</v>
      </c>
      <c r="B99">
        <v>5</v>
      </c>
      <c r="C99">
        <v>18</v>
      </c>
      <c r="D99" t="str">
        <f t="shared" si="3"/>
        <v>185</v>
      </c>
      <c r="E99">
        <v>5</v>
      </c>
      <c r="F99">
        <v>50</v>
      </c>
      <c r="G99" s="4">
        <v>43623</v>
      </c>
      <c r="H99" t="b">
        <v>0</v>
      </c>
      <c r="J99" s="42" t="str">
        <f>RecepMP[[#This Row],[CodeFour]]&amp;RecepMP[[#This Row],[Refusée]]</f>
        <v>18FAUX</v>
      </c>
      <c r="K99" s="42" t="str">
        <f>VLOOKUP($B99,MP[[#All],[CodeMatPrem]:[Désignation]],2,FALSE)</f>
        <v>CONCENTRE TOMATE</v>
      </c>
      <c r="L99" s="54">
        <f>VLOOKUP(D99,'Prix-Mat°Prem-Fourn'!D$1:E$64,2,FALSE)</f>
        <v>0.67670399999999997</v>
      </c>
      <c r="M99" s="54">
        <f>RecepMP[[#This Row],[Prix unitaire]]*RecepMP[[#This Row],[QtéLivrée]]</f>
        <v>33.8352</v>
      </c>
      <c r="P99" s="4"/>
    </row>
    <row r="100" spans="1:16" x14ac:dyDescent="0.25">
      <c r="A100">
        <v>100</v>
      </c>
      <c r="B100">
        <v>8</v>
      </c>
      <c r="C100">
        <v>18</v>
      </c>
      <c r="D100" t="str">
        <f t="shared" si="3"/>
        <v>188</v>
      </c>
      <c r="E100">
        <v>2</v>
      </c>
      <c r="F100">
        <v>25</v>
      </c>
      <c r="G100" s="4">
        <v>43623</v>
      </c>
      <c r="H100" t="b">
        <v>0</v>
      </c>
      <c r="J100" s="42" t="str">
        <f>RecepMP[[#This Row],[CodeFour]]&amp;RecepMP[[#This Row],[Refusée]]</f>
        <v>18FAUX</v>
      </c>
      <c r="K100" s="42" t="str">
        <f>VLOOKUP($B100,MP[[#All],[CodeMatPrem]:[Désignation]],2,FALSE)</f>
        <v>POIVRE VERT</v>
      </c>
      <c r="L100" s="54">
        <f>VLOOKUP(D100,'Prix-Mat°Prem-Fourn'!D$1:E$64,2,FALSE)</f>
        <v>9.6747524999999985</v>
      </c>
      <c r="M100" s="54">
        <f>RecepMP[[#This Row],[Prix unitaire]]*RecepMP[[#This Row],[QtéLivrée]]</f>
        <v>241.86881249999996</v>
      </c>
      <c r="P100" s="4"/>
    </row>
    <row r="101" spans="1:16" x14ac:dyDescent="0.25">
      <c r="A101">
        <v>101</v>
      </c>
      <c r="B101">
        <v>9</v>
      </c>
      <c r="C101">
        <v>6</v>
      </c>
      <c r="D101" t="str">
        <f t="shared" si="3"/>
        <v>69</v>
      </c>
      <c r="E101">
        <v>1</v>
      </c>
      <c r="F101">
        <v>30</v>
      </c>
      <c r="G101" s="4">
        <v>43624</v>
      </c>
      <c r="H101" t="b">
        <v>0</v>
      </c>
      <c r="J101" s="42" t="str">
        <f>RecepMP[[#This Row],[CodeFour]]&amp;RecepMP[[#This Row],[Refusée]]</f>
        <v>6FAUX</v>
      </c>
      <c r="K101" s="42" t="str">
        <f>VLOOKUP($B101,MP[[#All],[CodeMatPrem]:[Désignation]],2,FALSE)</f>
        <v>POIREAU</v>
      </c>
      <c r="L101" s="54">
        <f>VLOOKUP(D101,'Prix-Mat°Prem-Fourn'!D$1:E$64,2,FALSE)</f>
        <v>0.66613050000000007</v>
      </c>
      <c r="M101" s="54">
        <f>RecepMP[[#This Row],[Prix unitaire]]*RecepMP[[#This Row],[QtéLivrée]]</f>
        <v>19.983915000000003</v>
      </c>
      <c r="P101" s="4"/>
    </row>
    <row r="102" spans="1:16" x14ac:dyDescent="0.25">
      <c r="A102">
        <v>102</v>
      </c>
      <c r="B102">
        <v>5</v>
      </c>
      <c r="C102">
        <v>18</v>
      </c>
      <c r="D102" t="str">
        <f t="shared" si="3"/>
        <v>185</v>
      </c>
      <c r="E102">
        <v>4</v>
      </c>
      <c r="F102">
        <v>25</v>
      </c>
      <c r="G102" s="4">
        <v>43624</v>
      </c>
      <c r="H102" t="b">
        <v>0</v>
      </c>
      <c r="J102" s="42" t="str">
        <f>RecepMP[[#This Row],[CodeFour]]&amp;RecepMP[[#This Row],[Refusée]]</f>
        <v>18FAUX</v>
      </c>
      <c r="K102" s="42" t="str">
        <f>VLOOKUP($B102,MP[[#All],[CodeMatPrem]:[Désignation]],2,FALSE)</f>
        <v>CONCENTRE TOMATE</v>
      </c>
      <c r="L102" s="54">
        <f>VLOOKUP(D102,'Prix-Mat°Prem-Fourn'!D$1:E$64,2,FALSE)</f>
        <v>0.67670399999999997</v>
      </c>
      <c r="M102" s="54">
        <f>RecepMP[[#This Row],[Prix unitaire]]*RecepMP[[#This Row],[QtéLivrée]]</f>
        <v>16.9176</v>
      </c>
      <c r="P102" s="4"/>
    </row>
    <row r="103" spans="1:16" x14ac:dyDescent="0.25">
      <c r="A103">
        <v>103</v>
      </c>
      <c r="B103">
        <v>11</v>
      </c>
      <c r="C103">
        <v>3</v>
      </c>
      <c r="D103" t="str">
        <f t="shared" si="3"/>
        <v>311</v>
      </c>
      <c r="E103">
        <v>3</v>
      </c>
      <c r="F103">
        <v>35</v>
      </c>
      <c r="G103" s="4">
        <v>43624</v>
      </c>
      <c r="H103" t="b">
        <v>0</v>
      </c>
      <c r="J103" s="42" t="str">
        <f>RecepMP[[#This Row],[CodeFour]]&amp;RecepMP[[#This Row],[Refusée]]</f>
        <v>3FAUX</v>
      </c>
      <c r="K103" s="42" t="str">
        <f>VLOOKUP($B103,MP[[#All],[CodeMatPrem]:[Désignation]],2,FALSE)</f>
        <v>THYM</v>
      </c>
      <c r="L103" s="54">
        <f>VLOOKUP(D103,'Prix-Mat°Prem-Fourn'!D$1:E$64,2,FALSE)</f>
        <v>15.722794499999999</v>
      </c>
      <c r="M103" s="54">
        <f>RecepMP[[#This Row],[Prix unitaire]]*RecepMP[[#This Row],[QtéLivrée]]</f>
        <v>550.29780749999998</v>
      </c>
      <c r="P103" s="4"/>
    </row>
    <row r="104" spans="1:16" x14ac:dyDescent="0.25">
      <c r="A104">
        <v>104</v>
      </c>
      <c r="B104">
        <v>17</v>
      </c>
      <c r="C104">
        <v>2</v>
      </c>
      <c r="D104" t="str">
        <f t="shared" si="3"/>
        <v>217</v>
      </c>
      <c r="E104">
        <v>2</v>
      </c>
      <c r="F104">
        <v>100</v>
      </c>
      <c r="G104" s="4">
        <v>43625</v>
      </c>
      <c r="H104" t="b">
        <v>0</v>
      </c>
      <c r="J104" s="42" t="str">
        <f>RecepMP[[#This Row],[CodeFour]]&amp;RecepMP[[#This Row],[Refusée]]</f>
        <v>2FAUX</v>
      </c>
      <c r="K104" s="42" t="str">
        <f>VLOOKUP($B104,MP[[#All],[CodeMatPrem]:[Désignation]],2,FALSE)</f>
        <v>HARICOTS BLANCS</v>
      </c>
      <c r="L104" s="54">
        <f>VLOOKUP(D104,'Prix-Mat°Prem-Fourn'!D$1:E$64,2,FALSE)</f>
        <v>2.0829795</v>
      </c>
      <c r="M104" s="54">
        <f>RecepMP[[#This Row],[Prix unitaire]]*RecepMP[[#This Row],[QtéLivrée]]</f>
        <v>208.29794999999999</v>
      </c>
      <c r="P104" s="4"/>
    </row>
    <row r="105" spans="1:16" x14ac:dyDescent="0.25">
      <c r="A105">
        <v>105</v>
      </c>
      <c r="B105">
        <v>9</v>
      </c>
      <c r="C105">
        <v>6</v>
      </c>
      <c r="D105" t="str">
        <f t="shared" si="3"/>
        <v>69</v>
      </c>
      <c r="E105">
        <v>3</v>
      </c>
      <c r="F105">
        <v>100</v>
      </c>
      <c r="G105" s="4">
        <v>43625</v>
      </c>
      <c r="H105" t="b">
        <v>1</v>
      </c>
      <c r="I105" t="s">
        <v>224</v>
      </c>
      <c r="J105" s="42" t="str">
        <f>RecepMP[[#This Row],[CodeFour]]&amp;RecepMP[[#This Row],[Refusée]]</f>
        <v>6VRAI</v>
      </c>
      <c r="K105" s="42" t="str">
        <f>VLOOKUP($B105,MP[[#All],[CodeMatPrem]:[Désignation]],2,FALSE)</f>
        <v>POIREAU</v>
      </c>
      <c r="L105" s="54">
        <f>VLOOKUP(D105,'Prix-Mat°Prem-Fourn'!D$1:E$64,2,FALSE)</f>
        <v>0.66613050000000007</v>
      </c>
      <c r="M105" s="54">
        <f>RecepMP[[#This Row],[Prix unitaire]]*RecepMP[[#This Row],[QtéLivrée]]</f>
        <v>66.613050000000001</v>
      </c>
      <c r="P105" s="4"/>
    </row>
    <row r="106" spans="1:16" x14ac:dyDescent="0.25">
      <c r="A106">
        <v>106</v>
      </c>
      <c r="B106">
        <v>16</v>
      </c>
      <c r="C106">
        <v>1</v>
      </c>
      <c r="D106" t="str">
        <f t="shared" si="3"/>
        <v>116</v>
      </c>
      <c r="E106">
        <v>2</v>
      </c>
      <c r="F106">
        <v>35</v>
      </c>
      <c r="G106" s="4">
        <v>43625</v>
      </c>
      <c r="H106" t="b">
        <v>0</v>
      </c>
      <c r="J106" s="42" t="str">
        <f>RecepMP[[#This Row],[CodeFour]]&amp;RecepMP[[#This Row],[Refusée]]</f>
        <v>1FAUX</v>
      </c>
      <c r="K106" s="42" t="str">
        <f>VLOOKUP($B106,MP[[#All],[CodeMatPrem]:[Désignation]],2,FALSE)</f>
        <v>CANARD</v>
      </c>
      <c r="L106" s="54">
        <f>VLOOKUP(D106,'Prix-Mat°Prem-Fourn'!D$1:E$64,2,FALSE)</f>
        <v>8.5010940000000002</v>
      </c>
      <c r="M106" s="54">
        <f>RecepMP[[#This Row],[Prix unitaire]]*RecepMP[[#This Row],[QtéLivrée]]</f>
        <v>297.53829000000002</v>
      </c>
      <c r="P106" s="4"/>
    </row>
    <row r="107" spans="1:16" x14ac:dyDescent="0.25">
      <c r="A107">
        <v>107</v>
      </c>
      <c r="B107">
        <v>16</v>
      </c>
      <c r="C107">
        <v>7</v>
      </c>
      <c r="D107" t="str">
        <f t="shared" si="3"/>
        <v>716</v>
      </c>
      <c r="E107">
        <v>5</v>
      </c>
      <c r="F107">
        <v>100</v>
      </c>
      <c r="G107" s="4">
        <v>43625</v>
      </c>
      <c r="H107" t="b">
        <v>0</v>
      </c>
      <c r="J107" s="42" t="str">
        <f>RecepMP[[#This Row],[CodeFour]]&amp;RecepMP[[#This Row],[Refusée]]</f>
        <v>7FAUX</v>
      </c>
      <c r="K107" s="42" t="str">
        <f>VLOOKUP($B107,MP[[#All],[CodeMatPrem]:[Désignation]],2,FALSE)</f>
        <v>CANARD</v>
      </c>
      <c r="L107" s="54">
        <f>VLOOKUP(D107,'Prix-Mat°Prem-Fourn'!D$1:E$64,2,FALSE)</f>
        <v>7.8032430000000002</v>
      </c>
      <c r="M107" s="54">
        <f>RecepMP[[#This Row],[Prix unitaire]]*RecepMP[[#This Row],[QtéLivrée]]</f>
        <v>780.32429999999999</v>
      </c>
      <c r="P107" s="4"/>
    </row>
    <row r="108" spans="1:16" x14ac:dyDescent="0.25">
      <c r="A108">
        <v>108</v>
      </c>
      <c r="B108">
        <v>8</v>
      </c>
      <c r="C108">
        <v>8</v>
      </c>
      <c r="D108" t="str">
        <f t="shared" si="3"/>
        <v>88</v>
      </c>
      <c r="E108">
        <v>5</v>
      </c>
      <c r="F108">
        <v>200</v>
      </c>
      <c r="G108" s="4">
        <v>43625</v>
      </c>
      <c r="H108" t="b">
        <v>0</v>
      </c>
      <c r="J108" s="42" t="str">
        <f>RecepMP[[#This Row],[CodeFour]]&amp;RecepMP[[#This Row],[Refusée]]</f>
        <v>8FAUX</v>
      </c>
      <c r="K108" s="42" t="str">
        <f>VLOOKUP($B108,MP[[#All],[CodeMatPrem]:[Désignation]],2,FALSE)</f>
        <v>POIVRE VERT</v>
      </c>
      <c r="L108" s="54">
        <f>VLOOKUP(D108,'Prix-Mat°Prem-Fourn'!D$1:E$64,2,FALSE)</f>
        <v>8.7760050000000014</v>
      </c>
      <c r="M108" s="54">
        <f>RecepMP[[#This Row],[Prix unitaire]]*RecepMP[[#This Row],[QtéLivrée]]</f>
        <v>1755.2010000000002</v>
      </c>
      <c r="P108" s="4"/>
    </row>
    <row r="109" spans="1:16" x14ac:dyDescent="0.25">
      <c r="A109">
        <v>109</v>
      </c>
      <c r="B109">
        <v>2</v>
      </c>
      <c r="C109">
        <v>7</v>
      </c>
      <c r="D109" t="str">
        <f t="shared" si="3"/>
        <v>72</v>
      </c>
      <c r="E109">
        <v>4</v>
      </c>
      <c r="F109">
        <v>95</v>
      </c>
      <c r="G109" s="4">
        <v>43635</v>
      </c>
      <c r="H109" t="b">
        <v>1</v>
      </c>
      <c r="I109" t="s">
        <v>225</v>
      </c>
      <c r="J109" s="42" t="str">
        <f>RecepMP[[#This Row],[CodeFour]]&amp;RecepMP[[#This Row],[Refusée]]</f>
        <v>7VRAI</v>
      </c>
      <c r="K109" s="42" t="str">
        <f>VLOOKUP($B109,MP[[#All],[CodeMatPrem]:[Désignation]],2,FALSE)</f>
        <v>JARRET DE BŒUF</v>
      </c>
      <c r="L109" s="54">
        <f>VLOOKUP(D109,'Prix-Mat°Prem-Fourn'!D$1:E$64,2,FALSE)</f>
        <v>5.3819114999999993</v>
      </c>
      <c r="M109" s="54">
        <f>RecepMP[[#This Row],[Prix unitaire]]*RecepMP[[#This Row],[QtéLivrée]]</f>
        <v>511.28159249999993</v>
      </c>
      <c r="P109" s="4"/>
    </row>
    <row r="110" spans="1:16" x14ac:dyDescent="0.25">
      <c r="A110">
        <v>110</v>
      </c>
      <c r="B110">
        <v>26</v>
      </c>
      <c r="C110">
        <v>6</v>
      </c>
      <c r="D110" t="str">
        <f t="shared" si="3"/>
        <v>626</v>
      </c>
      <c r="E110">
        <v>6</v>
      </c>
      <c r="F110">
        <v>39</v>
      </c>
      <c r="G110" s="4">
        <v>43635</v>
      </c>
      <c r="H110" t="b">
        <v>0</v>
      </c>
      <c r="J110" s="42" t="str">
        <f>RecepMP[[#This Row],[CodeFour]]&amp;RecepMP[[#This Row],[Refusée]]</f>
        <v>6FAUX</v>
      </c>
      <c r="K110" s="42" t="str">
        <f>VLOOKUP($B110,MP[[#All],[CodeMatPrem]:[Désignation]],2,FALSE)</f>
        <v>ECHALOTTE</v>
      </c>
      <c r="L110" s="54">
        <f>VLOOKUP(D110,'Prix-Mat°Prem-Fourn'!D$1:E$64,2,FALSE)</f>
        <v>4.4197229999999994</v>
      </c>
      <c r="M110" s="54">
        <f>RecepMP[[#This Row],[Prix unitaire]]*RecepMP[[#This Row],[QtéLivrée]]</f>
        <v>172.36919699999999</v>
      </c>
      <c r="P110" s="4"/>
    </row>
    <row r="111" spans="1:16" x14ac:dyDescent="0.25">
      <c r="A111">
        <v>111</v>
      </c>
      <c r="B111">
        <v>30</v>
      </c>
      <c r="C111">
        <v>2</v>
      </c>
      <c r="D111" t="str">
        <f t="shared" si="3"/>
        <v>230</v>
      </c>
      <c r="E111">
        <v>4</v>
      </c>
      <c r="F111">
        <v>100</v>
      </c>
      <c r="G111" s="4">
        <v>43635</v>
      </c>
      <c r="H111" t="b">
        <v>0</v>
      </c>
      <c r="J111" s="42" t="str">
        <f>RecepMP[[#This Row],[CodeFour]]&amp;RecepMP[[#This Row],[Refusée]]</f>
        <v>2FAUX</v>
      </c>
      <c r="K111" s="42" t="str">
        <f>VLOOKUP($B111,MP[[#All],[CodeMatPrem]:[Désignation]],2,FALSE)</f>
        <v>HARICOTS ROUGES</v>
      </c>
      <c r="L111" s="54">
        <f>VLOOKUP(D111,'Prix-Mat°Prem-Fourn'!D$1:E$64,2,FALSE)</f>
        <v>2.4741989999999996</v>
      </c>
      <c r="M111" s="54">
        <f>RecepMP[[#This Row],[Prix unitaire]]*RecepMP[[#This Row],[QtéLivrée]]</f>
        <v>247.41989999999996</v>
      </c>
      <c r="P111" s="4"/>
    </row>
    <row r="112" spans="1:16" x14ac:dyDescent="0.25">
      <c r="A112">
        <v>112</v>
      </c>
      <c r="B112">
        <v>35</v>
      </c>
      <c r="C112">
        <v>1</v>
      </c>
      <c r="D112" t="str">
        <f t="shared" si="3"/>
        <v>135</v>
      </c>
      <c r="E112">
        <v>1</v>
      </c>
      <c r="F112">
        <v>50</v>
      </c>
      <c r="G112" s="4">
        <v>43660</v>
      </c>
      <c r="H112" t="b">
        <v>0</v>
      </c>
      <c r="J112" s="42" t="str">
        <f>RecepMP[[#This Row],[CodeFour]]&amp;RecepMP[[#This Row],[Refusée]]</f>
        <v>1FAUX</v>
      </c>
      <c r="K112" s="42" t="str">
        <f>VLOOKUP($B112,MP[[#All],[CodeMatPrem]:[Désignation]],2,FALSE)</f>
        <v>EPAULE DE VEAU</v>
      </c>
      <c r="L112" s="54">
        <f>VLOOKUP(D112,'Prix-Mat°Prem-Fourn'!D$1:E$64,2,FALSE)</f>
        <v>7.2322739999999994</v>
      </c>
      <c r="M112" s="54">
        <f>RecepMP[[#This Row],[Prix unitaire]]*RecepMP[[#This Row],[QtéLivrée]]</f>
        <v>361.61369999999999</v>
      </c>
      <c r="P112" s="4"/>
    </row>
    <row r="113" spans="1:16" x14ac:dyDescent="0.25">
      <c r="A113">
        <v>113</v>
      </c>
      <c r="B113">
        <v>32</v>
      </c>
      <c r="C113">
        <v>11</v>
      </c>
      <c r="D113" t="str">
        <f t="shared" si="3"/>
        <v>1132</v>
      </c>
      <c r="E113">
        <v>5</v>
      </c>
      <c r="F113">
        <v>100</v>
      </c>
      <c r="G113" s="4">
        <v>43660</v>
      </c>
      <c r="H113" t="b">
        <v>1</v>
      </c>
      <c r="I113" t="s">
        <v>226</v>
      </c>
      <c r="J113" s="42" t="str">
        <f>RecepMP[[#This Row],[CodeFour]]&amp;RecepMP[[#This Row],[Refusée]]</f>
        <v>11VRAI</v>
      </c>
      <c r="K113" s="42" t="str">
        <f>VLOOKUP($B113,MP[[#All],[CodeMatPrem]:[Désignation]],2,FALSE)</f>
        <v>VIANDE DE COQ</v>
      </c>
      <c r="L113" s="54">
        <f>VLOOKUP(D113,'Prix-Mat°Prem-Fourn'!D$1:E$64,2,FALSE)</f>
        <v>7.7080814999999996</v>
      </c>
      <c r="M113" s="54">
        <f>RecepMP[[#This Row],[Prix unitaire]]*RecepMP[[#This Row],[QtéLivrée]]</f>
        <v>770.80814999999996</v>
      </c>
      <c r="P113" s="4"/>
    </row>
    <row r="114" spans="1:16" x14ac:dyDescent="0.25">
      <c r="A114">
        <v>114</v>
      </c>
      <c r="B114">
        <v>28</v>
      </c>
      <c r="C114">
        <v>4</v>
      </c>
      <c r="D114" t="str">
        <f t="shared" si="3"/>
        <v>428</v>
      </c>
      <c r="E114">
        <v>3</v>
      </c>
      <c r="F114">
        <v>50</v>
      </c>
      <c r="G114" s="4">
        <v>43660</v>
      </c>
      <c r="H114" t="b">
        <v>0</v>
      </c>
      <c r="J114" s="42" t="str">
        <f>RecepMP[[#This Row],[CodeFour]]&amp;RecepMP[[#This Row],[Refusée]]</f>
        <v>4FAUX</v>
      </c>
      <c r="K114" s="42" t="str">
        <f>VLOOKUP($B114,MP[[#All],[CodeMatPrem]:[Désignation]],2,FALSE)</f>
        <v>CHAMPIGNONS DE PARIS</v>
      </c>
      <c r="L114" s="54">
        <f>VLOOKUP(D114,'Prix-Mat°Prem-Fourn'!D$1:E$64,2,FALSE)</f>
        <v>4.1765324999999995</v>
      </c>
      <c r="M114" s="54">
        <f>RecepMP[[#This Row],[Prix unitaire]]*RecepMP[[#This Row],[QtéLivrée]]</f>
        <v>208.82662499999998</v>
      </c>
      <c r="P114" s="4"/>
    </row>
    <row r="115" spans="1:16" x14ac:dyDescent="0.25">
      <c r="A115">
        <v>115</v>
      </c>
      <c r="B115">
        <v>31</v>
      </c>
      <c r="C115">
        <v>11</v>
      </c>
      <c r="D115" t="str">
        <f t="shared" si="3"/>
        <v>1131</v>
      </c>
      <c r="E115">
        <v>3</v>
      </c>
      <c r="F115">
        <v>120</v>
      </c>
      <c r="G115" s="4">
        <v>43660</v>
      </c>
      <c r="H115" t="b">
        <v>0</v>
      </c>
      <c r="J115" s="42" t="str">
        <f>RecepMP[[#This Row],[CodeFour]]&amp;RecepMP[[#This Row],[Refusée]]</f>
        <v>11FAUX</v>
      </c>
      <c r="K115" s="42" t="str">
        <f>VLOOKUP($B115,MP[[#All],[CodeMatPrem]:[Désignation]],2,FALSE)</f>
        <v>MORCEAUX DE LIEVRES</v>
      </c>
      <c r="L115" s="54">
        <f>VLOOKUP(D115,'Prix-Mat°Prem-Fourn'!D$1:E$64,2,FALSE)</f>
        <v>9.6853259999999999</v>
      </c>
      <c r="M115" s="54">
        <f>RecepMP[[#This Row],[Prix unitaire]]*RecepMP[[#This Row],[QtéLivrée]]</f>
        <v>1162.23912</v>
      </c>
      <c r="P115" s="4"/>
    </row>
    <row r="116" spans="1:16" x14ac:dyDescent="0.25">
      <c r="A116">
        <v>116</v>
      </c>
      <c r="B116">
        <v>35</v>
      </c>
      <c r="C116">
        <v>1</v>
      </c>
      <c r="D116" t="str">
        <f t="shared" si="3"/>
        <v>135</v>
      </c>
      <c r="E116">
        <v>2</v>
      </c>
      <c r="F116">
        <v>50</v>
      </c>
      <c r="G116" s="4">
        <v>43671</v>
      </c>
      <c r="H116" t="b">
        <v>0</v>
      </c>
      <c r="J116" s="42" t="str">
        <f>RecepMP[[#This Row],[CodeFour]]&amp;RecepMP[[#This Row],[Refusée]]</f>
        <v>1FAUX</v>
      </c>
      <c r="K116" s="42" t="str">
        <f>VLOOKUP($B116,MP[[#All],[CodeMatPrem]:[Désignation]],2,FALSE)</f>
        <v>EPAULE DE VEAU</v>
      </c>
      <c r="L116" s="54">
        <f>VLOOKUP(D116,'Prix-Mat°Prem-Fourn'!D$1:E$64,2,FALSE)</f>
        <v>7.2322739999999994</v>
      </c>
      <c r="M116" s="54">
        <f>RecepMP[[#This Row],[Prix unitaire]]*RecepMP[[#This Row],[QtéLivrée]]</f>
        <v>361.61369999999999</v>
      </c>
      <c r="P116" s="4"/>
    </row>
    <row r="117" spans="1:16" x14ac:dyDescent="0.25">
      <c r="A117">
        <v>117</v>
      </c>
      <c r="B117">
        <v>27</v>
      </c>
      <c r="C117">
        <v>15</v>
      </c>
      <c r="D117" t="str">
        <f t="shared" si="3"/>
        <v>1527</v>
      </c>
      <c r="E117">
        <v>5</v>
      </c>
      <c r="F117">
        <v>120</v>
      </c>
      <c r="G117" s="4">
        <v>43689</v>
      </c>
      <c r="H117" t="b">
        <v>0</v>
      </c>
      <c r="J117" s="42" t="str">
        <f>RecepMP[[#This Row],[CodeFour]]&amp;RecepMP[[#This Row],[Refusée]]</f>
        <v>15FAUX</v>
      </c>
      <c r="K117" s="42" t="str">
        <f>VLOOKUP($B117,MP[[#All],[CodeMatPrem]:[Désignation]],2,FALSE)</f>
        <v>LARDONS</v>
      </c>
      <c r="L117" s="54">
        <f>VLOOKUP(D117,'Prix-Mat°Prem-Fourn'!D$1:E$64,2,FALSE)</f>
        <v>5.519366999999999</v>
      </c>
      <c r="M117" s="54">
        <f>RecepMP[[#This Row],[Prix unitaire]]*RecepMP[[#This Row],[QtéLivrée]]</f>
        <v>662.32403999999985</v>
      </c>
      <c r="P117" s="4"/>
    </row>
    <row r="118" spans="1:16" x14ac:dyDescent="0.25">
      <c r="A118">
        <v>118</v>
      </c>
      <c r="B118">
        <v>8</v>
      </c>
      <c r="C118">
        <v>8</v>
      </c>
      <c r="D118" t="str">
        <f t="shared" si="3"/>
        <v>88</v>
      </c>
      <c r="E118">
        <v>3</v>
      </c>
      <c r="F118">
        <v>50</v>
      </c>
      <c r="G118" s="4">
        <v>43690</v>
      </c>
      <c r="H118" t="b">
        <v>0</v>
      </c>
      <c r="J118" s="42" t="str">
        <f>RecepMP[[#This Row],[CodeFour]]&amp;RecepMP[[#This Row],[Refusée]]</f>
        <v>8FAUX</v>
      </c>
      <c r="K118" s="42" t="str">
        <f>VLOOKUP($B118,MP[[#All],[CodeMatPrem]:[Désignation]],2,FALSE)</f>
        <v>POIVRE VERT</v>
      </c>
      <c r="L118" s="54">
        <f>VLOOKUP(D118,'Prix-Mat°Prem-Fourn'!D$1:E$64,2,FALSE)</f>
        <v>8.7760050000000014</v>
      </c>
      <c r="M118" s="54">
        <f>RecepMP[[#This Row],[Prix unitaire]]*RecepMP[[#This Row],[QtéLivrée]]</f>
        <v>438.80025000000006</v>
      </c>
      <c r="P118" s="4"/>
    </row>
    <row r="119" spans="1:16" x14ac:dyDescent="0.25">
      <c r="A119">
        <v>119</v>
      </c>
      <c r="B119">
        <v>29</v>
      </c>
      <c r="C119">
        <v>11</v>
      </c>
      <c r="D119" t="str">
        <f t="shared" si="3"/>
        <v>1129</v>
      </c>
      <c r="E119">
        <v>5</v>
      </c>
      <c r="F119">
        <v>200</v>
      </c>
      <c r="G119" s="4">
        <v>43700</v>
      </c>
      <c r="H119" t="b">
        <v>0</v>
      </c>
      <c r="J119" s="42" t="str">
        <f>RecepMP[[#This Row],[CodeFour]]&amp;RecepMP[[#This Row],[Refusée]]</f>
        <v>11FAUX</v>
      </c>
      <c r="K119" s="42" t="str">
        <f>VLOOKUP($B119,MP[[#All],[CodeMatPrem]:[Désignation]],2,FALSE)</f>
        <v>VIANDE AUTRUCHE</v>
      </c>
      <c r="L119" s="54">
        <f>VLOOKUP(D119,'Prix-Mat°Prem-Fourn'!D$1:E$64,2,FALSE)</f>
        <v>7.8349634999999997</v>
      </c>
      <c r="M119" s="54">
        <f>RecepMP[[#This Row],[Prix unitaire]]*RecepMP[[#This Row],[QtéLivrée]]</f>
        <v>1566.9927</v>
      </c>
      <c r="P119" s="4"/>
    </row>
    <row r="120" spans="1:16" x14ac:dyDescent="0.25">
      <c r="A120">
        <v>120</v>
      </c>
      <c r="B120">
        <v>30</v>
      </c>
      <c r="C120">
        <v>6</v>
      </c>
      <c r="D120" t="str">
        <f t="shared" si="3"/>
        <v>630</v>
      </c>
      <c r="E120">
        <v>2</v>
      </c>
      <c r="F120">
        <v>150</v>
      </c>
      <c r="G120" s="4">
        <v>43702</v>
      </c>
      <c r="H120" t="b">
        <v>1</v>
      </c>
      <c r="I120" t="s">
        <v>224</v>
      </c>
      <c r="J120" s="42" t="str">
        <f>RecepMP[[#This Row],[CodeFour]]&amp;RecepMP[[#This Row],[Refusée]]</f>
        <v>6VRAI</v>
      </c>
      <c r="K120" s="42" t="str">
        <f>VLOOKUP($B120,MP[[#All],[CodeMatPrem]:[Désignation]],2,FALSE)</f>
        <v>HARICOTS ROUGES</v>
      </c>
      <c r="L120" s="54">
        <f>VLOOKUP(D120,'Prix-Mat°Prem-Fourn'!D$1:E$64,2,FALSE)</f>
        <v>2.2627290000000002</v>
      </c>
      <c r="M120" s="54">
        <f>RecepMP[[#This Row],[Prix unitaire]]*RecepMP[[#This Row],[QtéLivrée]]</f>
        <v>339.40935000000002</v>
      </c>
      <c r="P120" s="4"/>
    </row>
    <row r="121" spans="1:16" x14ac:dyDescent="0.25">
      <c r="A121">
        <v>121</v>
      </c>
      <c r="B121">
        <v>7</v>
      </c>
      <c r="C121">
        <v>18</v>
      </c>
      <c r="D121" t="str">
        <f t="shared" si="3"/>
        <v>187</v>
      </c>
      <c r="E121">
        <v>1</v>
      </c>
      <c r="F121">
        <v>90</v>
      </c>
      <c r="G121" s="4">
        <v>43711</v>
      </c>
      <c r="H121" t="b">
        <v>0</v>
      </c>
      <c r="J121" s="42" t="str">
        <f>RecepMP[[#This Row],[CodeFour]]&amp;RecepMP[[#This Row],[Refusée]]</f>
        <v>18FAUX</v>
      </c>
      <c r="K121" s="42" t="str">
        <f>VLOOKUP($B121,MP[[#All],[CodeMatPrem]:[Désignation]],2,FALSE)</f>
        <v>SEL</v>
      </c>
      <c r="L121" s="54">
        <f>VLOOKUP(D121,'Prix-Mat°Prem-Fourn'!D$1:E$64,2,FALSE)</f>
        <v>0.27491100000000002</v>
      </c>
      <c r="M121" s="54">
        <f>RecepMP[[#This Row],[Prix unitaire]]*RecepMP[[#This Row],[QtéLivrée]]</f>
        <v>24.741990000000001</v>
      </c>
      <c r="P121" s="4"/>
    </row>
    <row r="122" spans="1:16" x14ac:dyDescent="0.25">
      <c r="A122">
        <v>122</v>
      </c>
      <c r="B122">
        <v>27</v>
      </c>
      <c r="C122">
        <v>15</v>
      </c>
      <c r="D122" t="str">
        <f t="shared" si="3"/>
        <v>1527</v>
      </c>
      <c r="E122">
        <v>5</v>
      </c>
      <c r="F122">
        <v>120</v>
      </c>
      <c r="G122" s="4">
        <v>43725</v>
      </c>
      <c r="H122" t="b">
        <v>0</v>
      </c>
      <c r="J122" s="42" t="str">
        <f>RecepMP[[#This Row],[CodeFour]]&amp;RecepMP[[#This Row],[Refusée]]</f>
        <v>15FAUX</v>
      </c>
      <c r="K122" s="42" t="str">
        <f>VLOOKUP($B122,MP[[#All],[CodeMatPrem]:[Désignation]],2,FALSE)</f>
        <v>LARDONS</v>
      </c>
      <c r="L122" s="54">
        <f>VLOOKUP(D122,'Prix-Mat°Prem-Fourn'!D$1:E$64,2,FALSE)</f>
        <v>5.519366999999999</v>
      </c>
      <c r="M122" s="54">
        <f>RecepMP[[#This Row],[Prix unitaire]]*RecepMP[[#This Row],[QtéLivrée]]</f>
        <v>662.32403999999985</v>
      </c>
      <c r="P122" s="4"/>
    </row>
    <row r="123" spans="1:16" x14ac:dyDescent="0.25">
      <c r="A123">
        <v>123</v>
      </c>
      <c r="B123">
        <v>17</v>
      </c>
      <c r="C123">
        <v>18</v>
      </c>
      <c r="D123" t="str">
        <f t="shared" si="3"/>
        <v>1817</v>
      </c>
      <c r="E123">
        <v>3</v>
      </c>
      <c r="F123">
        <v>30</v>
      </c>
      <c r="G123" s="4">
        <v>43731</v>
      </c>
      <c r="H123" t="b">
        <v>0</v>
      </c>
      <c r="J123" s="42" t="str">
        <f>RecepMP[[#This Row],[CodeFour]]&amp;RecepMP[[#This Row],[Refusée]]</f>
        <v>18FAUX</v>
      </c>
      <c r="K123" s="42" t="str">
        <f>VLOOKUP($B123,MP[[#All],[CodeMatPrem]:[Désignation]],2,FALSE)</f>
        <v>HARICOTS BLANCS</v>
      </c>
      <c r="L123" s="54">
        <f>VLOOKUP(D123,'Prix-Mat°Prem-Fourn'!D$1:E$64,2,FALSE)</f>
        <v>2.3578904999999999</v>
      </c>
      <c r="M123" s="54">
        <f>RecepMP[[#This Row],[Prix unitaire]]*RecepMP[[#This Row],[QtéLivrée]]</f>
        <v>70.736715000000004</v>
      </c>
      <c r="P123" s="4"/>
    </row>
    <row r="124" spans="1:16" x14ac:dyDescent="0.25">
      <c r="A124">
        <v>124</v>
      </c>
      <c r="B124">
        <v>35</v>
      </c>
      <c r="C124">
        <v>1</v>
      </c>
      <c r="D124" t="str">
        <f t="shared" si="3"/>
        <v>135</v>
      </c>
      <c r="E124">
        <v>2</v>
      </c>
      <c r="F124">
        <v>100</v>
      </c>
      <c r="G124" s="4">
        <v>43740</v>
      </c>
      <c r="H124" t="b">
        <v>0</v>
      </c>
      <c r="J124" s="42" t="str">
        <f>RecepMP[[#This Row],[CodeFour]]&amp;RecepMP[[#This Row],[Refusée]]</f>
        <v>1FAUX</v>
      </c>
      <c r="K124" s="42" t="str">
        <f>VLOOKUP($B124,MP[[#All],[CodeMatPrem]:[Désignation]],2,FALSE)</f>
        <v>EPAULE DE VEAU</v>
      </c>
      <c r="L124" s="54">
        <f>VLOOKUP(D124,'Prix-Mat°Prem-Fourn'!D$1:E$64,2,FALSE)</f>
        <v>7.2322739999999994</v>
      </c>
      <c r="M124" s="54">
        <f>RecepMP[[#This Row],[Prix unitaire]]*RecepMP[[#This Row],[QtéLivrée]]</f>
        <v>723.22739999999999</v>
      </c>
      <c r="P124" s="4"/>
    </row>
    <row r="125" spans="1:16" x14ac:dyDescent="0.25">
      <c r="A125">
        <v>125</v>
      </c>
      <c r="B125">
        <v>3</v>
      </c>
      <c r="C125">
        <v>10</v>
      </c>
      <c r="D125" t="str">
        <f t="shared" si="3"/>
        <v>103</v>
      </c>
      <c r="E125">
        <v>3</v>
      </c>
      <c r="F125">
        <v>200</v>
      </c>
      <c r="G125" s="4">
        <v>43750</v>
      </c>
      <c r="H125" t="b">
        <v>0</v>
      </c>
      <c r="J125" s="42" t="str">
        <f>RecepMP[[#This Row],[CodeFour]]&amp;RecepMP[[#This Row],[Refusée]]</f>
        <v>10FAUX</v>
      </c>
      <c r="K125" s="42" t="str">
        <f>VLOOKUP($B125,MP[[#All],[CodeMatPrem]:[Désignation]],2,FALSE)</f>
        <v>VIN ROUGE AOC</v>
      </c>
      <c r="L125" s="54">
        <f>VLOOKUP(D125,'Prix-Mat°Prem-Fourn'!D$1:E$64,2,FALSE)</f>
        <v>11.8528935</v>
      </c>
      <c r="M125" s="54">
        <f>RecepMP[[#This Row],[Prix unitaire]]*RecepMP[[#This Row],[QtéLivrée]]</f>
        <v>2370.5787</v>
      </c>
      <c r="P125" s="4"/>
    </row>
    <row r="126" spans="1:16" x14ac:dyDescent="0.25">
      <c r="A126">
        <v>126</v>
      </c>
      <c r="B126">
        <v>28</v>
      </c>
      <c r="C126">
        <v>4</v>
      </c>
      <c r="D126" t="str">
        <f t="shared" si="3"/>
        <v>428</v>
      </c>
      <c r="E126">
        <v>2</v>
      </c>
      <c r="F126">
        <v>50</v>
      </c>
      <c r="G126" s="4">
        <v>43760</v>
      </c>
      <c r="H126" t="b">
        <v>0</v>
      </c>
      <c r="J126" s="42" t="str">
        <f>RecepMP[[#This Row],[CodeFour]]&amp;RecepMP[[#This Row],[Refusée]]</f>
        <v>4FAUX</v>
      </c>
      <c r="K126" s="42" t="str">
        <f>VLOOKUP($B126,MP[[#All],[CodeMatPrem]:[Désignation]],2,FALSE)</f>
        <v>CHAMPIGNONS DE PARIS</v>
      </c>
      <c r="L126" s="54">
        <f>VLOOKUP(D126,'Prix-Mat°Prem-Fourn'!D$1:E$64,2,FALSE)</f>
        <v>4.1765324999999995</v>
      </c>
      <c r="M126" s="54">
        <f>RecepMP[[#This Row],[Prix unitaire]]*RecepMP[[#This Row],[QtéLivrée]]</f>
        <v>208.82662499999998</v>
      </c>
      <c r="P126" s="4"/>
    </row>
    <row r="127" spans="1:16" x14ac:dyDescent="0.25">
      <c r="A127">
        <v>127</v>
      </c>
      <c r="B127">
        <v>32</v>
      </c>
      <c r="C127">
        <v>11</v>
      </c>
      <c r="D127" t="str">
        <f t="shared" si="3"/>
        <v>1132</v>
      </c>
      <c r="E127">
        <v>1</v>
      </c>
      <c r="F127">
        <v>60</v>
      </c>
      <c r="G127" s="4">
        <v>43761</v>
      </c>
      <c r="H127" t="b">
        <v>1</v>
      </c>
      <c r="I127" t="s">
        <v>227</v>
      </c>
      <c r="J127" s="42" t="str">
        <f>RecepMP[[#This Row],[CodeFour]]&amp;RecepMP[[#This Row],[Refusée]]</f>
        <v>11VRAI</v>
      </c>
      <c r="K127" s="42" t="str">
        <f>VLOOKUP($B127,MP[[#All],[CodeMatPrem]:[Désignation]],2,FALSE)</f>
        <v>VIANDE DE COQ</v>
      </c>
      <c r="L127" s="54">
        <f>VLOOKUP(D127,'Prix-Mat°Prem-Fourn'!D$1:E$64,2,FALSE)</f>
        <v>7.7080814999999996</v>
      </c>
      <c r="M127" s="54">
        <f>RecepMP[[#This Row],[Prix unitaire]]*RecepMP[[#This Row],[QtéLivrée]]</f>
        <v>462.48488999999995</v>
      </c>
      <c r="P127" s="4"/>
    </row>
    <row r="128" spans="1:16" x14ac:dyDescent="0.25">
      <c r="A128">
        <v>128</v>
      </c>
      <c r="B128">
        <v>7</v>
      </c>
      <c r="C128">
        <v>18</v>
      </c>
      <c r="D128" t="str">
        <f t="shared" si="3"/>
        <v>187</v>
      </c>
      <c r="E128">
        <v>3</v>
      </c>
      <c r="F128">
        <v>100</v>
      </c>
      <c r="G128" s="4">
        <v>43763</v>
      </c>
      <c r="H128" t="b">
        <v>0</v>
      </c>
      <c r="J128" s="42" t="str">
        <f>RecepMP[[#This Row],[CodeFour]]&amp;RecepMP[[#This Row],[Refusée]]</f>
        <v>18FAUX</v>
      </c>
      <c r="K128" s="42" t="str">
        <f>VLOOKUP($B128,MP[[#All],[CodeMatPrem]:[Désignation]],2,FALSE)</f>
        <v>SEL</v>
      </c>
      <c r="L128" s="54">
        <f>VLOOKUP(D128,'Prix-Mat°Prem-Fourn'!D$1:E$64,2,FALSE)</f>
        <v>0.27491100000000002</v>
      </c>
      <c r="M128" s="54">
        <f>RecepMP[[#This Row],[Prix unitaire]]*RecepMP[[#This Row],[QtéLivrée]]</f>
        <v>27.491100000000003</v>
      </c>
      <c r="P128" s="4"/>
    </row>
    <row r="129" spans="1:16" x14ac:dyDescent="0.25">
      <c r="A129">
        <v>129</v>
      </c>
      <c r="B129">
        <v>1</v>
      </c>
      <c r="C129">
        <v>7</v>
      </c>
      <c r="D129" t="str">
        <f t="shared" si="3"/>
        <v>71</v>
      </c>
      <c r="E129">
        <v>3</v>
      </c>
      <c r="F129">
        <v>40</v>
      </c>
      <c r="G129" s="4">
        <v>43763</v>
      </c>
      <c r="H129" t="b">
        <v>0</v>
      </c>
      <c r="J129" s="42" t="str">
        <f>RecepMP[[#This Row],[CodeFour]]&amp;RecepMP[[#This Row],[Refusée]]</f>
        <v>7FAUX</v>
      </c>
      <c r="K129" s="42" t="str">
        <f>VLOOKUP($B129,MP[[#All],[CodeMatPrem]:[Désignation]],2,FALSE)</f>
        <v>COLLIER DE BŒUF</v>
      </c>
      <c r="L129" s="54">
        <f>VLOOKUP(D129,'Prix-Mat°Prem-Fourn'!D$1:E$64,2,FALSE)</f>
        <v>9.2623859999999993</v>
      </c>
      <c r="M129" s="54">
        <f>RecepMP[[#This Row],[Prix unitaire]]*RecepMP[[#This Row],[QtéLivrée]]</f>
        <v>370.49543999999997</v>
      </c>
      <c r="P129" s="4"/>
    </row>
    <row r="130" spans="1:16" x14ac:dyDescent="0.25">
      <c r="A130">
        <v>130</v>
      </c>
      <c r="B130">
        <v>2</v>
      </c>
      <c r="C130">
        <v>16</v>
      </c>
      <c r="D130" t="str">
        <f t="shared" ref="D130:D161" si="4">CONCATENATE(C130,B130)</f>
        <v>162</v>
      </c>
      <c r="E130">
        <v>2</v>
      </c>
      <c r="F130">
        <v>50</v>
      </c>
      <c r="G130" s="4">
        <v>43764</v>
      </c>
      <c r="H130" t="b">
        <v>0</v>
      </c>
      <c r="J130" s="42" t="str">
        <f>RecepMP[[#This Row],[CodeFour]]&amp;RecepMP[[#This Row],[Refusée]]</f>
        <v>16FAUX</v>
      </c>
      <c r="K130" s="42" t="str">
        <f>VLOOKUP($B130,MP[[#All],[CodeMatPrem]:[Désignation]],2,FALSE)</f>
        <v>JARRET DE BŒUF</v>
      </c>
      <c r="L130" s="54">
        <f>VLOOKUP(D130,'Prix-Mat°Prem-Fourn'!D$1:E$64,2,FALSE)</f>
        <v>6.0268949999999997</v>
      </c>
      <c r="M130" s="54">
        <f>RecepMP[[#This Row],[Prix unitaire]]*RecepMP[[#This Row],[QtéLivrée]]</f>
        <v>301.34474999999998</v>
      </c>
      <c r="P130" s="4"/>
    </row>
    <row r="131" spans="1:16" x14ac:dyDescent="0.25">
      <c r="A131">
        <v>131</v>
      </c>
      <c r="B131">
        <v>27</v>
      </c>
      <c r="C131">
        <v>15</v>
      </c>
      <c r="D131" t="str">
        <f t="shared" si="4"/>
        <v>1527</v>
      </c>
      <c r="E131">
        <v>6</v>
      </c>
      <c r="F131">
        <v>100</v>
      </c>
      <c r="G131" s="4">
        <v>43764</v>
      </c>
      <c r="H131" t="b">
        <v>0</v>
      </c>
      <c r="J131" s="42" t="str">
        <f>RecepMP[[#This Row],[CodeFour]]&amp;RecepMP[[#This Row],[Refusée]]</f>
        <v>15FAUX</v>
      </c>
      <c r="K131" s="42" t="str">
        <f>VLOOKUP($B131,MP[[#All],[CodeMatPrem]:[Désignation]],2,FALSE)</f>
        <v>LARDONS</v>
      </c>
      <c r="L131" s="54">
        <f>VLOOKUP(D131,'Prix-Mat°Prem-Fourn'!D$1:E$64,2,FALSE)</f>
        <v>5.519366999999999</v>
      </c>
      <c r="M131" s="54">
        <f>RecepMP[[#This Row],[Prix unitaire]]*RecepMP[[#This Row],[QtéLivrée]]</f>
        <v>551.93669999999986</v>
      </c>
      <c r="P131" s="4"/>
    </row>
    <row r="132" spans="1:16" x14ac:dyDescent="0.25">
      <c r="A132">
        <v>132</v>
      </c>
      <c r="B132">
        <v>37</v>
      </c>
      <c r="C132">
        <v>4</v>
      </c>
      <c r="D132" t="str">
        <f t="shared" si="4"/>
        <v>437</v>
      </c>
      <c r="E132">
        <v>4</v>
      </c>
      <c r="F132">
        <v>50</v>
      </c>
      <c r="G132" s="4">
        <v>43772</v>
      </c>
      <c r="H132" t="b">
        <v>0</v>
      </c>
      <c r="J132" s="42" t="str">
        <f>RecepMP[[#This Row],[CodeFour]]&amp;RecepMP[[#This Row],[Refusée]]</f>
        <v>4FAUX</v>
      </c>
      <c r="K132" s="42" t="str">
        <f>VLOOKUP($B132,MP[[#All],[CodeMatPrem]:[Désignation]],2,FALSE)</f>
        <v>GIROLLES</v>
      </c>
      <c r="L132" s="54">
        <f>VLOOKUP(D132,'Prix-Mat°Prem-Fourn'!D$1:E$64,2,FALSE)</f>
        <v>26.634646500000002</v>
      </c>
      <c r="M132" s="54">
        <f>RecepMP[[#This Row],[Prix unitaire]]*RecepMP[[#This Row],[QtéLivrée]]</f>
        <v>1331.7323250000002</v>
      </c>
      <c r="P132" s="4"/>
    </row>
    <row r="133" spans="1:16" x14ac:dyDescent="0.25">
      <c r="A133">
        <v>133</v>
      </c>
      <c r="B133">
        <v>38</v>
      </c>
      <c r="C133">
        <v>18</v>
      </c>
      <c r="D133" t="str">
        <f t="shared" si="4"/>
        <v>1838</v>
      </c>
      <c r="E133">
        <v>2</v>
      </c>
      <c r="F133">
        <v>40</v>
      </c>
      <c r="G133" s="4">
        <v>43772</v>
      </c>
      <c r="H133" t="b">
        <v>0</v>
      </c>
      <c r="J133" s="42" t="str">
        <f>RecepMP[[#This Row],[CodeFour]]&amp;RecepMP[[#This Row],[Refusée]]</f>
        <v>18FAUX</v>
      </c>
      <c r="K133" s="42" t="str">
        <f>VLOOKUP($B133,MP[[#All],[CodeMatPrem]:[Désignation]],2,FALSE)</f>
        <v>CONSERVATEUR BIO</v>
      </c>
      <c r="L133" s="54">
        <f>VLOOKUP(D133,'Prix-Mat°Prem-Fourn'!D$1:E$64,2,FALSE)</f>
        <v>35.907605999999994</v>
      </c>
      <c r="M133" s="54">
        <f>RecepMP[[#This Row],[Prix unitaire]]*RecepMP[[#This Row],[QtéLivrée]]</f>
        <v>1436.3042399999997</v>
      </c>
      <c r="P133" s="4"/>
    </row>
    <row r="134" spans="1:16" x14ac:dyDescent="0.25">
      <c r="A134">
        <v>134</v>
      </c>
      <c r="B134">
        <v>42</v>
      </c>
      <c r="C134">
        <v>8</v>
      </c>
      <c r="D134" t="str">
        <f t="shared" si="4"/>
        <v>842</v>
      </c>
      <c r="E134">
        <v>5</v>
      </c>
      <c r="F134">
        <v>15</v>
      </c>
      <c r="G134" s="4">
        <v>43772</v>
      </c>
      <c r="H134" t="b">
        <v>0</v>
      </c>
      <c r="J134" s="42" t="str">
        <f>RecepMP[[#This Row],[CodeFour]]&amp;RecepMP[[#This Row],[Refusée]]</f>
        <v>8FAUX</v>
      </c>
      <c r="K134" s="42" t="str">
        <f>VLOOKUP($B134,MP[[#All],[CodeMatPrem]:[Désignation]],2,FALSE)</f>
        <v>AROMATES</v>
      </c>
      <c r="L134" s="54">
        <f>VLOOKUP(D134,'Prix-Mat°Prem-Fourn'!D$1:E$64,2,FALSE)</f>
        <v>15.204693000000001</v>
      </c>
      <c r="M134" s="54">
        <f>RecepMP[[#This Row],[Prix unitaire]]*RecepMP[[#This Row],[QtéLivrée]]</f>
        <v>228.07039500000002</v>
      </c>
      <c r="P134" s="4"/>
    </row>
    <row r="135" spans="1:16" x14ac:dyDescent="0.25">
      <c r="A135">
        <v>135</v>
      </c>
      <c r="B135">
        <v>39</v>
      </c>
      <c r="C135">
        <v>11</v>
      </c>
      <c r="D135" t="str">
        <f t="shared" si="4"/>
        <v>1139</v>
      </c>
      <c r="E135">
        <v>6</v>
      </c>
      <c r="F135">
        <v>15</v>
      </c>
      <c r="G135" s="4">
        <v>43773</v>
      </c>
      <c r="H135" t="b">
        <v>0</v>
      </c>
      <c r="J135" s="42" t="str">
        <f>RecepMP[[#This Row],[CodeFour]]&amp;RecepMP[[#This Row],[Refusée]]</f>
        <v>11FAUX</v>
      </c>
      <c r="K135" s="42" t="str">
        <f>VLOOKUP($B135,MP[[#All],[CodeMatPrem]:[Désignation]],2,FALSE)</f>
        <v>MAGRET DE CANARD</v>
      </c>
      <c r="L135" s="54">
        <f>VLOOKUP(D135,'Prix-Mat°Prem-Fourn'!D$1:E$64,2,FALSE)</f>
        <v>19.000579500000001</v>
      </c>
      <c r="M135" s="54">
        <f>RecepMP[[#This Row],[Prix unitaire]]*RecepMP[[#This Row],[QtéLivrée]]</f>
        <v>285.0086925</v>
      </c>
      <c r="P135" s="4"/>
    </row>
    <row r="136" spans="1:16" x14ac:dyDescent="0.25">
      <c r="A136">
        <v>136</v>
      </c>
      <c r="B136">
        <v>28</v>
      </c>
      <c r="C136">
        <v>6</v>
      </c>
      <c r="D136" t="str">
        <f t="shared" si="4"/>
        <v>628</v>
      </c>
      <c r="E136">
        <v>6</v>
      </c>
      <c r="F136">
        <v>20</v>
      </c>
      <c r="G136" s="4">
        <v>43775</v>
      </c>
      <c r="H136" t="b">
        <v>0</v>
      </c>
      <c r="J136" s="42" t="str">
        <f>RecepMP[[#This Row],[CodeFour]]&amp;RecepMP[[#This Row],[Refusée]]</f>
        <v>6FAUX</v>
      </c>
      <c r="K136" s="42" t="str">
        <f>VLOOKUP($B136,MP[[#All],[CodeMatPrem]:[Désignation]],2,FALSE)</f>
        <v>CHAMPIGNONS DE PARIS</v>
      </c>
      <c r="L136" s="54">
        <f>VLOOKUP(D136,'Prix-Mat°Prem-Fourn'!D$1:E$64,2,FALSE)</f>
        <v>4.3457084999999998</v>
      </c>
      <c r="M136" s="54">
        <f>RecepMP[[#This Row],[Prix unitaire]]*RecepMP[[#This Row],[QtéLivrée]]</f>
        <v>86.914169999999999</v>
      </c>
      <c r="P136" s="4"/>
    </row>
    <row r="137" spans="1:16" x14ac:dyDescent="0.25">
      <c r="A137">
        <v>137</v>
      </c>
      <c r="B137">
        <v>11</v>
      </c>
      <c r="C137">
        <v>18</v>
      </c>
      <c r="D137" t="str">
        <f t="shared" si="4"/>
        <v>1811</v>
      </c>
      <c r="E137">
        <v>4</v>
      </c>
      <c r="F137">
        <v>23</v>
      </c>
      <c r="G137" s="4">
        <v>43777</v>
      </c>
      <c r="H137" t="b">
        <v>0</v>
      </c>
      <c r="J137" s="42" t="str">
        <f>RecepMP[[#This Row],[CodeFour]]&amp;RecepMP[[#This Row],[Refusée]]</f>
        <v>18FAUX</v>
      </c>
      <c r="K137" s="42" t="str">
        <f>VLOOKUP($B137,MP[[#All],[CodeMatPrem]:[Désignation]],2,FALSE)</f>
        <v>THYM</v>
      </c>
      <c r="L137" s="54">
        <f>VLOOKUP(D137,'Prix-Mat°Prem-Fourn'!D$1:E$64,2,FALSE)</f>
        <v>15.4478835</v>
      </c>
      <c r="M137" s="54">
        <f>RecepMP[[#This Row],[Prix unitaire]]*RecepMP[[#This Row],[QtéLivrée]]</f>
        <v>355.30132049999997</v>
      </c>
      <c r="P137" s="4"/>
    </row>
    <row r="138" spans="1:16" x14ac:dyDescent="0.25">
      <c r="A138">
        <v>138</v>
      </c>
      <c r="B138">
        <v>31</v>
      </c>
      <c r="C138">
        <v>7</v>
      </c>
      <c r="D138" t="str">
        <f t="shared" si="4"/>
        <v>731</v>
      </c>
      <c r="E138">
        <v>5</v>
      </c>
      <c r="F138">
        <v>12</v>
      </c>
      <c r="G138" s="4">
        <v>43782</v>
      </c>
      <c r="H138" t="b">
        <v>0</v>
      </c>
      <c r="J138" s="42" t="str">
        <f>RecepMP[[#This Row],[CodeFour]]&amp;RecepMP[[#This Row],[Refusée]]</f>
        <v>7FAUX</v>
      </c>
      <c r="K138" s="42" t="str">
        <f>VLOOKUP($B138,MP[[#All],[CodeMatPrem]:[Désignation]],2,FALSE)</f>
        <v>MORCEAUX DE LIEVRES</v>
      </c>
      <c r="L138" s="54">
        <f>VLOOKUP(D138,'Prix-Mat°Prem-Fourn'!D$1:E$64,2,FALSE)</f>
        <v>9.0191954999999986</v>
      </c>
      <c r="M138" s="54">
        <f>RecepMP[[#This Row],[Prix unitaire]]*RecepMP[[#This Row],[QtéLivrée]]</f>
        <v>108.23034599999998</v>
      </c>
      <c r="P138" s="4"/>
    </row>
    <row r="139" spans="1:16" x14ac:dyDescent="0.25">
      <c r="A139">
        <v>139</v>
      </c>
      <c r="B139">
        <v>39</v>
      </c>
      <c r="C139">
        <v>11</v>
      </c>
      <c r="D139" t="str">
        <f t="shared" si="4"/>
        <v>1139</v>
      </c>
      <c r="E139">
        <v>4</v>
      </c>
      <c r="F139">
        <v>25</v>
      </c>
      <c r="G139" s="4">
        <v>43782</v>
      </c>
      <c r="H139" t="b">
        <v>0</v>
      </c>
      <c r="J139" s="42" t="str">
        <f>RecepMP[[#This Row],[CodeFour]]&amp;RecepMP[[#This Row],[Refusée]]</f>
        <v>11FAUX</v>
      </c>
      <c r="K139" s="42" t="str">
        <f>VLOOKUP($B139,MP[[#All],[CodeMatPrem]:[Désignation]],2,FALSE)</f>
        <v>MAGRET DE CANARD</v>
      </c>
      <c r="L139" s="54">
        <f>VLOOKUP(D139,'Prix-Mat°Prem-Fourn'!D$1:E$64,2,FALSE)</f>
        <v>19.000579500000001</v>
      </c>
      <c r="M139" s="54">
        <f>RecepMP[[#This Row],[Prix unitaire]]*RecepMP[[#This Row],[QtéLivrée]]</f>
        <v>475.01448750000003</v>
      </c>
      <c r="P139" s="4"/>
    </row>
    <row r="140" spans="1:16" x14ac:dyDescent="0.25">
      <c r="A140">
        <v>140</v>
      </c>
      <c r="B140">
        <v>1</v>
      </c>
      <c r="C140">
        <v>1</v>
      </c>
      <c r="D140" t="str">
        <f t="shared" si="4"/>
        <v>11</v>
      </c>
      <c r="E140">
        <v>2</v>
      </c>
      <c r="F140">
        <v>55</v>
      </c>
      <c r="G140" s="4">
        <v>43783</v>
      </c>
      <c r="H140" t="b">
        <v>0</v>
      </c>
      <c r="J140" s="42" t="str">
        <f>RecepMP[[#This Row],[CodeFour]]&amp;RecepMP[[#This Row],[Refusée]]</f>
        <v>1FAUX</v>
      </c>
      <c r="K140" s="42" t="str">
        <f>VLOOKUP($B140,MP[[#All],[CodeMatPrem]:[Désignation]],2,FALSE)</f>
        <v>COLLIER DE BŒUF</v>
      </c>
      <c r="L140" s="54">
        <f>VLOOKUP(D140,'Prix-Mat°Prem-Fourn'!D$1:E$64,2,FALSE)</f>
        <v>9.3469739999999994</v>
      </c>
      <c r="M140" s="54">
        <f>RecepMP[[#This Row],[Prix unitaire]]*RecepMP[[#This Row],[QtéLivrée]]</f>
        <v>514.08357000000001</v>
      </c>
      <c r="P140" s="4"/>
    </row>
    <row r="141" spans="1:16" x14ac:dyDescent="0.25">
      <c r="A141">
        <v>141</v>
      </c>
      <c r="B141">
        <v>2</v>
      </c>
      <c r="C141">
        <v>16</v>
      </c>
      <c r="D141" t="str">
        <f t="shared" si="4"/>
        <v>162</v>
      </c>
      <c r="E141">
        <v>1</v>
      </c>
      <c r="F141">
        <v>20</v>
      </c>
      <c r="G141" s="4">
        <v>43784</v>
      </c>
      <c r="H141" t="b">
        <v>1</v>
      </c>
      <c r="I141" t="s">
        <v>225</v>
      </c>
      <c r="J141" s="42" t="str">
        <f>RecepMP[[#This Row],[CodeFour]]&amp;RecepMP[[#This Row],[Refusée]]</f>
        <v>16VRAI</v>
      </c>
      <c r="K141" s="42" t="str">
        <f>VLOOKUP($B141,MP[[#All],[CodeMatPrem]:[Désignation]],2,FALSE)</f>
        <v>JARRET DE BŒUF</v>
      </c>
      <c r="L141" s="54">
        <f>VLOOKUP(D141,'Prix-Mat°Prem-Fourn'!D$1:E$64,2,FALSE)</f>
        <v>6.0268949999999997</v>
      </c>
      <c r="M141" s="54">
        <f>RecepMP[[#This Row],[Prix unitaire]]*RecepMP[[#This Row],[QtéLivrée]]</f>
        <v>120.53789999999999</v>
      </c>
      <c r="P141" s="4"/>
    </row>
    <row r="142" spans="1:16" x14ac:dyDescent="0.25">
      <c r="A142">
        <v>142</v>
      </c>
      <c r="B142">
        <v>5</v>
      </c>
      <c r="C142">
        <v>18</v>
      </c>
      <c r="D142" t="str">
        <f t="shared" si="4"/>
        <v>185</v>
      </c>
      <c r="E142">
        <v>3</v>
      </c>
      <c r="F142">
        <v>20</v>
      </c>
      <c r="G142" s="4">
        <v>43785</v>
      </c>
      <c r="H142" t="b">
        <v>0</v>
      </c>
      <c r="J142" s="42" t="str">
        <f>RecepMP[[#This Row],[CodeFour]]&amp;RecepMP[[#This Row],[Refusée]]</f>
        <v>18FAUX</v>
      </c>
      <c r="K142" s="42" t="str">
        <f>VLOOKUP($B142,MP[[#All],[CodeMatPrem]:[Désignation]],2,FALSE)</f>
        <v>CONCENTRE TOMATE</v>
      </c>
      <c r="L142" s="54">
        <f>VLOOKUP(D142,'Prix-Mat°Prem-Fourn'!D$1:E$64,2,FALSE)</f>
        <v>0.67670399999999997</v>
      </c>
      <c r="M142" s="54">
        <f>RecepMP[[#This Row],[Prix unitaire]]*RecepMP[[#This Row],[QtéLivrée]]</f>
        <v>13.534079999999999</v>
      </c>
      <c r="P142" s="4"/>
    </row>
    <row r="143" spans="1:16" x14ac:dyDescent="0.25">
      <c r="A143">
        <v>143</v>
      </c>
      <c r="B143">
        <v>29</v>
      </c>
      <c r="C143">
        <v>16</v>
      </c>
      <c r="D143" t="str">
        <f t="shared" si="4"/>
        <v>1629</v>
      </c>
      <c r="E143">
        <v>5</v>
      </c>
      <c r="F143">
        <v>50</v>
      </c>
      <c r="G143" s="4">
        <v>43785</v>
      </c>
      <c r="H143" t="b">
        <v>0</v>
      </c>
      <c r="J143" s="42" t="str">
        <f>RecepMP[[#This Row],[CodeFour]]&amp;RecepMP[[#This Row],[Refusée]]</f>
        <v>16FAUX</v>
      </c>
      <c r="K143" s="42" t="str">
        <f>VLOOKUP($B143,MP[[#All],[CodeMatPrem]:[Désignation]],2,FALSE)</f>
        <v>VIANDE AUTRUCHE</v>
      </c>
      <c r="L143" s="54">
        <f>VLOOKUP(D143,'Prix-Mat°Prem-Fourn'!D$1:E$64,2,FALSE)</f>
        <v>8.5116674999999997</v>
      </c>
      <c r="M143" s="54">
        <f>RecepMP[[#This Row],[Prix unitaire]]*RecepMP[[#This Row],[QtéLivrée]]</f>
        <v>425.58337499999999</v>
      </c>
      <c r="P143" s="4"/>
    </row>
    <row r="144" spans="1:16" x14ac:dyDescent="0.25">
      <c r="A144">
        <v>144</v>
      </c>
      <c r="B144">
        <v>30</v>
      </c>
      <c r="C144">
        <v>6</v>
      </c>
      <c r="D144" t="str">
        <f t="shared" si="4"/>
        <v>630</v>
      </c>
      <c r="E144">
        <v>6</v>
      </c>
      <c r="F144">
        <v>60</v>
      </c>
      <c r="G144" s="4">
        <v>43785</v>
      </c>
      <c r="H144" t="b">
        <v>0</v>
      </c>
      <c r="J144" s="42" t="str">
        <f>RecepMP[[#This Row],[CodeFour]]&amp;RecepMP[[#This Row],[Refusée]]</f>
        <v>6FAUX</v>
      </c>
      <c r="K144" s="42" t="str">
        <f>VLOOKUP($B144,MP[[#All],[CodeMatPrem]:[Désignation]],2,FALSE)</f>
        <v>HARICOTS ROUGES</v>
      </c>
      <c r="L144" s="54">
        <f>VLOOKUP(D144,'Prix-Mat°Prem-Fourn'!D$1:E$64,2,FALSE)</f>
        <v>2.2627290000000002</v>
      </c>
      <c r="M144" s="54">
        <f>RecepMP[[#This Row],[Prix unitaire]]*RecepMP[[#This Row],[QtéLivrée]]</f>
        <v>135.76374000000001</v>
      </c>
      <c r="P144" s="4"/>
    </row>
    <row r="145" spans="1:16" x14ac:dyDescent="0.25">
      <c r="A145">
        <v>145</v>
      </c>
      <c r="B145">
        <v>32</v>
      </c>
      <c r="C145">
        <v>11</v>
      </c>
      <c r="D145" t="str">
        <f t="shared" si="4"/>
        <v>1132</v>
      </c>
      <c r="E145">
        <v>1</v>
      </c>
      <c r="F145">
        <v>45</v>
      </c>
      <c r="G145" s="4">
        <v>43785</v>
      </c>
      <c r="H145" t="b">
        <v>0</v>
      </c>
      <c r="J145" s="42" t="str">
        <f>RecepMP[[#This Row],[CodeFour]]&amp;RecepMP[[#This Row],[Refusée]]</f>
        <v>11FAUX</v>
      </c>
      <c r="K145" s="42" t="str">
        <f>VLOOKUP($B145,MP[[#All],[CodeMatPrem]:[Désignation]],2,FALSE)</f>
        <v>VIANDE DE COQ</v>
      </c>
      <c r="L145" s="54">
        <f>VLOOKUP(D145,'Prix-Mat°Prem-Fourn'!D$1:E$64,2,FALSE)</f>
        <v>7.7080814999999996</v>
      </c>
      <c r="M145" s="54">
        <f>RecepMP[[#This Row],[Prix unitaire]]*RecepMP[[#This Row],[QtéLivrée]]</f>
        <v>346.86366749999996</v>
      </c>
      <c r="P145" s="4"/>
    </row>
    <row r="146" spans="1:16" x14ac:dyDescent="0.25">
      <c r="A146">
        <v>146</v>
      </c>
      <c r="B146">
        <v>42</v>
      </c>
      <c r="C146">
        <v>8</v>
      </c>
      <c r="D146" t="str">
        <f t="shared" si="4"/>
        <v>842</v>
      </c>
      <c r="E146">
        <v>3</v>
      </c>
      <c r="F146">
        <v>10</v>
      </c>
      <c r="G146" s="4">
        <v>43785</v>
      </c>
      <c r="H146" t="b">
        <v>0</v>
      </c>
      <c r="J146" s="42" t="str">
        <f>RecepMP[[#This Row],[CodeFour]]&amp;RecepMP[[#This Row],[Refusée]]</f>
        <v>8FAUX</v>
      </c>
      <c r="K146" s="42" t="str">
        <f>VLOOKUP($B146,MP[[#All],[CodeMatPrem]:[Désignation]],2,FALSE)</f>
        <v>AROMATES</v>
      </c>
      <c r="L146" s="54">
        <f>VLOOKUP(D146,'Prix-Mat°Prem-Fourn'!D$1:E$64,2,FALSE)</f>
        <v>15.204693000000001</v>
      </c>
      <c r="M146" s="54">
        <f>RecepMP[[#This Row],[Prix unitaire]]*RecepMP[[#This Row],[QtéLivrée]]</f>
        <v>152.04693</v>
      </c>
      <c r="P146" s="4"/>
    </row>
    <row r="147" spans="1:16" x14ac:dyDescent="0.25">
      <c r="A147">
        <v>147</v>
      </c>
      <c r="B147">
        <v>39</v>
      </c>
      <c r="C147">
        <v>11</v>
      </c>
      <c r="D147" t="str">
        <f t="shared" si="4"/>
        <v>1139</v>
      </c>
      <c r="E147">
        <v>2</v>
      </c>
      <c r="F147">
        <v>20</v>
      </c>
      <c r="G147" s="4">
        <v>43785</v>
      </c>
      <c r="H147" t="b">
        <v>1</v>
      </c>
      <c r="I147" t="s">
        <v>226</v>
      </c>
      <c r="J147" s="42" t="str">
        <f>RecepMP[[#This Row],[CodeFour]]&amp;RecepMP[[#This Row],[Refusée]]</f>
        <v>11VRAI</v>
      </c>
      <c r="K147" s="42" t="str">
        <f>VLOOKUP($B147,MP[[#All],[CodeMatPrem]:[Désignation]],2,FALSE)</f>
        <v>MAGRET DE CANARD</v>
      </c>
      <c r="L147" s="54">
        <f>VLOOKUP(D147,'Prix-Mat°Prem-Fourn'!D$1:E$64,2,FALSE)</f>
        <v>19.000579500000001</v>
      </c>
      <c r="M147" s="54">
        <f>RecepMP[[#This Row],[Prix unitaire]]*RecepMP[[#This Row],[QtéLivrée]]</f>
        <v>380.01159000000001</v>
      </c>
      <c r="P147" s="4"/>
    </row>
    <row r="148" spans="1:16" x14ac:dyDescent="0.25">
      <c r="A148">
        <v>148</v>
      </c>
      <c r="B148">
        <v>26</v>
      </c>
      <c r="C148">
        <v>6</v>
      </c>
      <c r="D148" t="str">
        <f t="shared" si="4"/>
        <v>626</v>
      </c>
      <c r="E148">
        <v>4</v>
      </c>
      <c r="F148">
        <v>15</v>
      </c>
      <c r="G148" s="4">
        <v>43786</v>
      </c>
      <c r="H148" t="b">
        <v>0</v>
      </c>
      <c r="J148" s="42" t="str">
        <f>RecepMP[[#This Row],[CodeFour]]&amp;RecepMP[[#This Row],[Refusée]]</f>
        <v>6FAUX</v>
      </c>
      <c r="K148" s="42" t="str">
        <f>VLOOKUP($B148,MP[[#All],[CodeMatPrem]:[Désignation]],2,FALSE)</f>
        <v>ECHALOTTE</v>
      </c>
      <c r="L148" s="54">
        <f>VLOOKUP(D148,'Prix-Mat°Prem-Fourn'!D$1:E$64,2,FALSE)</f>
        <v>4.4197229999999994</v>
      </c>
      <c r="M148" s="54">
        <f>RecepMP[[#This Row],[Prix unitaire]]*RecepMP[[#This Row],[QtéLivrée]]</f>
        <v>66.295844999999986</v>
      </c>
      <c r="P148" s="4"/>
    </row>
    <row r="149" spans="1:16" x14ac:dyDescent="0.25">
      <c r="A149">
        <v>149</v>
      </c>
      <c r="B149">
        <v>28</v>
      </c>
      <c r="C149">
        <v>6</v>
      </c>
      <c r="D149" t="str">
        <f t="shared" si="4"/>
        <v>628</v>
      </c>
      <c r="E149">
        <v>6</v>
      </c>
      <c r="F149">
        <v>20</v>
      </c>
      <c r="G149" s="4">
        <v>43787</v>
      </c>
      <c r="H149" t="b">
        <v>0</v>
      </c>
      <c r="J149" s="42" t="str">
        <f>RecepMP[[#This Row],[CodeFour]]&amp;RecepMP[[#This Row],[Refusée]]</f>
        <v>6FAUX</v>
      </c>
      <c r="K149" s="42" t="str">
        <f>VLOOKUP($B149,MP[[#All],[CodeMatPrem]:[Désignation]],2,FALSE)</f>
        <v>CHAMPIGNONS DE PARIS</v>
      </c>
      <c r="L149" s="54">
        <f>VLOOKUP(D149,'Prix-Mat°Prem-Fourn'!D$1:E$64,2,FALSE)</f>
        <v>4.3457084999999998</v>
      </c>
      <c r="M149" s="54">
        <f>RecepMP[[#This Row],[Prix unitaire]]*RecepMP[[#This Row],[QtéLivrée]]</f>
        <v>86.914169999999999</v>
      </c>
      <c r="P149" s="4"/>
    </row>
    <row r="150" spans="1:16" x14ac:dyDescent="0.25">
      <c r="A150">
        <v>150</v>
      </c>
      <c r="B150">
        <v>11</v>
      </c>
      <c r="C150">
        <v>18</v>
      </c>
      <c r="D150" t="str">
        <f t="shared" si="4"/>
        <v>1811</v>
      </c>
      <c r="E150">
        <v>3</v>
      </c>
      <c r="F150">
        <v>30</v>
      </c>
      <c r="G150" s="4">
        <v>43788</v>
      </c>
      <c r="H150" t="b">
        <v>0</v>
      </c>
      <c r="J150" s="42" t="str">
        <f>RecepMP[[#This Row],[CodeFour]]&amp;RecepMP[[#This Row],[Refusée]]</f>
        <v>18FAUX</v>
      </c>
      <c r="K150" s="42" t="str">
        <f>VLOOKUP($B150,MP[[#All],[CodeMatPrem]:[Désignation]],2,FALSE)</f>
        <v>THYM</v>
      </c>
      <c r="L150" s="54">
        <f>VLOOKUP(D150,'Prix-Mat°Prem-Fourn'!D$1:E$64,2,FALSE)</f>
        <v>15.4478835</v>
      </c>
      <c r="M150" s="54">
        <f>RecepMP[[#This Row],[Prix unitaire]]*RecepMP[[#This Row],[QtéLivrée]]</f>
        <v>463.43650500000001</v>
      </c>
      <c r="P150" s="4"/>
    </row>
    <row r="151" spans="1:16" x14ac:dyDescent="0.25">
      <c r="A151">
        <v>151</v>
      </c>
      <c r="B151">
        <v>31</v>
      </c>
      <c r="C151">
        <v>11</v>
      </c>
      <c r="D151" t="str">
        <f t="shared" si="4"/>
        <v>1131</v>
      </c>
      <c r="E151">
        <v>2</v>
      </c>
      <c r="F151">
        <v>25</v>
      </c>
      <c r="G151" s="4">
        <v>43789</v>
      </c>
      <c r="H151" t="b">
        <v>0</v>
      </c>
      <c r="J151" s="42" t="str">
        <f>RecepMP[[#This Row],[CodeFour]]&amp;RecepMP[[#This Row],[Refusée]]</f>
        <v>11FAUX</v>
      </c>
      <c r="K151" s="42" t="str">
        <f>VLOOKUP($B151,MP[[#All],[CodeMatPrem]:[Désignation]],2,FALSE)</f>
        <v>MORCEAUX DE LIEVRES</v>
      </c>
      <c r="L151" s="54">
        <f>VLOOKUP(D151,'Prix-Mat°Prem-Fourn'!D$1:E$64,2,FALSE)</f>
        <v>9.6853259999999999</v>
      </c>
      <c r="M151" s="54">
        <f>RecepMP[[#This Row],[Prix unitaire]]*RecepMP[[#This Row],[QtéLivrée]]</f>
        <v>242.13315</v>
      </c>
      <c r="P151" s="4"/>
    </row>
    <row r="152" spans="1:16" x14ac:dyDescent="0.25">
      <c r="A152">
        <v>152</v>
      </c>
      <c r="B152">
        <v>8</v>
      </c>
      <c r="C152">
        <v>18</v>
      </c>
      <c r="D152" t="str">
        <f t="shared" si="4"/>
        <v>188</v>
      </c>
      <c r="E152">
        <v>2</v>
      </c>
      <c r="F152">
        <v>30</v>
      </c>
      <c r="G152" s="4">
        <v>43790</v>
      </c>
      <c r="H152" t="b">
        <v>0</v>
      </c>
      <c r="J152" s="42" t="str">
        <f>RecepMP[[#This Row],[CodeFour]]&amp;RecepMP[[#This Row],[Refusée]]</f>
        <v>18FAUX</v>
      </c>
      <c r="K152" s="42" t="str">
        <f>VLOOKUP($B152,MP[[#All],[CodeMatPrem]:[Désignation]],2,FALSE)</f>
        <v>POIVRE VERT</v>
      </c>
      <c r="L152" s="54">
        <f>VLOOKUP(D152,'Prix-Mat°Prem-Fourn'!D$1:E$64,2,FALSE)</f>
        <v>9.6747524999999985</v>
      </c>
      <c r="M152" s="54">
        <f>RecepMP[[#This Row],[Prix unitaire]]*RecepMP[[#This Row],[QtéLivrée]]</f>
        <v>290.24257499999993</v>
      </c>
      <c r="P152" s="4"/>
    </row>
    <row r="153" spans="1:16" x14ac:dyDescent="0.25">
      <c r="A153">
        <v>153</v>
      </c>
      <c r="B153">
        <v>31</v>
      </c>
      <c r="C153">
        <v>7</v>
      </c>
      <c r="D153" t="str">
        <f t="shared" si="4"/>
        <v>731</v>
      </c>
      <c r="E153">
        <v>5</v>
      </c>
      <c r="F153">
        <v>20</v>
      </c>
      <c r="G153" s="4">
        <v>43792</v>
      </c>
      <c r="H153" t="b">
        <v>0</v>
      </c>
      <c r="J153" s="42" t="str">
        <f>RecepMP[[#This Row],[CodeFour]]&amp;RecepMP[[#This Row],[Refusée]]</f>
        <v>7FAUX</v>
      </c>
      <c r="K153" s="42" t="str">
        <f>VLOOKUP($B153,MP[[#All],[CodeMatPrem]:[Désignation]],2,FALSE)</f>
        <v>MORCEAUX DE LIEVRES</v>
      </c>
      <c r="L153" s="54">
        <f>VLOOKUP(D153,'Prix-Mat°Prem-Fourn'!D$1:E$64,2,FALSE)</f>
        <v>9.0191954999999986</v>
      </c>
      <c r="M153" s="54">
        <f>RecepMP[[#This Row],[Prix unitaire]]*RecepMP[[#This Row],[QtéLivrée]]</f>
        <v>180.38390999999996</v>
      </c>
      <c r="P153" s="4"/>
    </row>
    <row r="154" spans="1:16" x14ac:dyDescent="0.25">
      <c r="A154">
        <v>154</v>
      </c>
      <c r="B154">
        <v>5</v>
      </c>
      <c r="C154">
        <v>18</v>
      </c>
      <c r="D154" t="str">
        <f t="shared" si="4"/>
        <v>185</v>
      </c>
      <c r="E154">
        <v>2</v>
      </c>
      <c r="F154">
        <v>10</v>
      </c>
      <c r="G154" s="4">
        <v>43793</v>
      </c>
      <c r="H154" t="b">
        <v>0</v>
      </c>
      <c r="J154" s="42" t="str">
        <f>RecepMP[[#This Row],[CodeFour]]&amp;RecepMP[[#This Row],[Refusée]]</f>
        <v>18FAUX</v>
      </c>
      <c r="K154" s="42" t="str">
        <f>VLOOKUP($B154,MP[[#All],[CodeMatPrem]:[Désignation]],2,FALSE)</f>
        <v>CONCENTRE TOMATE</v>
      </c>
      <c r="L154" s="54">
        <f>VLOOKUP(D154,'Prix-Mat°Prem-Fourn'!D$1:E$64,2,FALSE)</f>
        <v>0.67670399999999997</v>
      </c>
      <c r="M154" s="54">
        <f>RecepMP[[#This Row],[Prix unitaire]]*RecepMP[[#This Row],[QtéLivrée]]</f>
        <v>6.7670399999999997</v>
      </c>
      <c r="P154" s="4"/>
    </row>
    <row r="155" spans="1:16" x14ac:dyDescent="0.25">
      <c r="A155">
        <v>155</v>
      </c>
      <c r="B155">
        <v>30</v>
      </c>
      <c r="C155">
        <v>2</v>
      </c>
      <c r="D155" t="str">
        <f t="shared" si="4"/>
        <v>230</v>
      </c>
      <c r="E155">
        <v>4</v>
      </c>
      <c r="F155">
        <v>100</v>
      </c>
      <c r="G155" s="4">
        <v>43793</v>
      </c>
      <c r="H155" t="b">
        <v>0</v>
      </c>
      <c r="J155" s="42" t="str">
        <f>RecepMP[[#This Row],[CodeFour]]&amp;RecepMP[[#This Row],[Refusée]]</f>
        <v>2FAUX</v>
      </c>
      <c r="K155" s="42" t="str">
        <f>VLOOKUP($B155,MP[[#All],[CodeMatPrem]:[Désignation]],2,FALSE)</f>
        <v>HARICOTS ROUGES</v>
      </c>
      <c r="L155" s="54">
        <f>VLOOKUP(D155,'Prix-Mat°Prem-Fourn'!D$1:E$64,2,FALSE)</f>
        <v>2.4741989999999996</v>
      </c>
      <c r="M155" s="54">
        <f>RecepMP[[#This Row],[Prix unitaire]]*RecepMP[[#This Row],[QtéLivrée]]</f>
        <v>247.41989999999996</v>
      </c>
      <c r="P155" s="4"/>
    </row>
    <row r="156" spans="1:16" x14ac:dyDescent="0.25">
      <c r="A156">
        <v>156</v>
      </c>
      <c r="B156">
        <v>35</v>
      </c>
      <c r="C156">
        <v>1</v>
      </c>
      <c r="D156" t="str">
        <f t="shared" si="4"/>
        <v>135</v>
      </c>
      <c r="E156">
        <v>1</v>
      </c>
      <c r="F156">
        <v>50</v>
      </c>
      <c r="G156" s="4">
        <v>43793</v>
      </c>
      <c r="H156" t="b">
        <v>0</v>
      </c>
      <c r="J156" s="42" t="str">
        <f>RecepMP[[#This Row],[CodeFour]]&amp;RecepMP[[#This Row],[Refusée]]</f>
        <v>1FAUX</v>
      </c>
      <c r="K156" s="42" t="str">
        <f>VLOOKUP($B156,MP[[#All],[CodeMatPrem]:[Désignation]],2,FALSE)</f>
        <v>EPAULE DE VEAU</v>
      </c>
      <c r="L156" s="54">
        <f>VLOOKUP(D156,'Prix-Mat°Prem-Fourn'!D$1:E$64,2,FALSE)</f>
        <v>7.2322739999999994</v>
      </c>
      <c r="M156" s="54">
        <f>RecepMP[[#This Row],[Prix unitaire]]*RecepMP[[#This Row],[QtéLivrée]]</f>
        <v>361.61369999999999</v>
      </c>
      <c r="P156" s="4"/>
    </row>
    <row r="157" spans="1:16" x14ac:dyDescent="0.25">
      <c r="A157">
        <v>157</v>
      </c>
      <c r="B157">
        <v>32</v>
      </c>
      <c r="C157">
        <v>11</v>
      </c>
      <c r="D157" t="str">
        <f t="shared" si="4"/>
        <v>1132</v>
      </c>
      <c r="E157">
        <v>5</v>
      </c>
      <c r="F157">
        <v>100</v>
      </c>
      <c r="G157" s="4">
        <v>43793</v>
      </c>
      <c r="H157" t="b">
        <v>0</v>
      </c>
      <c r="J157" s="42" t="str">
        <f>RecepMP[[#This Row],[CodeFour]]&amp;RecepMP[[#This Row],[Refusée]]</f>
        <v>11FAUX</v>
      </c>
      <c r="K157" s="42" t="str">
        <f>VLOOKUP($B157,MP[[#All],[CodeMatPrem]:[Désignation]],2,FALSE)</f>
        <v>VIANDE DE COQ</v>
      </c>
      <c r="L157" s="54">
        <f>VLOOKUP(D157,'Prix-Mat°Prem-Fourn'!D$1:E$64,2,FALSE)</f>
        <v>7.7080814999999996</v>
      </c>
      <c r="M157" s="54">
        <f>RecepMP[[#This Row],[Prix unitaire]]*RecepMP[[#This Row],[QtéLivrée]]</f>
        <v>770.80814999999996</v>
      </c>
      <c r="P157" s="4"/>
    </row>
    <row r="158" spans="1:16" x14ac:dyDescent="0.25">
      <c r="A158">
        <v>158</v>
      </c>
      <c r="B158">
        <v>28</v>
      </c>
      <c r="C158">
        <v>4</v>
      </c>
      <c r="D158" t="str">
        <f t="shared" si="4"/>
        <v>428</v>
      </c>
      <c r="E158">
        <v>3</v>
      </c>
      <c r="F158">
        <v>50</v>
      </c>
      <c r="G158" s="4">
        <v>43793</v>
      </c>
      <c r="H158" t="b">
        <v>0</v>
      </c>
      <c r="J158" s="42" t="str">
        <f>RecepMP[[#This Row],[CodeFour]]&amp;RecepMP[[#This Row],[Refusée]]</f>
        <v>4FAUX</v>
      </c>
      <c r="K158" s="42" t="str">
        <f>VLOOKUP($B158,MP[[#All],[CodeMatPrem]:[Désignation]],2,FALSE)</f>
        <v>CHAMPIGNONS DE PARIS</v>
      </c>
      <c r="L158" s="54">
        <f>VLOOKUP(D158,'Prix-Mat°Prem-Fourn'!D$1:E$64,2,FALSE)</f>
        <v>4.1765324999999995</v>
      </c>
      <c r="M158" s="54">
        <f>RecepMP[[#This Row],[Prix unitaire]]*RecepMP[[#This Row],[QtéLivrée]]</f>
        <v>208.82662499999998</v>
      </c>
      <c r="P158" s="4"/>
    </row>
    <row r="159" spans="1:16" x14ac:dyDescent="0.25">
      <c r="A159">
        <v>159</v>
      </c>
      <c r="B159">
        <v>31</v>
      </c>
      <c r="C159">
        <v>11</v>
      </c>
      <c r="D159" t="str">
        <f t="shared" si="4"/>
        <v>1131</v>
      </c>
      <c r="E159">
        <v>3</v>
      </c>
      <c r="F159">
        <v>120</v>
      </c>
      <c r="G159" s="4">
        <v>43793</v>
      </c>
      <c r="H159" t="b">
        <v>0</v>
      </c>
      <c r="J159" s="42" t="str">
        <f>RecepMP[[#This Row],[CodeFour]]&amp;RecepMP[[#This Row],[Refusée]]</f>
        <v>11FAUX</v>
      </c>
      <c r="K159" s="42" t="str">
        <f>VLOOKUP($B159,MP[[#All],[CodeMatPrem]:[Désignation]],2,FALSE)</f>
        <v>MORCEAUX DE LIEVRES</v>
      </c>
      <c r="L159" s="54">
        <f>VLOOKUP(D159,'Prix-Mat°Prem-Fourn'!D$1:E$64,2,FALSE)</f>
        <v>9.6853259999999999</v>
      </c>
      <c r="M159" s="54">
        <f>RecepMP[[#This Row],[Prix unitaire]]*RecepMP[[#This Row],[QtéLivrée]]</f>
        <v>1162.23912</v>
      </c>
      <c r="P159" s="4"/>
    </row>
    <row r="160" spans="1:16" x14ac:dyDescent="0.25">
      <c r="A160">
        <v>160</v>
      </c>
      <c r="B160">
        <v>35</v>
      </c>
      <c r="C160">
        <v>1</v>
      </c>
      <c r="D160" t="str">
        <f t="shared" si="4"/>
        <v>135</v>
      </c>
      <c r="E160">
        <v>2</v>
      </c>
      <c r="F160">
        <v>50</v>
      </c>
      <c r="G160" s="4">
        <v>43793</v>
      </c>
      <c r="H160" t="b">
        <v>0</v>
      </c>
      <c r="J160" s="42" t="str">
        <f>RecepMP[[#This Row],[CodeFour]]&amp;RecepMP[[#This Row],[Refusée]]</f>
        <v>1FAUX</v>
      </c>
      <c r="K160" s="42" t="str">
        <f>VLOOKUP($B160,MP[[#All],[CodeMatPrem]:[Désignation]],2,FALSE)</f>
        <v>EPAULE DE VEAU</v>
      </c>
      <c r="L160" s="54">
        <f>VLOOKUP(D160,'Prix-Mat°Prem-Fourn'!D$1:E$64,2,FALSE)</f>
        <v>7.2322739999999994</v>
      </c>
      <c r="M160" s="54">
        <f>RecepMP[[#This Row],[Prix unitaire]]*RecepMP[[#This Row],[QtéLivrée]]</f>
        <v>361.61369999999999</v>
      </c>
      <c r="P160" s="4"/>
    </row>
    <row r="161" spans="1:16" x14ac:dyDescent="0.25">
      <c r="A161">
        <v>161</v>
      </c>
      <c r="B161">
        <v>27</v>
      </c>
      <c r="C161">
        <v>15</v>
      </c>
      <c r="D161" t="str">
        <f t="shared" si="4"/>
        <v>1527</v>
      </c>
      <c r="E161">
        <v>5</v>
      </c>
      <c r="F161">
        <v>120</v>
      </c>
      <c r="G161" s="4">
        <v>43793</v>
      </c>
      <c r="H161" t="b">
        <v>0</v>
      </c>
      <c r="J161" s="42" t="str">
        <f>RecepMP[[#This Row],[CodeFour]]&amp;RecepMP[[#This Row],[Refusée]]</f>
        <v>15FAUX</v>
      </c>
      <c r="K161" s="42" t="str">
        <f>VLOOKUP($B161,MP[[#All],[CodeMatPrem]:[Désignation]],2,FALSE)</f>
        <v>LARDONS</v>
      </c>
      <c r="L161" s="54">
        <f>VLOOKUP(D161,'Prix-Mat°Prem-Fourn'!D$1:E$64,2,FALSE)</f>
        <v>5.519366999999999</v>
      </c>
      <c r="M161" s="54">
        <f>RecepMP[[#This Row],[Prix unitaire]]*RecepMP[[#This Row],[QtéLivrée]]</f>
        <v>662.32403999999985</v>
      </c>
      <c r="P161" s="4"/>
    </row>
    <row r="162" spans="1:16" x14ac:dyDescent="0.25">
      <c r="A162">
        <v>162</v>
      </c>
      <c r="B162">
        <v>8</v>
      </c>
      <c r="C162">
        <v>8</v>
      </c>
      <c r="D162" t="str">
        <f t="shared" ref="D162:D189" si="5">CONCATENATE(C162,B162)</f>
        <v>88</v>
      </c>
      <c r="E162">
        <v>3</v>
      </c>
      <c r="F162">
        <v>50</v>
      </c>
      <c r="G162" s="4">
        <v>43793</v>
      </c>
      <c r="H162" t="b">
        <v>0</v>
      </c>
      <c r="J162" s="42" t="str">
        <f>RecepMP[[#This Row],[CodeFour]]&amp;RecepMP[[#This Row],[Refusée]]</f>
        <v>8FAUX</v>
      </c>
      <c r="K162" s="42" t="str">
        <f>VLOOKUP($B162,MP[[#All],[CodeMatPrem]:[Désignation]],2,FALSE)</f>
        <v>POIVRE VERT</v>
      </c>
      <c r="L162" s="54">
        <f>VLOOKUP(D162,'Prix-Mat°Prem-Fourn'!D$1:E$64,2,FALSE)</f>
        <v>8.7760050000000014</v>
      </c>
      <c r="M162" s="54">
        <f>RecepMP[[#This Row],[Prix unitaire]]*RecepMP[[#This Row],[QtéLivrée]]</f>
        <v>438.80025000000006</v>
      </c>
      <c r="P162" s="4"/>
    </row>
    <row r="163" spans="1:16" x14ac:dyDescent="0.25">
      <c r="A163">
        <v>163</v>
      </c>
      <c r="B163">
        <v>29</v>
      </c>
      <c r="C163">
        <v>11</v>
      </c>
      <c r="D163" t="str">
        <f t="shared" si="5"/>
        <v>1129</v>
      </c>
      <c r="E163">
        <v>5</v>
      </c>
      <c r="F163">
        <v>200</v>
      </c>
      <c r="G163" s="4">
        <v>43793</v>
      </c>
      <c r="H163" t="b">
        <v>0</v>
      </c>
      <c r="J163" s="42" t="str">
        <f>RecepMP[[#This Row],[CodeFour]]&amp;RecepMP[[#This Row],[Refusée]]</f>
        <v>11FAUX</v>
      </c>
      <c r="K163" s="42" t="str">
        <f>VLOOKUP($B163,MP[[#All],[CodeMatPrem]:[Désignation]],2,FALSE)</f>
        <v>VIANDE AUTRUCHE</v>
      </c>
      <c r="L163" s="54">
        <f>VLOOKUP(D163,'Prix-Mat°Prem-Fourn'!D$1:E$64,2,FALSE)</f>
        <v>7.8349634999999997</v>
      </c>
      <c r="M163" s="54">
        <f>RecepMP[[#This Row],[Prix unitaire]]*RecepMP[[#This Row],[QtéLivrée]]</f>
        <v>1566.9927</v>
      </c>
    </row>
    <row r="164" spans="1:16" x14ac:dyDescent="0.25">
      <c r="A164">
        <v>164</v>
      </c>
      <c r="B164">
        <v>30</v>
      </c>
      <c r="C164">
        <v>6</v>
      </c>
      <c r="D164" t="str">
        <f t="shared" si="5"/>
        <v>630</v>
      </c>
      <c r="E164">
        <v>2</v>
      </c>
      <c r="F164">
        <v>120</v>
      </c>
      <c r="G164" s="4">
        <v>43793</v>
      </c>
      <c r="H164" t="b">
        <v>1</v>
      </c>
      <c r="I164" t="s">
        <v>224</v>
      </c>
      <c r="J164" s="42" t="str">
        <f>RecepMP[[#This Row],[CodeFour]]&amp;RecepMP[[#This Row],[Refusée]]</f>
        <v>6VRAI</v>
      </c>
      <c r="K164" s="42" t="str">
        <f>VLOOKUP($B164,MP[[#All],[CodeMatPrem]:[Désignation]],2,FALSE)</f>
        <v>HARICOTS ROUGES</v>
      </c>
      <c r="L164" s="54">
        <f>VLOOKUP(D164,'Prix-Mat°Prem-Fourn'!D$1:E$64,2,FALSE)</f>
        <v>2.2627290000000002</v>
      </c>
      <c r="M164" s="54">
        <f>RecepMP[[#This Row],[Prix unitaire]]*RecepMP[[#This Row],[QtéLivrée]]</f>
        <v>271.52748000000003</v>
      </c>
    </row>
    <row r="165" spans="1:16" x14ac:dyDescent="0.25">
      <c r="A165">
        <v>165</v>
      </c>
      <c r="B165">
        <v>7</v>
      </c>
      <c r="C165">
        <v>18</v>
      </c>
      <c r="D165" t="str">
        <f t="shared" si="5"/>
        <v>187</v>
      </c>
      <c r="E165">
        <v>1</v>
      </c>
      <c r="F165">
        <v>90</v>
      </c>
      <c r="G165" s="4">
        <v>43793</v>
      </c>
      <c r="H165" t="b">
        <v>0</v>
      </c>
      <c r="J165" s="42" t="str">
        <f>RecepMP[[#This Row],[CodeFour]]&amp;RecepMP[[#This Row],[Refusée]]</f>
        <v>18FAUX</v>
      </c>
      <c r="K165" s="42" t="str">
        <f>VLOOKUP($B165,MP[[#All],[CodeMatPrem]:[Désignation]],2,FALSE)</f>
        <v>SEL</v>
      </c>
      <c r="L165" s="54">
        <f>VLOOKUP(D165,'Prix-Mat°Prem-Fourn'!D$1:E$64,2,FALSE)</f>
        <v>0.27491100000000002</v>
      </c>
      <c r="M165" s="54">
        <f>RecepMP[[#This Row],[Prix unitaire]]*RecepMP[[#This Row],[QtéLivrée]]</f>
        <v>24.741990000000001</v>
      </c>
    </row>
    <row r="166" spans="1:16" x14ac:dyDescent="0.25">
      <c r="A166">
        <v>166</v>
      </c>
      <c r="B166">
        <v>27</v>
      </c>
      <c r="C166">
        <v>15</v>
      </c>
      <c r="D166" t="str">
        <f t="shared" si="5"/>
        <v>1527</v>
      </c>
      <c r="E166">
        <v>5</v>
      </c>
      <c r="F166">
        <v>120</v>
      </c>
      <c r="G166" s="4">
        <v>43795</v>
      </c>
      <c r="H166" t="b">
        <v>0</v>
      </c>
      <c r="J166" s="42" t="str">
        <f>RecepMP[[#This Row],[CodeFour]]&amp;RecepMP[[#This Row],[Refusée]]</f>
        <v>15FAUX</v>
      </c>
      <c r="K166" s="42" t="str">
        <f>VLOOKUP($B166,MP[[#All],[CodeMatPrem]:[Désignation]],2,FALSE)</f>
        <v>LARDONS</v>
      </c>
      <c r="L166" s="54">
        <f>VLOOKUP(D166,'Prix-Mat°Prem-Fourn'!D$1:E$64,2,FALSE)</f>
        <v>5.519366999999999</v>
      </c>
      <c r="M166" s="54">
        <f>RecepMP[[#This Row],[Prix unitaire]]*RecepMP[[#This Row],[QtéLivrée]]</f>
        <v>662.32403999999985</v>
      </c>
    </row>
    <row r="167" spans="1:16" x14ac:dyDescent="0.25">
      <c r="A167">
        <v>167</v>
      </c>
      <c r="B167">
        <v>17</v>
      </c>
      <c r="C167">
        <v>18</v>
      </c>
      <c r="D167" t="str">
        <f t="shared" si="5"/>
        <v>1817</v>
      </c>
      <c r="E167">
        <v>3</v>
      </c>
      <c r="F167">
        <v>30</v>
      </c>
      <c r="G167" s="4">
        <v>43795</v>
      </c>
      <c r="H167" t="b">
        <v>0</v>
      </c>
      <c r="J167" s="42" t="str">
        <f>RecepMP[[#This Row],[CodeFour]]&amp;RecepMP[[#This Row],[Refusée]]</f>
        <v>18FAUX</v>
      </c>
      <c r="K167" s="42" t="str">
        <f>VLOOKUP($B167,MP[[#All],[CodeMatPrem]:[Désignation]],2,FALSE)</f>
        <v>HARICOTS BLANCS</v>
      </c>
      <c r="L167" s="54">
        <f>VLOOKUP(D167,'Prix-Mat°Prem-Fourn'!D$1:E$64,2,FALSE)</f>
        <v>2.3578904999999999</v>
      </c>
      <c r="M167" s="54">
        <f>RecepMP[[#This Row],[Prix unitaire]]*RecepMP[[#This Row],[QtéLivrée]]</f>
        <v>70.736715000000004</v>
      </c>
    </row>
    <row r="168" spans="1:16" x14ac:dyDescent="0.25">
      <c r="A168">
        <v>168</v>
      </c>
      <c r="B168">
        <v>35</v>
      </c>
      <c r="C168">
        <v>1</v>
      </c>
      <c r="D168" t="str">
        <f t="shared" si="5"/>
        <v>135</v>
      </c>
      <c r="E168">
        <v>2</v>
      </c>
      <c r="F168">
        <v>100</v>
      </c>
      <c r="G168" s="4">
        <v>43795</v>
      </c>
      <c r="H168" t="b">
        <v>0</v>
      </c>
      <c r="J168" s="42" t="str">
        <f>RecepMP[[#This Row],[CodeFour]]&amp;RecepMP[[#This Row],[Refusée]]</f>
        <v>1FAUX</v>
      </c>
      <c r="K168" s="42" t="str">
        <f>VLOOKUP($B168,MP[[#All],[CodeMatPrem]:[Désignation]],2,FALSE)</f>
        <v>EPAULE DE VEAU</v>
      </c>
      <c r="L168" s="54">
        <f>VLOOKUP(D168,'Prix-Mat°Prem-Fourn'!D$1:E$64,2,FALSE)</f>
        <v>7.2322739999999994</v>
      </c>
      <c r="M168" s="54">
        <f>RecepMP[[#This Row],[Prix unitaire]]*RecepMP[[#This Row],[QtéLivrée]]</f>
        <v>723.22739999999999</v>
      </c>
    </row>
    <row r="169" spans="1:16" x14ac:dyDescent="0.25">
      <c r="A169">
        <v>169</v>
      </c>
      <c r="B169">
        <v>3</v>
      </c>
      <c r="C169">
        <v>10</v>
      </c>
      <c r="D169" t="str">
        <f t="shared" si="5"/>
        <v>103</v>
      </c>
      <c r="E169">
        <v>3</v>
      </c>
      <c r="F169">
        <v>200</v>
      </c>
      <c r="G169" s="4">
        <v>43795</v>
      </c>
      <c r="H169" t="b">
        <v>0</v>
      </c>
      <c r="J169" s="42" t="str">
        <f>RecepMP[[#This Row],[CodeFour]]&amp;RecepMP[[#This Row],[Refusée]]</f>
        <v>10FAUX</v>
      </c>
      <c r="K169" s="42" t="str">
        <f>VLOOKUP($B169,MP[[#All],[CodeMatPrem]:[Désignation]],2,FALSE)</f>
        <v>VIN ROUGE AOC</v>
      </c>
      <c r="L169" s="54">
        <f>VLOOKUP(D169,'Prix-Mat°Prem-Fourn'!D$1:E$64,2,FALSE)</f>
        <v>11.8528935</v>
      </c>
      <c r="M169" s="54">
        <f>RecepMP[[#This Row],[Prix unitaire]]*RecepMP[[#This Row],[QtéLivrée]]</f>
        <v>2370.5787</v>
      </c>
    </row>
    <row r="170" spans="1:16" x14ac:dyDescent="0.25">
      <c r="A170">
        <v>170</v>
      </c>
      <c r="B170">
        <v>28</v>
      </c>
      <c r="C170">
        <v>4</v>
      </c>
      <c r="D170" t="str">
        <f t="shared" si="5"/>
        <v>428</v>
      </c>
      <c r="E170">
        <v>2</v>
      </c>
      <c r="F170">
        <v>50</v>
      </c>
      <c r="G170" s="4">
        <v>43795</v>
      </c>
      <c r="H170" t="b">
        <v>1</v>
      </c>
      <c r="I170" t="s">
        <v>228</v>
      </c>
      <c r="J170" s="42" t="str">
        <f>RecepMP[[#This Row],[CodeFour]]&amp;RecepMP[[#This Row],[Refusée]]</f>
        <v>4VRAI</v>
      </c>
      <c r="K170" s="42" t="str">
        <f>VLOOKUP($B170,MP[[#All],[CodeMatPrem]:[Désignation]],2,FALSE)</f>
        <v>CHAMPIGNONS DE PARIS</v>
      </c>
      <c r="L170" s="54">
        <f>VLOOKUP(D170,'Prix-Mat°Prem-Fourn'!D$1:E$64,2,FALSE)</f>
        <v>4.1765324999999995</v>
      </c>
      <c r="M170" s="54">
        <f>RecepMP[[#This Row],[Prix unitaire]]*RecepMP[[#This Row],[QtéLivrée]]</f>
        <v>208.82662499999998</v>
      </c>
    </row>
    <row r="171" spans="1:16" x14ac:dyDescent="0.25">
      <c r="A171">
        <v>171</v>
      </c>
      <c r="B171">
        <v>32</v>
      </c>
      <c r="C171">
        <v>11</v>
      </c>
      <c r="D171" t="str">
        <f t="shared" si="5"/>
        <v>1132</v>
      </c>
      <c r="E171">
        <v>1</v>
      </c>
      <c r="F171">
        <v>60</v>
      </c>
      <c r="G171" s="4">
        <v>43795</v>
      </c>
      <c r="H171" t="b">
        <v>1</v>
      </c>
      <c r="I171" t="s">
        <v>229</v>
      </c>
      <c r="J171" s="42" t="str">
        <f>RecepMP[[#This Row],[CodeFour]]&amp;RecepMP[[#This Row],[Refusée]]</f>
        <v>11VRAI</v>
      </c>
      <c r="K171" s="42" t="str">
        <f>VLOOKUP($B171,MP[[#All],[CodeMatPrem]:[Désignation]],2,FALSE)</f>
        <v>VIANDE DE COQ</v>
      </c>
      <c r="L171" s="54">
        <f>VLOOKUP(D171,'Prix-Mat°Prem-Fourn'!D$1:E$64,2,FALSE)</f>
        <v>7.7080814999999996</v>
      </c>
      <c r="M171" s="54">
        <f>RecepMP[[#This Row],[Prix unitaire]]*RecepMP[[#This Row],[QtéLivrée]]</f>
        <v>462.48488999999995</v>
      </c>
    </row>
    <row r="172" spans="1:16" x14ac:dyDescent="0.25">
      <c r="A172">
        <v>172</v>
      </c>
      <c r="B172">
        <v>7</v>
      </c>
      <c r="C172">
        <v>18</v>
      </c>
      <c r="D172" t="str">
        <f t="shared" si="5"/>
        <v>187</v>
      </c>
      <c r="E172">
        <v>3</v>
      </c>
      <c r="F172">
        <v>100</v>
      </c>
      <c r="G172" s="4">
        <v>43796</v>
      </c>
      <c r="H172" t="b">
        <v>0</v>
      </c>
      <c r="J172" s="42" t="str">
        <f>RecepMP[[#This Row],[CodeFour]]&amp;RecepMP[[#This Row],[Refusée]]</f>
        <v>18FAUX</v>
      </c>
      <c r="K172" s="42" t="str">
        <f>VLOOKUP($B172,MP[[#All],[CodeMatPrem]:[Désignation]],2,FALSE)</f>
        <v>SEL</v>
      </c>
      <c r="L172" s="54">
        <f>VLOOKUP(D172,'Prix-Mat°Prem-Fourn'!D$1:E$64,2,FALSE)</f>
        <v>0.27491100000000002</v>
      </c>
      <c r="M172" s="54">
        <f>RecepMP[[#This Row],[Prix unitaire]]*RecepMP[[#This Row],[QtéLivrée]]</f>
        <v>27.491100000000003</v>
      </c>
    </row>
    <row r="173" spans="1:16" x14ac:dyDescent="0.25">
      <c r="A173">
        <v>173</v>
      </c>
      <c r="B173">
        <v>1</v>
      </c>
      <c r="C173">
        <v>7</v>
      </c>
      <c r="D173" t="str">
        <f t="shared" si="5"/>
        <v>71</v>
      </c>
      <c r="E173">
        <v>3</v>
      </c>
      <c r="F173">
        <v>40</v>
      </c>
      <c r="G173" s="4">
        <v>43797</v>
      </c>
      <c r="H173" t="b">
        <v>0</v>
      </c>
      <c r="J173" s="42" t="str">
        <f>RecepMP[[#This Row],[CodeFour]]&amp;RecepMP[[#This Row],[Refusée]]</f>
        <v>7FAUX</v>
      </c>
      <c r="K173" s="42" t="str">
        <f>VLOOKUP($B173,MP[[#All],[CodeMatPrem]:[Désignation]],2,FALSE)</f>
        <v>COLLIER DE BŒUF</v>
      </c>
      <c r="L173" s="54">
        <f>VLOOKUP(D173,'Prix-Mat°Prem-Fourn'!D$1:E$64,2,FALSE)</f>
        <v>9.2623859999999993</v>
      </c>
      <c r="M173" s="54">
        <f>RecepMP[[#This Row],[Prix unitaire]]*RecepMP[[#This Row],[QtéLivrée]]</f>
        <v>370.49543999999997</v>
      </c>
    </row>
    <row r="174" spans="1:16" x14ac:dyDescent="0.25">
      <c r="A174">
        <v>174</v>
      </c>
      <c r="B174">
        <v>2</v>
      </c>
      <c r="C174">
        <v>16</v>
      </c>
      <c r="D174" t="str">
        <f t="shared" si="5"/>
        <v>162</v>
      </c>
      <c r="E174">
        <v>2</v>
      </c>
      <c r="F174">
        <v>50</v>
      </c>
      <c r="G174" s="4">
        <v>43798</v>
      </c>
      <c r="H174" t="b">
        <v>0</v>
      </c>
      <c r="J174" s="42" t="str">
        <f>RecepMP[[#This Row],[CodeFour]]&amp;RecepMP[[#This Row],[Refusée]]</f>
        <v>16FAUX</v>
      </c>
      <c r="K174" s="42" t="str">
        <f>VLOOKUP($B174,MP[[#All],[CodeMatPrem]:[Désignation]],2,FALSE)</f>
        <v>JARRET DE BŒUF</v>
      </c>
      <c r="L174" s="54">
        <f>VLOOKUP(D174,'Prix-Mat°Prem-Fourn'!D$1:E$64,2,FALSE)</f>
        <v>6.0268949999999997</v>
      </c>
      <c r="M174" s="54">
        <f>RecepMP[[#This Row],[Prix unitaire]]*RecepMP[[#This Row],[QtéLivrée]]</f>
        <v>301.34474999999998</v>
      </c>
    </row>
    <row r="175" spans="1:16" x14ac:dyDescent="0.25">
      <c r="A175">
        <v>175</v>
      </c>
      <c r="B175">
        <v>27</v>
      </c>
      <c r="C175">
        <v>15</v>
      </c>
      <c r="D175" t="str">
        <f t="shared" si="5"/>
        <v>1527</v>
      </c>
      <c r="E175">
        <v>2</v>
      </c>
      <c r="F175">
        <v>100</v>
      </c>
      <c r="G175" s="4">
        <v>43799</v>
      </c>
      <c r="H175" t="b">
        <v>0</v>
      </c>
      <c r="J175" s="42" t="str">
        <f>RecepMP[[#This Row],[CodeFour]]&amp;RecepMP[[#This Row],[Refusée]]</f>
        <v>15FAUX</v>
      </c>
      <c r="K175" s="42" t="str">
        <f>VLOOKUP($B175,MP[[#All],[CodeMatPrem]:[Désignation]],2,FALSE)</f>
        <v>LARDONS</v>
      </c>
      <c r="L175" s="54">
        <f>VLOOKUP(D175,'Prix-Mat°Prem-Fourn'!D$1:E$64,2,FALSE)</f>
        <v>5.519366999999999</v>
      </c>
      <c r="M175" s="54">
        <f>RecepMP[[#This Row],[Prix unitaire]]*RecepMP[[#This Row],[QtéLivrée]]</f>
        <v>551.93669999999986</v>
      </c>
    </row>
    <row r="176" spans="1:16" x14ac:dyDescent="0.25">
      <c r="A176">
        <v>176</v>
      </c>
      <c r="B176">
        <v>37</v>
      </c>
      <c r="C176">
        <v>4</v>
      </c>
      <c r="D176" t="str">
        <f t="shared" si="5"/>
        <v>437</v>
      </c>
      <c r="E176">
        <v>1</v>
      </c>
      <c r="F176">
        <v>50</v>
      </c>
      <c r="G176" s="4">
        <v>43799</v>
      </c>
      <c r="H176" t="b">
        <v>0</v>
      </c>
      <c r="J176" s="42" t="str">
        <f>RecepMP[[#This Row],[CodeFour]]&amp;RecepMP[[#This Row],[Refusée]]</f>
        <v>4FAUX</v>
      </c>
      <c r="K176" s="42" t="str">
        <f>VLOOKUP($B176,MP[[#All],[CodeMatPrem]:[Désignation]],2,FALSE)</f>
        <v>GIROLLES</v>
      </c>
      <c r="L176" s="54">
        <f>VLOOKUP(D176,'Prix-Mat°Prem-Fourn'!D$1:E$64,2,FALSE)</f>
        <v>26.634646500000002</v>
      </c>
      <c r="M176" s="54">
        <f>RecepMP[[#This Row],[Prix unitaire]]*RecepMP[[#This Row],[QtéLivrée]]</f>
        <v>1331.7323250000002</v>
      </c>
    </row>
    <row r="177" spans="1:13" x14ac:dyDescent="0.25">
      <c r="A177">
        <v>177</v>
      </c>
      <c r="B177">
        <v>30</v>
      </c>
      <c r="C177">
        <v>6</v>
      </c>
      <c r="D177" t="str">
        <f t="shared" si="5"/>
        <v>630</v>
      </c>
      <c r="E177">
        <v>1</v>
      </c>
      <c r="F177">
        <v>90</v>
      </c>
      <c r="G177" s="4">
        <v>43793</v>
      </c>
      <c r="H177" t="b">
        <v>1</v>
      </c>
      <c r="I177" t="s">
        <v>224</v>
      </c>
      <c r="J177" s="42" t="str">
        <f>RecepMP[[#This Row],[CodeFour]]&amp;RecepMP[[#This Row],[Refusée]]</f>
        <v>6VRAI</v>
      </c>
      <c r="K177" s="42" t="str">
        <f>VLOOKUP($B177,MP[[#All],[CodeMatPrem]:[Désignation]],2,FALSE)</f>
        <v>HARICOTS ROUGES</v>
      </c>
      <c r="L177" s="54">
        <f>VLOOKUP(D177,'Prix-Mat°Prem-Fourn'!D$1:E$64,2,FALSE)</f>
        <v>2.2627290000000002</v>
      </c>
      <c r="M177" s="54">
        <f>RecepMP[[#This Row],[Prix unitaire]]*RecepMP[[#This Row],[QtéLivrée]]</f>
        <v>203.64561000000003</v>
      </c>
    </row>
    <row r="178" spans="1:13" x14ac:dyDescent="0.25">
      <c r="A178">
        <v>178</v>
      </c>
      <c r="B178">
        <v>7</v>
      </c>
      <c r="C178">
        <v>18</v>
      </c>
      <c r="D178" t="str">
        <f t="shared" si="5"/>
        <v>187</v>
      </c>
      <c r="E178">
        <v>3</v>
      </c>
      <c r="F178">
        <v>90</v>
      </c>
      <c r="G178" s="4">
        <v>43793</v>
      </c>
      <c r="H178" t="b">
        <v>0</v>
      </c>
      <c r="J178" s="42" t="str">
        <f>RecepMP[[#This Row],[CodeFour]]&amp;RecepMP[[#This Row],[Refusée]]</f>
        <v>18FAUX</v>
      </c>
      <c r="K178" s="42" t="str">
        <f>VLOOKUP($B178,MP[[#All],[CodeMatPrem]:[Désignation]],2,FALSE)</f>
        <v>SEL</v>
      </c>
      <c r="L178" s="54">
        <f>VLOOKUP(D178,'Prix-Mat°Prem-Fourn'!D$1:E$64,2,FALSE)</f>
        <v>0.27491100000000002</v>
      </c>
      <c r="M178" s="54">
        <f>RecepMP[[#This Row],[Prix unitaire]]*RecepMP[[#This Row],[QtéLivrée]]</f>
        <v>24.741990000000001</v>
      </c>
    </row>
    <row r="179" spans="1:13" x14ac:dyDescent="0.25">
      <c r="A179">
        <v>179</v>
      </c>
      <c r="B179">
        <v>27</v>
      </c>
      <c r="C179">
        <v>15</v>
      </c>
      <c r="D179" t="str">
        <f t="shared" si="5"/>
        <v>1527</v>
      </c>
      <c r="E179">
        <v>1</v>
      </c>
      <c r="F179">
        <v>120</v>
      </c>
      <c r="G179" s="4">
        <v>43795</v>
      </c>
      <c r="H179" t="b">
        <v>0</v>
      </c>
      <c r="J179" s="42" t="str">
        <f>RecepMP[[#This Row],[CodeFour]]&amp;RecepMP[[#This Row],[Refusée]]</f>
        <v>15FAUX</v>
      </c>
      <c r="K179" s="42" t="str">
        <f>VLOOKUP($B179,MP[[#All],[CodeMatPrem]:[Désignation]],2,FALSE)</f>
        <v>LARDONS</v>
      </c>
      <c r="L179" s="54">
        <f>VLOOKUP(D179,'Prix-Mat°Prem-Fourn'!D$1:E$64,2,FALSE)</f>
        <v>5.519366999999999</v>
      </c>
      <c r="M179" s="54">
        <f>RecepMP[[#This Row],[Prix unitaire]]*RecepMP[[#This Row],[QtéLivrée]]</f>
        <v>662.32403999999985</v>
      </c>
    </row>
    <row r="180" spans="1:13" x14ac:dyDescent="0.25">
      <c r="A180">
        <v>180</v>
      </c>
      <c r="B180">
        <v>17</v>
      </c>
      <c r="C180">
        <v>18</v>
      </c>
      <c r="D180" t="str">
        <f t="shared" si="5"/>
        <v>1817</v>
      </c>
      <c r="E180">
        <v>5</v>
      </c>
      <c r="F180">
        <v>30</v>
      </c>
      <c r="G180" s="4">
        <v>43795</v>
      </c>
      <c r="H180" t="b">
        <v>0</v>
      </c>
      <c r="J180" s="42" t="str">
        <f>RecepMP[[#This Row],[CodeFour]]&amp;RecepMP[[#This Row],[Refusée]]</f>
        <v>18FAUX</v>
      </c>
      <c r="K180" s="42" t="str">
        <f>VLOOKUP($B180,MP[[#All],[CodeMatPrem]:[Désignation]],2,FALSE)</f>
        <v>HARICOTS BLANCS</v>
      </c>
      <c r="L180" s="54">
        <f>VLOOKUP(D180,'Prix-Mat°Prem-Fourn'!D$1:E$64,2,FALSE)</f>
        <v>2.3578904999999999</v>
      </c>
      <c r="M180" s="54">
        <f>RecepMP[[#This Row],[Prix unitaire]]*RecepMP[[#This Row],[QtéLivrée]]</f>
        <v>70.736715000000004</v>
      </c>
    </row>
    <row r="181" spans="1:13" x14ac:dyDescent="0.25">
      <c r="A181">
        <v>181</v>
      </c>
      <c r="B181">
        <v>35</v>
      </c>
      <c r="C181">
        <v>1</v>
      </c>
      <c r="D181" t="str">
        <f t="shared" si="5"/>
        <v>135</v>
      </c>
      <c r="E181">
        <v>1</v>
      </c>
      <c r="F181">
        <v>100</v>
      </c>
      <c r="G181" s="4">
        <v>43795</v>
      </c>
      <c r="H181" t="b">
        <v>0</v>
      </c>
      <c r="J181" s="42" t="str">
        <f>RecepMP[[#This Row],[CodeFour]]&amp;RecepMP[[#This Row],[Refusée]]</f>
        <v>1FAUX</v>
      </c>
      <c r="K181" s="42" t="str">
        <f>VLOOKUP($B181,MP[[#All],[CodeMatPrem]:[Désignation]],2,FALSE)</f>
        <v>EPAULE DE VEAU</v>
      </c>
      <c r="L181" s="54">
        <f>VLOOKUP(D181,'Prix-Mat°Prem-Fourn'!D$1:E$64,2,FALSE)</f>
        <v>7.2322739999999994</v>
      </c>
      <c r="M181" s="54">
        <f>RecepMP[[#This Row],[Prix unitaire]]*RecepMP[[#This Row],[QtéLivrée]]</f>
        <v>723.22739999999999</v>
      </c>
    </row>
    <row r="182" spans="1:13" x14ac:dyDescent="0.25">
      <c r="A182">
        <v>182</v>
      </c>
      <c r="B182">
        <v>3</v>
      </c>
      <c r="C182">
        <v>10</v>
      </c>
      <c r="D182" t="str">
        <f t="shared" si="5"/>
        <v>103</v>
      </c>
      <c r="E182">
        <v>2</v>
      </c>
      <c r="F182">
        <v>200</v>
      </c>
      <c r="G182" s="4">
        <v>43795</v>
      </c>
      <c r="H182" t="b">
        <v>0</v>
      </c>
      <c r="J182" s="42" t="str">
        <f>RecepMP[[#This Row],[CodeFour]]&amp;RecepMP[[#This Row],[Refusée]]</f>
        <v>10FAUX</v>
      </c>
      <c r="K182" s="42" t="str">
        <f>VLOOKUP($B182,MP[[#All],[CodeMatPrem]:[Désignation]],2,FALSE)</f>
        <v>VIN ROUGE AOC</v>
      </c>
      <c r="L182" s="54">
        <f>VLOOKUP(D182,'Prix-Mat°Prem-Fourn'!D$1:E$64,2,FALSE)</f>
        <v>11.8528935</v>
      </c>
      <c r="M182" s="54">
        <f>RecepMP[[#This Row],[Prix unitaire]]*RecepMP[[#This Row],[QtéLivrée]]</f>
        <v>2370.5787</v>
      </c>
    </row>
    <row r="183" spans="1:13" x14ac:dyDescent="0.25">
      <c r="A183">
        <v>183</v>
      </c>
      <c r="B183">
        <v>28</v>
      </c>
      <c r="C183">
        <v>4</v>
      </c>
      <c r="D183" t="str">
        <f t="shared" si="5"/>
        <v>428</v>
      </c>
      <c r="E183">
        <v>4</v>
      </c>
      <c r="F183">
        <v>50</v>
      </c>
      <c r="G183" s="4">
        <v>43795</v>
      </c>
      <c r="H183" t="b">
        <v>0</v>
      </c>
      <c r="J183" s="42" t="str">
        <f>RecepMP[[#This Row],[CodeFour]]&amp;RecepMP[[#This Row],[Refusée]]</f>
        <v>4FAUX</v>
      </c>
      <c r="K183" s="42" t="str">
        <f>VLOOKUP($B183,MP[[#All],[CodeMatPrem]:[Désignation]],2,FALSE)</f>
        <v>CHAMPIGNONS DE PARIS</v>
      </c>
      <c r="L183" s="54">
        <f>VLOOKUP(D183,'Prix-Mat°Prem-Fourn'!D$1:E$64,2,FALSE)</f>
        <v>4.1765324999999995</v>
      </c>
      <c r="M183" s="54">
        <f>RecepMP[[#This Row],[Prix unitaire]]*RecepMP[[#This Row],[QtéLivrée]]</f>
        <v>208.82662499999998</v>
      </c>
    </row>
    <row r="184" spans="1:13" x14ac:dyDescent="0.25">
      <c r="A184">
        <v>184</v>
      </c>
      <c r="B184">
        <v>32</v>
      </c>
      <c r="C184">
        <v>11</v>
      </c>
      <c r="D184" t="str">
        <f t="shared" si="5"/>
        <v>1132</v>
      </c>
      <c r="E184">
        <v>1</v>
      </c>
      <c r="F184">
        <v>60</v>
      </c>
      <c r="G184" s="4">
        <v>43795</v>
      </c>
      <c r="H184" t="b">
        <v>0</v>
      </c>
      <c r="J184" s="42" t="str">
        <f>RecepMP[[#This Row],[CodeFour]]&amp;RecepMP[[#This Row],[Refusée]]</f>
        <v>11FAUX</v>
      </c>
      <c r="K184" s="42" t="str">
        <f>VLOOKUP($B184,MP[[#All],[CodeMatPrem]:[Désignation]],2,FALSE)</f>
        <v>VIANDE DE COQ</v>
      </c>
      <c r="L184" s="54">
        <f>VLOOKUP(D184,'Prix-Mat°Prem-Fourn'!D$1:E$64,2,FALSE)</f>
        <v>7.7080814999999996</v>
      </c>
      <c r="M184" s="54">
        <f>RecepMP[[#This Row],[Prix unitaire]]*RecepMP[[#This Row],[QtéLivrée]]</f>
        <v>462.48488999999995</v>
      </c>
    </row>
    <row r="185" spans="1:13" x14ac:dyDescent="0.25">
      <c r="A185">
        <v>185</v>
      </c>
      <c r="B185">
        <v>7</v>
      </c>
      <c r="C185">
        <v>18</v>
      </c>
      <c r="D185" t="str">
        <f t="shared" si="5"/>
        <v>187</v>
      </c>
      <c r="E185">
        <v>4</v>
      </c>
      <c r="F185">
        <v>100</v>
      </c>
      <c r="G185" s="4">
        <v>43796</v>
      </c>
      <c r="H185" t="b">
        <v>0</v>
      </c>
      <c r="J185" s="42" t="str">
        <f>RecepMP[[#This Row],[CodeFour]]&amp;RecepMP[[#This Row],[Refusée]]</f>
        <v>18FAUX</v>
      </c>
      <c r="K185" s="42" t="str">
        <f>VLOOKUP($B185,MP[[#All],[CodeMatPrem]:[Désignation]],2,FALSE)</f>
        <v>SEL</v>
      </c>
      <c r="L185" s="54">
        <f>VLOOKUP(D185,'Prix-Mat°Prem-Fourn'!D$1:E$64,2,FALSE)</f>
        <v>0.27491100000000002</v>
      </c>
      <c r="M185" s="54">
        <f>RecepMP[[#This Row],[Prix unitaire]]*RecepMP[[#This Row],[QtéLivrée]]</f>
        <v>27.491100000000003</v>
      </c>
    </row>
    <row r="186" spans="1:13" x14ac:dyDescent="0.25">
      <c r="A186">
        <v>186</v>
      </c>
      <c r="B186">
        <v>1</v>
      </c>
      <c r="C186">
        <v>7</v>
      </c>
      <c r="D186" t="str">
        <f t="shared" si="5"/>
        <v>71</v>
      </c>
      <c r="E186">
        <v>6</v>
      </c>
      <c r="F186">
        <v>40</v>
      </c>
      <c r="G186" s="4">
        <v>43797</v>
      </c>
      <c r="H186" t="b">
        <v>0</v>
      </c>
      <c r="J186" s="42" t="str">
        <f>RecepMP[[#This Row],[CodeFour]]&amp;RecepMP[[#This Row],[Refusée]]</f>
        <v>7FAUX</v>
      </c>
      <c r="K186" s="42" t="str">
        <f>VLOOKUP($B186,MP[[#All],[CodeMatPrem]:[Désignation]],2,FALSE)</f>
        <v>COLLIER DE BŒUF</v>
      </c>
      <c r="L186" s="54">
        <f>VLOOKUP(D186,'Prix-Mat°Prem-Fourn'!D$1:E$64,2,FALSE)</f>
        <v>9.2623859999999993</v>
      </c>
      <c r="M186" s="54">
        <f>RecepMP[[#This Row],[Prix unitaire]]*RecepMP[[#This Row],[QtéLivrée]]</f>
        <v>370.49543999999997</v>
      </c>
    </row>
    <row r="187" spans="1:13" x14ac:dyDescent="0.25">
      <c r="A187">
        <v>187</v>
      </c>
      <c r="B187">
        <v>2</v>
      </c>
      <c r="C187">
        <v>16</v>
      </c>
      <c r="D187" t="str">
        <f t="shared" si="5"/>
        <v>162</v>
      </c>
      <c r="E187">
        <v>4</v>
      </c>
      <c r="F187">
        <v>50</v>
      </c>
      <c r="G187" s="4">
        <v>43798</v>
      </c>
      <c r="H187" t="b">
        <v>0</v>
      </c>
      <c r="J187" s="42" t="str">
        <f>RecepMP[[#This Row],[CodeFour]]&amp;RecepMP[[#This Row],[Refusée]]</f>
        <v>16FAUX</v>
      </c>
      <c r="K187" s="42" t="str">
        <f>VLOOKUP($B187,MP[[#All],[CodeMatPrem]:[Désignation]],2,FALSE)</f>
        <v>JARRET DE BŒUF</v>
      </c>
      <c r="L187" s="54">
        <f>VLOOKUP(D187,'Prix-Mat°Prem-Fourn'!D$1:E$64,2,FALSE)</f>
        <v>6.0268949999999997</v>
      </c>
      <c r="M187" s="54">
        <f>RecepMP[[#This Row],[Prix unitaire]]*RecepMP[[#This Row],[QtéLivrée]]</f>
        <v>301.34474999999998</v>
      </c>
    </row>
    <row r="188" spans="1:13" x14ac:dyDescent="0.25">
      <c r="A188">
        <v>188</v>
      </c>
      <c r="B188">
        <v>27</v>
      </c>
      <c r="C188">
        <v>15</v>
      </c>
      <c r="D188" t="str">
        <f t="shared" si="5"/>
        <v>1527</v>
      </c>
      <c r="E188">
        <v>6</v>
      </c>
      <c r="F188">
        <v>100</v>
      </c>
      <c r="G188" s="4">
        <v>43799</v>
      </c>
      <c r="H188" t="b">
        <v>0</v>
      </c>
      <c r="J188" s="42" t="str">
        <f>RecepMP[[#This Row],[CodeFour]]&amp;RecepMP[[#This Row],[Refusée]]</f>
        <v>15FAUX</v>
      </c>
      <c r="K188" s="42" t="str">
        <f>VLOOKUP($B188,MP[[#All],[CodeMatPrem]:[Désignation]],2,FALSE)</f>
        <v>LARDONS</v>
      </c>
      <c r="L188" s="54">
        <f>VLOOKUP(D188,'Prix-Mat°Prem-Fourn'!D$1:E$64,2,FALSE)</f>
        <v>5.519366999999999</v>
      </c>
      <c r="M188" s="54">
        <f>RecepMP[[#This Row],[Prix unitaire]]*RecepMP[[#This Row],[QtéLivrée]]</f>
        <v>551.93669999999986</v>
      </c>
    </row>
    <row r="189" spans="1:13" x14ac:dyDescent="0.25">
      <c r="A189">
        <v>189</v>
      </c>
      <c r="B189">
        <v>37</v>
      </c>
      <c r="C189">
        <v>4</v>
      </c>
      <c r="D189" t="str">
        <f t="shared" si="5"/>
        <v>437</v>
      </c>
      <c r="E189">
        <v>2</v>
      </c>
      <c r="F189">
        <v>50</v>
      </c>
      <c r="G189" s="4">
        <v>43799</v>
      </c>
      <c r="H189" t="b">
        <v>0</v>
      </c>
      <c r="J189" s="42" t="str">
        <f>RecepMP[[#This Row],[CodeFour]]&amp;RecepMP[[#This Row],[Refusée]]</f>
        <v>4FAUX</v>
      </c>
      <c r="K189" s="42" t="str">
        <f>VLOOKUP($B189,MP[[#All],[CodeMatPrem]:[Désignation]],2,FALSE)</f>
        <v>GIROLLES</v>
      </c>
      <c r="L189" s="54">
        <f>VLOOKUP(D189,'Prix-Mat°Prem-Fourn'!D$1:E$64,2,FALSE)</f>
        <v>26.634646500000002</v>
      </c>
      <c r="M189" s="54">
        <f>RecepMP[[#This Row],[Prix unitaire]]*RecepMP[[#This Row],[QtéLivrée]]</f>
        <v>1331.7323250000002</v>
      </c>
    </row>
  </sheetData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</sheetPr>
  <dimension ref="A1:E64"/>
  <sheetViews>
    <sheetView zoomScale="85" zoomScaleNormal="85" workbookViewId="0"/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  <col min="4" max="4" width="0" hidden="1" customWidth="1"/>
    <col min="5" max="5" width="12" hidden="1" customWidth="1"/>
  </cols>
  <sheetData>
    <row r="1" spans="1:5" x14ac:dyDescent="0.25">
      <c r="A1" t="s">
        <v>21</v>
      </c>
      <c r="B1" t="s">
        <v>149</v>
      </c>
      <c r="C1" t="s">
        <v>150</v>
      </c>
      <c r="D1" t="s">
        <v>329</v>
      </c>
      <c r="E1" t="s">
        <v>150</v>
      </c>
    </row>
    <row r="2" spans="1:5" x14ac:dyDescent="0.25">
      <c r="A2">
        <v>4</v>
      </c>
      <c r="B2">
        <v>37</v>
      </c>
      <c r="C2" s="2">
        <v>26.634646500000002</v>
      </c>
      <c r="D2" t="str">
        <f t="shared" ref="D2:D33" si="0">CONCATENATE(A2,B2)</f>
        <v>437</v>
      </c>
      <c r="E2" s="2">
        <v>26.634646500000002</v>
      </c>
    </row>
    <row r="3" spans="1:5" x14ac:dyDescent="0.25">
      <c r="A3">
        <v>11</v>
      </c>
      <c r="B3">
        <v>39</v>
      </c>
      <c r="C3" s="2">
        <v>19.000579500000001</v>
      </c>
      <c r="D3" t="str">
        <f t="shared" si="0"/>
        <v>1139</v>
      </c>
      <c r="E3" s="2">
        <v>19.000579500000001</v>
      </c>
    </row>
    <row r="4" spans="1:5" x14ac:dyDescent="0.25">
      <c r="A4">
        <v>14</v>
      </c>
      <c r="B4">
        <v>36</v>
      </c>
      <c r="C4" s="2">
        <v>6.4181145000000006</v>
      </c>
      <c r="D4" t="str">
        <f t="shared" si="0"/>
        <v>1436</v>
      </c>
      <c r="E4" s="2">
        <v>6.4181145000000006</v>
      </c>
    </row>
    <row r="5" spans="1:5" x14ac:dyDescent="0.25">
      <c r="A5">
        <v>7</v>
      </c>
      <c r="B5">
        <v>34</v>
      </c>
      <c r="C5" s="2">
        <v>9.6218849999999989</v>
      </c>
      <c r="D5" t="str">
        <f t="shared" si="0"/>
        <v>734</v>
      </c>
      <c r="E5" s="2">
        <v>9.6218849999999989</v>
      </c>
    </row>
    <row r="6" spans="1:5" x14ac:dyDescent="0.25">
      <c r="A6">
        <v>5</v>
      </c>
      <c r="B6">
        <v>14</v>
      </c>
      <c r="C6" s="2">
        <v>3.0980354999999999</v>
      </c>
      <c r="D6" t="str">
        <f t="shared" si="0"/>
        <v>514</v>
      </c>
      <c r="E6" s="2">
        <v>3.0980354999999999</v>
      </c>
    </row>
    <row r="7" spans="1:5" x14ac:dyDescent="0.25">
      <c r="A7">
        <v>1</v>
      </c>
      <c r="B7">
        <v>22</v>
      </c>
      <c r="C7" s="2">
        <v>8.7760050000000014</v>
      </c>
      <c r="D7" t="str">
        <f t="shared" si="0"/>
        <v>122</v>
      </c>
      <c r="E7" s="2">
        <v>8.7760050000000014</v>
      </c>
    </row>
    <row r="8" spans="1:5" x14ac:dyDescent="0.25">
      <c r="A8">
        <v>18</v>
      </c>
      <c r="B8">
        <v>11</v>
      </c>
      <c r="C8" s="2">
        <v>15.4478835</v>
      </c>
      <c r="D8" t="str">
        <f t="shared" si="0"/>
        <v>1811</v>
      </c>
      <c r="E8" s="2">
        <v>15.4478835</v>
      </c>
    </row>
    <row r="9" spans="1:5" x14ac:dyDescent="0.25">
      <c r="A9">
        <v>3</v>
      </c>
      <c r="B9">
        <v>11</v>
      </c>
      <c r="C9" s="2">
        <v>15.722794499999999</v>
      </c>
      <c r="D9" t="str">
        <f t="shared" si="0"/>
        <v>311</v>
      </c>
      <c r="E9" s="2">
        <v>15.722794499999999</v>
      </c>
    </row>
    <row r="10" spans="1:5" x14ac:dyDescent="0.25">
      <c r="A10">
        <v>18</v>
      </c>
      <c r="B10">
        <v>9</v>
      </c>
      <c r="C10" s="2">
        <v>0.76129199999999997</v>
      </c>
      <c r="D10" t="str">
        <f t="shared" si="0"/>
        <v>189</v>
      </c>
      <c r="E10" s="2">
        <v>0.76129199999999997</v>
      </c>
    </row>
    <row r="11" spans="1:5" x14ac:dyDescent="0.25">
      <c r="A11">
        <v>18</v>
      </c>
      <c r="B11">
        <v>33</v>
      </c>
      <c r="C11" s="2">
        <v>7.8032430000000002</v>
      </c>
      <c r="D11" t="str">
        <f t="shared" si="0"/>
        <v>1833</v>
      </c>
      <c r="E11" s="2">
        <v>7.8032430000000002</v>
      </c>
    </row>
    <row r="12" spans="1:5" x14ac:dyDescent="0.25">
      <c r="A12">
        <v>2</v>
      </c>
      <c r="B12">
        <v>17</v>
      </c>
      <c r="C12" s="2">
        <v>2.0829795</v>
      </c>
      <c r="D12" t="str">
        <f t="shared" si="0"/>
        <v>217</v>
      </c>
      <c r="E12" s="2">
        <v>2.0829795</v>
      </c>
    </row>
    <row r="13" spans="1:5" x14ac:dyDescent="0.25">
      <c r="A13">
        <v>8</v>
      </c>
      <c r="B13">
        <v>8</v>
      </c>
      <c r="C13" s="2">
        <v>8.7760050000000014</v>
      </c>
      <c r="D13" t="str">
        <f t="shared" si="0"/>
        <v>88</v>
      </c>
      <c r="E13" s="2">
        <v>8.7760050000000014</v>
      </c>
    </row>
    <row r="14" spans="1:5" x14ac:dyDescent="0.25">
      <c r="A14">
        <v>1</v>
      </c>
      <c r="B14">
        <v>35</v>
      </c>
      <c r="C14" s="2">
        <v>7.2322739999999994</v>
      </c>
      <c r="D14" t="str">
        <f t="shared" si="0"/>
        <v>135</v>
      </c>
      <c r="E14" s="2">
        <v>7.2322739999999994</v>
      </c>
    </row>
    <row r="15" spans="1:5" x14ac:dyDescent="0.25">
      <c r="A15">
        <v>18</v>
      </c>
      <c r="B15">
        <v>4</v>
      </c>
      <c r="C15" s="2">
        <v>0.697851</v>
      </c>
      <c r="D15" t="str">
        <f t="shared" si="0"/>
        <v>184</v>
      </c>
      <c r="E15" s="2">
        <v>0.697851</v>
      </c>
    </row>
    <row r="16" spans="1:5" x14ac:dyDescent="0.25">
      <c r="A16">
        <v>11</v>
      </c>
      <c r="B16">
        <v>32</v>
      </c>
      <c r="C16" s="2">
        <v>7.7080814999999996</v>
      </c>
      <c r="D16" t="str">
        <f t="shared" si="0"/>
        <v>1132</v>
      </c>
      <c r="E16" s="2">
        <v>7.7080814999999996</v>
      </c>
    </row>
    <row r="17" spans="1:5" x14ac:dyDescent="0.25">
      <c r="A17">
        <v>9</v>
      </c>
      <c r="B17">
        <v>3</v>
      </c>
      <c r="C17" s="2">
        <v>10.7321025</v>
      </c>
      <c r="D17" t="str">
        <f t="shared" si="0"/>
        <v>93</v>
      </c>
      <c r="E17" s="2">
        <v>10.7321025</v>
      </c>
    </row>
    <row r="18" spans="1:5" x14ac:dyDescent="0.25">
      <c r="A18">
        <v>18</v>
      </c>
      <c r="B18">
        <v>17</v>
      </c>
      <c r="C18" s="2">
        <v>2.3578904999999999</v>
      </c>
      <c r="D18" t="str">
        <f t="shared" si="0"/>
        <v>1817</v>
      </c>
      <c r="E18" s="2">
        <v>2.3578904999999999</v>
      </c>
    </row>
    <row r="19" spans="1:5" x14ac:dyDescent="0.25">
      <c r="A19">
        <v>6</v>
      </c>
      <c r="B19">
        <v>28</v>
      </c>
      <c r="C19" s="2">
        <v>4.3457084999999998</v>
      </c>
      <c r="D19" t="str">
        <f t="shared" si="0"/>
        <v>628</v>
      </c>
      <c r="E19" s="2">
        <v>4.3457084999999998</v>
      </c>
    </row>
    <row r="20" spans="1:5" x14ac:dyDescent="0.25">
      <c r="A20">
        <v>14</v>
      </c>
      <c r="B20">
        <v>18</v>
      </c>
      <c r="C20" s="2">
        <v>6.957363</v>
      </c>
      <c r="D20" t="str">
        <f t="shared" si="0"/>
        <v>1418</v>
      </c>
      <c r="E20" s="2">
        <v>6.957363</v>
      </c>
    </row>
    <row r="21" spans="1:5" x14ac:dyDescent="0.25">
      <c r="A21">
        <v>13</v>
      </c>
      <c r="B21">
        <v>23</v>
      </c>
      <c r="C21" s="2">
        <v>2.9817269999999994</v>
      </c>
      <c r="D21" t="str">
        <f t="shared" si="0"/>
        <v>1323</v>
      </c>
      <c r="E21" s="2">
        <v>2.9817269999999994</v>
      </c>
    </row>
    <row r="22" spans="1:5" x14ac:dyDescent="0.25">
      <c r="A22">
        <v>18</v>
      </c>
      <c r="B22">
        <v>7</v>
      </c>
      <c r="C22" s="2">
        <v>0.27491100000000002</v>
      </c>
      <c r="D22" t="str">
        <f t="shared" si="0"/>
        <v>187</v>
      </c>
      <c r="E22" s="2">
        <v>0.27491100000000002</v>
      </c>
    </row>
    <row r="23" spans="1:5" x14ac:dyDescent="0.25">
      <c r="A23">
        <v>9</v>
      </c>
      <c r="B23">
        <v>21</v>
      </c>
      <c r="C23" s="2">
        <v>8.4693734999999997</v>
      </c>
      <c r="D23" t="str">
        <f t="shared" si="0"/>
        <v>921</v>
      </c>
      <c r="E23" s="2">
        <v>8.4693734999999997</v>
      </c>
    </row>
    <row r="24" spans="1:5" x14ac:dyDescent="0.25">
      <c r="A24">
        <v>16</v>
      </c>
      <c r="B24">
        <v>1</v>
      </c>
      <c r="C24" s="2">
        <v>8.8711665000000011</v>
      </c>
      <c r="D24" t="str">
        <f t="shared" si="0"/>
        <v>161</v>
      </c>
      <c r="E24" s="2">
        <v>8.8711665000000011</v>
      </c>
    </row>
    <row r="25" spans="1:5" x14ac:dyDescent="0.25">
      <c r="A25">
        <v>6</v>
      </c>
      <c r="B25">
        <v>24</v>
      </c>
      <c r="C25" s="2">
        <v>5.5299404999999995</v>
      </c>
      <c r="D25" t="str">
        <f t="shared" si="0"/>
        <v>624</v>
      </c>
      <c r="E25" s="2">
        <v>5.5299404999999995</v>
      </c>
    </row>
    <row r="26" spans="1:5" x14ac:dyDescent="0.25">
      <c r="A26">
        <v>18</v>
      </c>
      <c r="B26">
        <v>19</v>
      </c>
      <c r="C26" s="2">
        <v>4.1765324999999995</v>
      </c>
      <c r="D26" t="str">
        <f t="shared" si="0"/>
        <v>1819</v>
      </c>
      <c r="E26" s="2">
        <v>4.1765324999999995</v>
      </c>
    </row>
    <row r="27" spans="1:5" x14ac:dyDescent="0.25">
      <c r="A27">
        <v>7</v>
      </c>
      <c r="B27">
        <v>1</v>
      </c>
      <c r="C27" s="2">
        <v>9.2623859999999993</v>
      </c>
      <c r="D27" t="str">
        <f t="shared" si="0"/>
        <v>71</v>
      </c>
      <c r="E27" s="2">
        <v>9.2623859999999993</v>
      </c>
    </row>
    <row r="28" spans="1:5" x14ac:dyDescent="0.25">
      <c r="A28">
        <v>16</v>
      </c>
      <c r="B28">
        <v>29</v>
      </c>
      <c r="C28" s="2">
        <v>8.5116674999999997</v>
      </c>
      <c r="D28" t="str">
        <f t="shared" si="0"/>
        <v>1629</v>
      </c>
      <c r="E28" s="2">
        <v>8.5116674999999997</v>
      </c>
    </row>
    <row r="29" spans="1:5" x14ac:dyDescent="0.25">
      <c r="A29">
        <v>9</v>
      </c>
      <c r="B29">
        <v>20</v>
      </c>
      <c r="C29" s="2">
        <v>9.1777979999999992</v>
      </c>
      <c r="D29" t="str">
        <f t="shared" si="0"/>
        <v>920</v>
      </c>
      <c r="E29" s="2">
        <v>9.1777979999999992</v>
      </c>
    </row>
    <row r="30" spans="1:5" x14ac:dyDescent="0.25">
      <c r="A30">
        <v>11</v>
      </c>
      <c r="B30">
        <v>40</v>
      </c>
      <c r="C30" s="2">
        <v>28.421567999999997</v>
      </c>
      <c r="D30" t="str">
        <f t="shared" si="0"/>
        <v>1140</v>
      </c>
      <c r="E30" s="2">
        <v>28.421567999999997</v>
      </c>
    </row>
    <row r="31" spans="1:5" x14ac:dyDescent="0.25">
      <c r="A31">
        <v>14</v>
      </c>
      <c r="B31">
        <v>27</v>
      </c>
      <c r="C31" s="2">
        <v>6.0268949999999997</v>
      </c>
      <c r="D31" t="str">
        <f t="shared" si="0"/>
        <v>1427</v>
      </c>
      <c r="E31" s="2">
        <v>6.0268949999999997</v>
      </c>
    </row>
    <row r="32" spans="1:5" x14ac:dyDescent="0.25">
      <c r="A32">
        <v>1</v>
      </c>
      <c r="B32">
        <v>16</v>
      </c>
      <c r="C32" s="2">
        <v>8.5010940000000002</v>
      </c>
      <c r="D32" t="str">
        <f t="shared" si="0"/>
        <v>116</v>
      </c>
      <c r="E32" s="2">
        <v>8.5010940000000002</v>
      </c>
    </row>
    <row r="33" spans="1:5" x14ac:dyDescent="0.25">
      <c r="A33">
        <v>1</v>
      </c>
      <c r="B33">
        <v>1</v>
      </c>
      <c r="C33" s="2">
        <v>9.3469739999999994</v>
      </c>
      <c r="D33" t="str">
        <f t="shared" si="0"/>
        <v>11</v>
      </c>
      <c r="E33" s="2">
        <v>9.3469739999999994</v>
      </c>
    </row>
    <row r="34" spans="1:5" x14ac:dyDescent="0.25">
      <c r="A34">
        <v>18</v>
      </c>
      <c r="B34">
        <v>38</v>
      </c>
      <c r="C34" s="2">
        <v>35.907605999999994</v>
      </c>
      <c r="D34" t="str">
        <f t="shared" ref="D34:D64" si="1">CONCATENATE(A34,B34)</f>
        <v>1838</v>
      </c>
      <c r="E34" s="2">
        <v>35.907605999999994</v>
      </c>
    </row>
    <row r="35" spans="1:5" x14ac:dyDescent="0.25">
      <c r="A35">
        <v>18</v>
      </c>
      <c r="B35">
        <v>23</v>
      </c>
      <c r="C35" s="2">
        <v>3.1403295</v>
      </c>
      <c r="D35" t="str">
        <f t="shared" si="1"/>
        <v>1823</v>
      </c>
      <c r="E35" s="2">
        <v>3.1403295</v>
      </c>
    </row>
    <row r="36" spans="1:5" x14ac:dyDescent="0.25">
      <c r="A36">
        <v>3</v>
      </c>
      <c r="B36">
        <v>12</v>
      </c>
      <c r="C36" s="2">
        <v>7.2639944999999999</v>
      </c>
      <c r="D36" t="str">
        <f t="shared" si="1"/>
        <v>312</v>
      </c>
      <c r="E36" s="2">
        <v>7.2639944999999999</v>
      </c>
    </row>
    <row r="37" spans="1:5" x14ac:dyDescent="0.25">
      <c r="A37">
        <v>18</v>
      </c>
      <c r="B37">
        <v>25</v>
      </c>
      <c r="C37" s="2">
        <v>6.7564664999999993</v>
      </c>
      <c r="D37" t="str">
        <f t="shared" si="1"/>
        <v>1825</v>
      </c>
      <c r="E37" s="2">
        <v>6.7564664999999993</v>
      </c>
    </row>
    <row r="38" spans="1:5" x14ac:dyDescent="0.25">
      <c r="A38">
        <v>18</v>
      </c>
      <c r="B38">
        <v>8</v>
      </c>
      <c r="C38" s="2">
        <v>9.6747524999999985</v>
      </c>
      <c r="D38" t="str">
        <f t="shared" si="1"/>
        <v>188</v>
      </c>
      <c r="E38" s="2">
        <v>9.6747524999999985</v>
      </c>
    </row>
    <row r="39" spans="1:5" x14ac:dyDescent="0.25">
      <c r="A39">
        <v>18</v>
      </c>
      <c r="B39">
        <v>5</v>
      </c>
      <c r="C39" s="2">
        <v>0.67670399999999997</v>
      </c>
      <c r="D39" t="str">
        <f t="shared" si="1"/>
        <v>185</v>
      </c>
      <c r="E39" s="2">
        <v>0.67670399999999997</v>
      </c>
    </row>
    <row r="40" spans="1:5" x14ac:dyDescent="0.25">
      <c r="A40">
        <v>11</v>
      </c>
      <c r="B40">
        <v>29</v>
      </c>
      <c r="C40" s="2">
        <v>7.8349634999999997</v>
      </c>
      <c r="D40" t="str">
        <f t="shared" si="1"/>
        <v>1129</v>
      </c>
      <c r="E40" s="2">
        <v>7.8349634999999997</v>
      </c>
    </row>
    <row r="41" spans="1:5" x14ac:dyDescent="0.25">
      <c r="A41">
        <v>15</v>
      </c>
      <c r="B41">
        <v>18</v>
      </c>
      <c r="C41" s="2">
        <v>7.6234934999999995</v>
      </c>
      <c r="D41" t="str">
        <f t="shared" si="1"/>
        <v>1518</v>
      </c>
      <c r="E41" s="2">
        <v>7.6234934999999995</v>
      </c>
    </row>
    <row r="42" spans="1:5" x14ac:dyDescent="0.25">
      <c r="A42">
        <v>5</v>
      </c>
      <c r="B42">
        <v>15</v>
      </c>
      <c r="C42" s="2">
        <v>6.957363</v>
      </c>
      <c r="D42" t="str">
        <f t="shared" si="1"/>
        <v>515</v>
      </c>
      <c r="E42" s="2">
        <v>6.957363</v>
      </c>
    </row>
    <row r="43" spans="1:5" x14ac:dyDescent="0.25">
      <c r="A43">
        <v>7</v>
      </c>
      <c r="B43">
        <v>31</v>
      </c>
      <c r="C43" s="2">
        <v>9.0191954999999986</v>
      </c>
      <c r="D43" t="str">
        <f t="shared" si="1"/>
        <v>731</v>
      </c>
      <c r="E43" s="2">
        <v>9.0191954999999986</v>
      </c>
    </row>
    <row r="44" spans="1:5" x14ac:dyDescent="0.25">
      <c r="A44">
        <v>4</v>
      </c>
      <c r="B44">
        <v>28</v>
      </c>
      <c r="C44" s="2">
        <v>4.1765324999999995</v>
      </c>
      <c r="D44" t="str">
        <f t="shared" si="1"/>
        <v>428</v>
      </c>
      <c r="E44" s="2">
        <v>4.1765324999999995</v>
      </c>
    </row>
    <row r="45" spans="1:5" x14ac:dyDescent="0.25">
      <c r="A45">
        <v>1</v>
      </c>
      <c r="B45">
        <v>34</v>
      </c>
      <c r="C45" s="2">
        <v>9.6853259999999999</v>
      </c>
      <c r="D45" t="str">
        <f t="shared" si="1"/>
        <v>134</v>
      </c>
      <c r="E45" s="2">
        <v>9.6853259999999999</v>
      </c>
    </row>
    <row r="46" spans="1:5" x14ac:dyDescent="0.25">
      <c r="A46">
        <v>7</v>
      </c>
      <c r="B46">
        <v>2</v>
      </c>
      <c r="C46" s="2">
        <v>5.3819114999999993</v>
      </c>
      <c r="D46" t="str">
        <f t="shared" si="1"/>
        <v>72</v>
      </c>
      <c r="E46" s="2">
        <v>5.3819114999999993</v>
      </c>
    </row>
    <row r="47" spans="1:5" x14ac:dyDescent="0.25">
      <c r="A47">
        <v>6</v>
      </c>
      <c r="B47">
        <v>15</v>
      </c>
      <c r="C47" s="2">
        <v>6.6190109999999995</v>
      </c>
      <c r="D47" t="str">
        <f t="shared" si="1"/>
        <v>615</v>
      </c>
      <c r="E47" s="2">
        <v>6.6190109999999995</v>
      </c>
    </row>
    <row r="48" spans="1:5" x14ac:dyDescent="0.25">
      <c r="A48">
        <v>6</v>
      </c>
      <c r="B48">
        <v>26</v>
      </c>
      <c r="C48" s="2">
        <v>4.4197229999999994</v>
      </c>
      <c r="D48" t="str">
        <f t="shared" si="1"/>
        <v>626</v>
      </c>
      <c r="E48" s="2">
        <v>4.4197229999999994</v>
      </c>
    </row>
    <row r="49" spans="1:5" x14ac:dyDescent="0.25">
      <c r="A49">
        <v>15</v>
      </c>
      <c r="B49">
        <v>27</v>
      </c>
      <c r="C49" s="2">
        <v>5.519366999999999</v>
      </c>
      <c r="D49" t="str">
        <f t="shared" si="1"/>
        <v>1527</v>
      </c>
      <c r="E49" s="2">
        <v>5.519366999999999</v>
      </c>
    </row>
    <row r="50" spans="1:5" x14ac:dyDescent="0.25">
      <c r="A50">
        <v>6</v>
      </c>
      <c r="B50">
        <v>30</v>
      </c>
      <c r="C50" s="2">
        <v>2.2627290000000002</v>
      </c>
      <c r="D50" t="str">
        <f t="shared" si="1"/>
        <v>630</v>
      </c>
      <c r="E50" s="2">
        <v>2.2627290000000002</v>
      </c>
    </row>
    <row r="51" spans="1:5" x14ac:dyDescent="0.25">
      <c r="A51">
        <v>7</v>
      </c>
      <c r="B51">
        <v>16</v>
      </c>
      <c r="C51" s="2">
        <v>7.8032430000000002</v>
      </c>
      <c r="D51" t="str">
        <f t="shared" si="1"/>
        <v>716</v>
      </c>
      <c r="E51" s="2">
        <v>7.8032430000000002</v>
      </c>
    </row>
    <row r="52" spans="1:5" x14ac:dyDescent="0.25">
      <c r="A52">
        <v>7</v>
      </c>
      <c r="B52">
        <v>22</v>
      </c>
      <c r="C52" s="2">
        <v>7.9512719999999995</v>
      </c>
      <c r="D52" t="str">
        <f t="shared" si="1"/>
        <v>722</v>
      </c>
      <c r="E52" s="2">
        <v>7.9512719999999995</v>
      </c>
    </row>
    <row r="53" spans="1:5" x14ac:dyDescent="0.25">
      <c r="A53">
        <v>2</v>
      </c>
      <c r="B53">
        <v>10</v>
      </c>
      <c r="C53" s="2">
        <v>1.5014369999999997</v>
      </c>
      <c r="D53" t="str">
        <f t="shared" si="1"/>
        <v>210</v>
      </c>
      <c r="E53" s="2">
        <v>1.5014369999999997</v>
      </c>
    </row>
    <row r="54" spans="1:5" x14ac:dyDescent="0.25">
      <c r="A54">
        <v>18</v>
      </c>
      <c r="B54">
        <v>6</v>
      </c>
      <c r="C54" s="2">
        <v>0.782439</v>
      </c>
      <c r="D54" t="str">
        <f t="shared" si="1"/>
        <v>186</v>
      </c>
      <c r="E54" s="2">
        <v>0.782439</v>
      </c>
    </row>
    <row r="55" spans="1:5" x14ac:dyDescent="0.25">
      <c r="A55">
        <v>18</v>
      </c>
      <c r="B55">
        <v>12</v>
      </c>
      <c r="C55" s="2">
        <v>6.957363</v>
      </c>
      <c r="D55" t="str">
        <f t="shared" si="1"/>
        <v>1812</v>
      </c>
      <c r="E55" s="2">
        <v>6.957363</v>
      </c>
    </row>
    <row r="56" spans="1:5" x14ac:dyDescent="0.25">
      <c r="A56">
        <v>16</v>
      </c>
      <c r="B56">
        <v>2</v>
      </c>
      <c r="C56" s="2">
        <v>6.0268949999999997</v>
      </c>
      <c r="D56" t="str">
        <f t="shared" si="1"/>
        <v>162</v>
      </c>
      <c r="E56" s="2">
        <v>6.0268949999999997</v>
      </c>
    </row>
    <row r="57" spans="1:5" x14ac:dyDescent="0.25">
      <c r="A57">
        <v>10</v>
      </c>
      <c r="B57">
        <v>21</v>
      </c>
      <c r="C57" s="2">
        <v>8.0464334999999991</v>
      </c>
      <c r="D57" t="str">
        <f t="shared" si="1"/>
        <v>1021</v>
      </c>
      <c r="E57" s="2">
        <v>8.0464334999999991</v>
      </c>
    </row>
    <row r="58" spans="1:5" x14ac:dyDescent="0.25">
      <c r="A58">
        <v>10</v>
      </c>
      <c r="B58">
        <v>3</v>
      </c>
      <c r="C58" s="2">
        <v>11.8528935</v>
      </c>
      <c r="D58" t="str">
        <f t="shared" si="1"/>
        <v>103</v>
      </c>
      <c r="E58" s="2">
        <v>11.8528935</v>
      </c>
    </row>
    <row r="59" spans="1:5" x14ac:dyDescent="0.25">
      <c r="A59">
        <v>8</v>
      </c>
      <c r="B59">
        <v>42</v>
      </c>
      <c r="C59" s="2">
        <v>15.204693000000001</v>
      </c>
      <c r="D59" t="str">
        <f t="shared" si="1"/>
        <v>842</v>
      </c>
      <c r="E59" s="2">
        <v>15.204693000000001</v>
      </c>
    </row>
    <row r="60" spans="1:5" x14ac:dyDescent="0.25">
      <c r="A60">
        <v>2</v>
      </c>
      <c r="B60">
        <v>13</v>
      </c>
      <c r="C60" s="2">
        <v>0.67670399999999997</v>
      </c>
      <c r="D60" t="str">
        <f t="shared" si="1"/>
        <v>213</v>
      </c>
      <c r="E60" s="2">
        <v>0.67670399999999997</v>
      </c>
    </row>
    <row r="61" spans="1:5" x14ac:dyDescent="0.25">
      <c r="A61">
        <v>2</v>
      </c>
      <c r="B61">
        <v>30</v>
      </c>
      <c r="C61" s="2">
        <v>2.4741989999999996</v>
      </c>
      <c r="D61" t="str">
        <f t="shared" si="1"/>
        <v>230</v>
      </c>
      <c r="E61" s="2">
        <v>2.4741989999999996</v>
      </c>
    </row>
    <row r="62" spans="1:5" x14ac:dyDescent="0.25">
      <c r="A62">
        <v>6</v>
      </c>
      <c r="B62">
        <v>9</v>
      </c>
      <c r="C62" s="2">
        <v>0.66613050000000007</v>
      </c>
      <c r="D62" t="str">
        <f t="shared" si="1"/>
        <v>69</v>
      </c>
      <c r="E62" s="2">
        <v>0.66613050000000007</v>
      </c>
    </row>
    <row r="63" spans="1:5" x14ac:dyDescent="0.25">
      <c r="A63">
        <v>11</v>
      </c>
      <c r="B63">
        <v>31</v>
      </c>
      <c r="C63" s="2">
        <v>9.6853259999999999</v>
      </c>
      <c r="D63" t="str">
        <f t="shared" si="1"/>
        <v>1131</v>
      </c>
      <c r="E63" s="2">
        <v>9.6853259999999999</v>
      </c>
    </row>
    <row r="64" spans="1:5" x14ac:dyDescent="0.25">
      <c r="A64">
        <v>13</v>
      </c>
      <c r="B64">
        <v>41</v>
      </c>
      <c r="C64" s="2">
        <v>2.9182859999999993</v>
      </c>
      <c r="D64" t="str">
        <f t="shared" si="1"/>
        <v>1341</v>
      </c>
      <c r="E64" s="2">
        <v>2.9182859999999993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G76"/>
  <sheetViews>
    <sheetView zoomScale="85" zoomScaleNormal="85" workbookViewId="0"/>
  </sheetViews>
  <sheetFormatPr baseColWidth="10" defaultRowHeight="15" x14ac:dyDescent="0.25"/>
  <cols>
    <col min="1" max="1" width="15.28515625" bestFit="1" customWidth="1"/>
    <col min="2" max="2" width="21.7109375" bestFit="1" customWidth="1"/>
    <col min="3" max="3" width="16.140625" bestFit="1" customWidth="1"/>
    <col min="4" max="4" width="30.42578125" bestFit="1" customWidth="1"/>
    <col min="5" max="5" width="14.85546875" bestFit="1" customWidth="1"/>
    <col min="6" max="6" width="15" bestFit="1" customWidth="1"/>
    <col min="7" max="7" width="7.5703125" bestFit="1" customWidth="1"/>
    <col min="9" max="9" width="50.5703125" bestFit="1" customWidth="1"/>
  </cols>
  <sheetData>
    <row r="1" spans="1:7" x14ac:dyDescent="0.25">
      <c r="A1" t="s">
        <v>203</v>
      </c>
      <c r="B1" t="s">
        <v>325</v>
      </c>
      <c r="C1" t="s">
        <v>149</v>
      </c>
      <c r="D1" t="s">
        <v>323</v>
      </c>
      <c r="E1" t="s">
        <v>204</v>
      </c>
      <c r="F1" t="s">
        <v>326</v>
      </c>
      <c r="G1" t="s">
        <v>327</v>
      </c>
    </row>
    <row r="2" spans="1:7" x14ac:dyDescent="0.25">
      <c r="A2">
        <v>1</v>
      </c>
      <c r="B2" t="str">
        <f>UPPER(VLOOKUP(MPparPF[[#This Row],[CodeProdFini]],PF[],2,FALSE))</f>
        <v>BOEUF BOURGUIGNON</v>
      </c>
      <c r="C2">
        <v>1</v>
      </c>
      <c r="D2" t="str">
        <f>VLOOKUP(MPparPF[[#This Row],[CodeMatPrem]],MP[],2,FALSE)</f>
        <v>COLLIER DE BŒUF</v>
      </c>
      <c r="E2">
        <v>0.45</v>
      </c>
      <c r="F2" s="54">
        <f>VLOOKUP(MPparPF[[#This Row],[CodeMatPrem]],MP[],4,FALSE)</f>
        <v>8.8711665000000011</v>
      </c>
      <c r="G2" s="54">
        <f>MPparPF[[#This Row],[QtéMatPrem]]*MPparPF[[#This Row],[PrixMatPrem]]</f>
        <v>3.9920249250000004</v>
      </c>
    </row>
    <row r="3" spans="1:7" x14ac:dyDescent="0.25">
      <c r="A3">
        <v>1</v>
      </c>
      <c r="B3" t="str">
        <f>UPPER(VLOOKUP(MPparPF[[#This Row],[CodeProdFini]],PF[],2,FALSE))</f>
        <v>BOEUF BOURGUIGNON</v>
      </c>
      <c r="C3">
        <v>2</v>
      </c>
      <c r="D3" t="str">
        <f>VLOOKUP(MPparPF[[#This Row],[CodeMatPrem]],MP[],2,FALSE)</f>
        <v>JARRET DE BŒUF</v>
      </c>
      <c r="E3">
        <v>0.27</v>
      </c>
      <c r="F3" s="54">
        <f>VLOOKUP(MPparPF[[#This Row],[CodeMatPrem]],MP[],4,FALSE)</f>
        <v>5.3819114999999993</v>
      </c>
      <c r="G3" s="54">
        <f>MPparPF[[#This Row],[QtéMatPrem]]*MPparPF[[#This Row],[PrixMatPrem]]</f>
        <v>1.4531161049999999</v>
      </c>
    </row>
    <row r="4" spans="1:7" x14ac:dyDescent="0.25">
      <c r="A4">
        <v>1</v>
      </c>
      <c r="B4" t="str">
        <f>UPPER(VLOOKUP(MPparPF[[#This Row],[CodeProdFini]],PF[],2,FALSE))</f>
        <v>BOEUF BOURGUIGNON</v>
      </c>
      <c r="C4">
        <v>21</v>
      </c>
      <c r="D4" t="str">
        <f>VLOOKUP(MPparPF[[#This Row],[CodeMatPrem]],MP[],2,FALSE)</f>
        <v>VIN ROUGE</v>
      </c>
      <c r="E4">
        <v>0.49</v>
      </c>
      <c r="F4" s="54">
        <f>VLOOKUP(MPparPF[[#This Row],[CodeMatPrem]],MP[],4,FALSE)</f>
        <v>8.0464334999999991</v>
      </c>
      <c r="G4" s="54">
        <f>MPparPF[[#This Row],[QtéMatPrem]]*MPparPF[[#This Row],[PrixMatPrem]]</f>
        <v>3.9427524149999993</v>
      </c>
    </row>
    <row r="5" spans="1:7" x14ac:dyDescent="0.25">
      <c r="A5">
        <v>1</v>
      </c>
      <c r="B5" t="str">
        <f>UPPER(VLOOKUP(MPparPF[[#This Row],[CodeProdFini]],PF[],2,FALSE))</f>
        <v>BOEUF BOURGUIGNON</v>
      </c>
      <c r="C5">
        <v>4</v>
      </c>
      <c r="D5" t="str">
        <f>VLOOKUP(MPparPF[[#This Row],[CodeMatPrem]],MP[],2,FALSE)</f>
        <v>FARINE</v>
      </c>
      <c r="E5">
        <v>0.15</v>
      </c>
      <c r="F5" s="54">
        <f>VLOOKUP(MPparPF[[#This Row],[CodeMatPrem]],MP[],4,FALSE)</f>
        <v>0.697851</v>
      </c>
      <c r="G5" s="54">
        <f>MPparPF[[#This Row],[QtéMatPrem]]*MPparPF[[#This Row],[PrixMatPrem]]</f>
        <v>0.10467765</v>
      </c>
    </row>
    <row r="6" spans="1:7" x14ac:dyDescent="0.25">
      <c r="A6">
        <v>1</v>
      </c>
      <c r="B6" t="str">
        <f>UPPER(VLOOKUP(MPparPF[[#This Row],[CodeProdFini]],PF[],2,FALSE))</f>
        <v>BOEUF BOURGUIGNON</v>
      </c>
      <c r="C6">
        <v>5</v>
      </c>
      <c r="D6" t="str">
        <f>VLOOKUP(MPparPF[[#This Row],[CodeMatPrem]],MP[],2,FALSE)</f>
        <v>CONCENTRE TOMATE</v>
      </c>
      <c r="E6">
        <v>0.51</v>
      </c>
      <c r="F6" s="54">
        <f>VLOOKUP(MPparPF[[#This Row],[CodeMatPrem]],MP[],4,FALSE)</f>
        <v>0.67670399999999997</v>
      </c>
      <c r="G6" s="54">
        <f>MPparPF[[#This Row],[QtéMatPrem]]*MPparPF[[#This Row],[PrixMatPrem]]</f>
        <v>0.34511903999999999</v>
      </c>
    </row>
    <row r="7" spans="1:7" x14ac:dyDescent="0.25">
      <c r="A7">
        <v>1</v>
      </c>
      <c r="B7" t="str">
        <f>UPPER(VLOOKUP(MPparPF[[#This Row],[CodeProdFini]],PF[],2,FALSE))</f>
        <v>BOEUF BOURGUIGNON</v>
      </c>
      <c r="C7">
        <v>6</v>
      </c>
      <c r="D7" t="str">
        <f>VLOOKUP(MPparPF[[#This Row],[CodeMatPrem]],MP[],2,FALSE)</f>
        <v>SUCRE</v>
      </c>
      <c r="E7">
        <v>0.05</v>
      </c>
      <c r="F7" s="54">
        <f>VLOOKUP(MPparPF[[#This Row],[CodeMatPrem]],MP[],4,FALSE)</f>
        <v>0.782439</v>
      </c>
      <c r="G7" s="54">
        <f>MPparPF[[#This Row],[QtéMatPrem]]*MPparPF[[#This Row],[PrixMatPrem]]</f>
        <v>3.9121950000000003E-2</v>
      </c>
    </row>
    <row r="8" spans="1:7" x14ac:dyDescent="0.25">
      <c r="A8">
        <v>1</v>
      </c>
      <c r="B8" t="str">
        <f>UPPER(VLOOKUP(MPparPF[[#This Row],[CodeProdFini]],PF[],2,FALSE))</f>
        <v>BOEUF BOURGUIGNON</v>
      </c>
      <c r="C8">
        <v>7</v>
      </c>
      <c r="D8" t="str">
        <f>VLOOKUP(MPparPF[[#This Row],[CodeMatPrem]],MP[],2,FALSE)</f>
        <v>SEL</v>
      </c>
      <c r="E8">
        <v>0.36</v>
      </c>
      <c r="F8" s="54">
        <f>VLOOKUP(MPparPF[[#This Row],[CodeMatPrem]],MP[],4,FALSE)</f>
        <v>0.27491100000000002</v>
      </c>
      <c r="G8" s="54">
        <f>MPparPF[[#This Row],[QtéMatPrem]]*MPparPF[[#This Row],[PrixMatPrem]]</f>
        <v>9.8967960000000008E-2</v>
      </c>
    </row>
    <row r="9" spans="1:7" x14ac:dyDescent="0.25">
      <c r="A9">
        <v>1</v>
      </c>
      <c r="B9" t="str">
        <f>UPPER(VLOOKUP(MPparPF[[#This Row],[CodeProdFini]],PF[],2,FALSE))</f>
        <v>BOEUF BOURGUIGNON</v>
      </c>
      <c r="C9">
        <v>9</v>
      </c>
      <c r="D9" t="str">
        <f>VLOOKUP(MPparPF[[#This Row],[CodeMatPrem]],MP[],2,FALSE)</f>
        <v>POIREAU</v>
      </c>
      <c r="E9">
        <v>0.26</v>
      </c>
      <c r="F9" s="54">
        <f>VLOOKUP(MPparPF[[#This Row],[CodeMatPrem]],MP[],4,FALSE)</f>
        <v>0.66613050000000007</v>
      </c>
      <c r="G9" s="54">
        <f>MPparPF[[#This Row],[QtéMatPrem]]*MPparPF[[#This Row],[PrixMatPrem]]</f>
        <v>0.17319393000000002</v>
      </c>
    </row>
    <row r="10" spans="1:7" x14ac:dyDescent="0.25">
      <c r="A10">
        <v>1</v>
      </c>
      <c r="B10" t="str">
        <f>UPPER(VLOOKUP(MPparPF[[#This Row],[CodeProdFini]],PF[],2,FALSE))</f>
        <v>BOEUF BOURGUIGNON</v>
      </c>
      <c r="C10">
        <v>10</v>
      </c>
      <c r="D10" t="str">
        <f>VLOOKUP(MPparPF[[#This Row],[CodeMatPrem]],MP[],2,FALSE)</f>
        <v>CELERI</v>
      </c>
      <c r="E10">
        <v>0.3</v>
      </c>
      <c r="F10" s="54">
        <f>VLOOKUP(MPparPF[[#This Row],[CodeMatPrem]],MP[],4,FALSE)</f>
        <v>1.5014369999999997</v>
      </c>
      <c r="G10" s="54">
        <f>MPparPF[[#This Row],[QtéMatPrem]]*MPparPF[[#This Row],[PrixMatPrem]]</f>
        <v>0.45043109999999986</v>
      </c>
    </row>
    <row r="11" spans="1:7" x14ac:dyDescent="0.25">
      <c r="A11">
        <v>1</v>
      </c>
      <c r="B11" t="str">
        <f>UPPER(VLOOKUP(MPparPF[[#This Row],[CodeProdFini]],PF[],2,FALSE))</f>
        <v>BOEUF BOURGUIGNON</v>
      </c>
      <c r="C11">
        <v>11</v>
      </c>
      <c r="D11" t="str">
        <f>VLOOKUP(MPparPF[[#This Row],[CodeMatPrem]],MP[],2,FALSE)</f>
        <v>THYM</v>
      </c>
      <c r="E11">
        <v>0.13</v>
      </c>
      <c r="F11" s="54">
        <f>VLOOKUP(MPparPF[[#This Row],[CodeMatPrem]],MP[],4,FALSE)</f>
        <v>15.4478835</v>
      </c>
      <c r="G11" s="54">
        <f>MPparPF[[#This Row],[QtéMatPrem]]*MPparPF[[#This Row],[PrixMatPrem]]</f>
        <v>2.0082248549999999</v>
      </c>
    </row>
    <row r="12" spans="1:7" x14ac:dyDescent="0.25">
      <c r="A12">
        <v>1</v>
      </c>
      <c r="B12" t="str">
        <f>UPPER(VLOOKUP(MPparPF[[#This Row],[CodeProdFini]],PF[],2,FALSE))</f>
        <v>BOEUF BOURGUIGNON</v>
      </c>
      <c r="C12">
        <v>12</v>
      </c>
      <c r="D12" t="str">
        <f>VLOOKUP(MPparPF[[#This Row],[CodeMatPrem]],MP[],2,FALSE)</f>
        <v>LAURIER</v>
      </c>
      <c r="E12">
        <v>0.1</v>
      </c>
      <c r="F12" s="54">
        <f>VLOOKUP(MPparPF[[#This Row],[CodeMatPrem]],MP[],4,FALSE)</f>
        <v>6.957363</v>
      </c>
      <c r="G12" s="54">
        <f>MPparPF[[#This Row],[QtéMatPrem]]*MPparPF[[#This Row],[PrixMatPrem]]</f>
        <v>0.69573630000000009</v>
      </c>
    </row>
    <row r="13" spans="1:7" x14ac:dyDescent="0.25">
      <c r="A13">
        <v>1</v>
      </c>
      <c r="B13" t="str">
        <f>UPPER(VLOOKUP(MPparPF[[#This Row],[CodeProdFini]],PF[],2,FALSE))</f>
        <v>BOEUF BOURGUIGNON</v>
      </c>
      <c r="C13">
        <v>13</v>
      </c>
      <c r="D13" t="str">
        <f>VLOOKUP(MPparPF[[#This Row],[CodeMatPrem]],MP[],2,FALSE)</f>
        <v>CAROTTES</v>
      </c>
      <c r="E13">
        <v>0.35</v>
      </c>
      <c r="F13" s="54">
        <f>VLOOKUP(MPparPF[[#This Row],[CodeMatPrem]],MP[],4,FALSE)</f>
        <v>0.67670399999999997</v>
      </c>
      <c r="G13" s="54">
        <f>MPparPF[[#This Row],[QtéMatPrem]]*MPparPF[[#This Row],[PrixMatPrem]]</f>
        <v>0.23684639999999998</v>
      </c>
    </row>
    <row r="14" spans="1:7" x14ac:dyDescent="0.25">
      <c r="A14">
        <v>1</v>
      </c>
      <c r="B14" t="str">
        <f>UPPER(VLOOKUP(MPparPF[[#This Row],[CodeProdFini]],PF[],2,FALSE))</f>
        <v>BOEUF BOURGUIGNON</v>
      </c>
      <c r="C14">
        <v>14</v>
      </c>
      <c r="D14" t="str">
        <f>VLOOKUP(MPparPF[[#This Row],[CodeMatPrem]],MP[],2,FALSE)</f>
        <v>OIGNONS</v>
      </c>
      <c r="E14">
        <v>0.2</v>
      </c>
      <c r="F14" s="54">
        <f>VLOOKUP(MPparPF[[#This Row],[CodeMatPrem]],MP[],4,FALSE)</f>
        <v>3.0980354999999999</v>
      </c>
      <c r="G14" s="54">
        <f>MPparPF[[#This Row],[QtéMatPrem]]*MPparPF[[#This Row],[PrixMatPrem]]</f>
        <v>0.61960710000000008</v>
      </c>
    </row>
    <row r="15" spans="1:7" x14ac:dyDescent="0.25">
      <c r="A15">
        <v>1</v>
      </c>
      <c r="B15" t="str">
        <f>UPPER(VLOOKUP(MPparPF[[#This Row],[CodeProdFini]],PF[],2,FALSE))</f>
        <v>BOEUF BOURGUIGNON</v>
      </c>
      <c r="C15">
        <v>15</v>
      </c>
      <c r="D15" t="str">
        <f>VLOOKUP(MPparPF[[#This Row],[CodeMatPrem]],MP[],2,FALSE)</f>
        <v>AIL</v>
      </c>
      <c r="E15">
        <v>0.1</v>
      </c>
      <c r="F15" s="54">
        <f>VLOOKUP(MPparPF[[#This Row],[CodeMatPrem]],MP[],4,FALSE)</f>
        <v>6.6190109999999995</v>
      </c>
      <c r="G15" s="54">
        <f>MPparPF[[#This Row],[QtéMatPrem]]*MPparPF[[#This Row],[PrixMatPrem]]</f>
        <v>0.66190110000000002</v>
      </c>
    </row>
    <row r="16" spans="1:7" x14ac:dyDescent="0.25">
      <c r="A16">
        <v>5</v>
      </c>
      <c r="B16" t="str">
        <f>UPPER(VLOOKUP(MPparPF[[#This Row],[CodeProdFini]],PF[],2,FALSE))</f>
        <v>RAGOÛT DE VEAU</v>
      </c>
      <c r="C16">
        <v>34</v>
      </c>
      <c r="D16" t="str">
        <f>VLOOKUP(MPparPF[[#This Row],[CodeMatPrem]],MP[],2,FALSE)</f>
        <v>COLLIER DE VEAU</v>
      </c>
      <c r="E16">
        <v>0.44</v>
      </c>
      <c r="F16" s="54">
        <f>VLOOKUP(MPparPF[[#This Row],[CodeMatPrem]],MP[],4,FALSE)</f>
        <v>9.6218849999999989</v>
      </c>
      <c r="G16" s="54">
        <f>MPparPF[[#This Row],[QtéMatPrem]]*MPparPF[[#This Row],[PrixMatPrem]]</f>
        <v>4.2336293999999999</v>
      </c>
    </row>
    <row r="17" spans="1:7" x14ac:dyDescent="0.25">
      <c r="A17">
        <v>5</v>
      </c>
      <c r="B17" t="str">
        <f>UPPER(VLOOKUP(MPparPF[[#This Row],[CodeProdFini]],PF[],2,FALSE))</f>
        <v>RAGOÛT DE VEAU</v>
      </c>
      <c r="C17">
        <v>35</v>
      </c>
      <c r="D17" t="str">
        <f>VLOOKUP(MPparPF[[#This Row],[CodeMatPrem]],MP[],2,FALSE)</f>
        <v>EPAULE DE VEAU</v>
      </c>
      <c r="E17">
        <v>0.56000000000000005</v>
      </c>
      <c r="F17" s="54">
        <f>VLOOKUP(MPparPF[[#This Row],[CodeMatPrem]],MP[],4,FALSE)</f>
        <v>7.2322739999999994</v>
      </c>
      <c r="G17" s="54">
        <f>MPparPF[[#This Row],[QtéMatPrem]]*MPparPF[[#This Row],[PrixMatPrem]]</f>
        <v>4.0500734400000002</v>
      </c>
    </row>
    <row r="18" spans="1:7" x14ac:dyDescent="0.25">
      <c r="A18">
        <v>5</v>
      </c>
      <c r="B18" t="str">
        <f>UPPER(VLOOKUP(MPparPF[[#This Row],[CodeProdFini]],PF[],2,FALSE))</f>
        <v>RAGOÛT DE VEAU</v>
      </c>
      <c r="C18">
        <v>23</v>
      </c>
      <c r="D18" t="str">
        <f>VLOOKUP(MPparPF[[#This Row],[CodeMatPrem]],MP[],2,FALSE)</f>
        <v>CREME FRAICHE</v>
      </c>
      <c r="E18">
        <v>0.13</v>
      </c>
      <c r="F18" s="54">
        <f>VLOOKUP(MPparPF[[#This Row],[CodeMatPrem]],MP[],4,FALSE)</f>
        <v>2.9817269999999994</v>
      </c>
      <c r="G18" s="54">
        <f>MPparPF[[#This Row],[QtéMatPrem]]*MPparPF[[#This Row],[PrixMatPrem]]</f>
        <v>0.38762450999999992</v>
      </c>
    </row>
    <row r="19" spans="1:7" x14ac:dyDescent="0.25">
      <c r="A19">
        <v>2</v>
      </c>
      <c r="B19" t="str">
        <f>UPPER(VLOOKUP(MPparPF[[#This Row],[CodeProdFini]],PF[],2,FALSE))</f>
        <v>CASSOULET</v>
      </c>
      <c r="C19">
        <v>16</v>
      </c>
      <c r="D19" t="str">
        <f>VLOOKUP(MPparPF[[#This Row],[CodeMatPrem]],MP[],2,FALSE)</f>
        <v>CANARD</v>
      </c>
      <c r="E19">
        <v>0.46</v>
      </c>
      <c r="F19" s="54">
        <f>VLOOKUP(MPparPF[[#This Row],[CodeMatPrem]],MP[],4,FALSE)</f>
        <v>7.8032430000000002</v>
      </c>
      <c r="G19" s="54">
        <f>MPparPF[[#This Row],[QtéMatPrem]]*MPparPF[[#This Row],[PrixMatPrem]]</f>
        <v>3.5894917800000004</v>
      </c>
    </row>
    <row r="20" spans="1:7" x14ac:dyDescent="0.25">
      <c r="A20">
        <v>2</v>
      </c>
      <c r="B20" t="str">
        <f>UPPER(VLOOKUP(MPparPF[[#This Row],[CodeProdFini]],PF[],2,FALSE))</f>
        <v>CASSOULET</v>
      </c>
      <c r="C20">
        <v>17</v>
      </c>
      <c r="D20" t="str">
        <f>VLOOKUP(MPparPF[[#This Row],[CodeMatPrem]],MP[],2,FALSE)</f>
        <v>HARICOTS BLANCS</v>
      </c>
      <c r="E20">
        <v>0.65</v>
      </c>
      <c r="F20" s="54">
        <f>VLOOKUP(MPparPF[[#This Row],[CodeMatPrem]],MP[],4,FALSE)</f>
        <v>2.0829795</v>
      </c>
      <c r="G20" s="54">
        <f>MPparPF[[#This Row],[QtéMatPrem]]*MPparPF[[#This Row],[PrixMatPrem]]</f>
        <v>1.3539366750000001</v>
      </c>
    </row>
    <row r="21" spans="1:7" x14ac:dyDescent="0.25">
      <c r="A21">
        <v>2</v>
      </c>
      <c r="B21" t="str">
        <f>UPPER(VLOOKUP(MPparPF[[#This Row],[CodeProdFini]],PF[],2,FALSE))</f>
        <v>CASSOULET</v>
      </c>
      <c r="C21">
        <v>18</v>
      </c>
      <c r="D21" t="str">
        <f>VLOOKUP(MPparPF[[#This Row],[CodeMatPrem]],MP[],2,FALSE)</f>
        <v>MELANGE CHARCUTERIE DE PORC</v>
      </c>
      <c r="E21">
        <v>0.25</v>
      </c>
      <c r="F21" s="54">
        <f>VLOOKUP(MPparPF[[#This Row],[CodeMatPrem]],MP[],4,FALSE)</f>
        <v>6.957363</v>
      </c>
      <c r="G21" s="54">
        <f>MPparPF[[#This Row],[QtéMatPrem]]*MPparPF[[#This Row],[PrixMatPrem]]</f>
        <v>1.73934075</v>
      </c>
    </row>
    <row r="22" spans="1:7" x14ac:dyDescent="0.25">
      <c r="A22">
        <v>2</v>
      </c>
      <c r="B22" t="str">
        <f>UPPER(VLOOKUP(MPparPF[[#This Row],[CodeProdFini]],PF[],2,FALSE))</f>
        <v>CASSOULET</v>
      </c>
      <c r="C22">
        <v>33</v>
      </c>
      <c r="D22" t="str">
        <f>VLOOKUP(MPparPF[[#This Row],[CodeMatPrem]],MP[],2,FALSE)</f>
        <v>BOUQUET GARNI</v>
      </c>
      <c r="E22">
        <v>0.05</v>
      </c>
      <c r="F22" s="54">
        <f>VLOOKUP(MPparPF[[#This Row],[CodeMatPrem]],MP[],4,FALSE)</f>
        <v>7.8032430000000002</v>
      </c>
      <c r="G22" s="54">
        <f>MPparPF[[#This Row],[QtéMatPrem]]*MPparPF[[#This Row],[PrixMatPrem]]</f>
        <v>0.39016215000000004</v>
      </c>
    </row>
    <row r="23" spans="1:7" x14ac:dyDescent="0.25">
      <c r="A23">
        <v>2</v>
      </c>
      <c r="B23" t="str">
        <f>UPPER(VLOOKUP(MPparPF[[#This Row],[CodeProdFini]],PF[],2,FALSE))</f>
        <v>CASSOULET</v>
      </c>
      <c r="C23">
        <v>19</v>
      </c>
      <c r="D23" t="str">
        <f>VLOOKUP(MPparPF[[#This Row],[CodeMatPrem]],MP[],2,FALSE)</f>
        <v>CHAPELURE</v>
      </c>
      <c r="E23">
        <v>0.1</v>
      </c>
      <c r="F23" s="54">
        <f>VLOOKUP(MPparPF[[#This Row],[CodeMatPrem]],MP[],4,FALSE)</f>
        <v>4.1765324999999995</v>
      </c>
      <c r="G23" s="54">
        <f>MPparPF[[#This Row],[QtéMatPrem]]*MPparPF[[#This Row],[PrixMatPrem]]</f>
        <v>0.41765324999999998</v>
      </c>
    </row>
    <row r="24" spans="1:7" x14ac:dyDescent="0.25">
      <c r="A24">
        <v>2</v>
      </c>
      <c r="B24" t="str">
        <f>UPPER(VLOOKUP(MPparPF[[#This Row],[CodeProdFini]],PF[],2,FALSE))</f>
        <v>CASSOULET</v>
      </c>
      <c r="C24">
        <v>20</v>
      </c>
      <c r="D24" t="str">
        <f>VLOOKUP(MPparPF[[#This Row],[CodeMatPrem]],MP[],2,FALSE)</f>
        <v>VIN BLANC AOC</v>
      </c>
      <c r="E24">
        <v>0.2</v>
      </c>
      <c r="F24" s="54">
        <f>VLOOKUP(MPparPF[[#This Row],[CodeMatPrem]],MP[],4,FALSE)</f>
        <v>9.1777979999999992</v>
      </c>
      <c r="G24" s="54">
        <f>MPparPF[[#This Row],[QtéMatPrem]]*MPparPF[[#This Row],[PrixMatPrem]]</f>
        <v>1.8355595999999998</v>
      </c>
    </row>
    <row r="25" spans="1:7" x14ac:dyDescent="0.25">
      <c r="A25">
        <v>2</v>
      </c>
      <c r="B25" t="str">
        <f>UPPER(VLOOKUP(MPparPF[[#This Row],[CodeProdFini]],PF[],2,FALSE))</f>
        <v>CASSOULET</v>
      </c>
      <c r="C25">
        <v>7</v>
      </c>
      <c r="D25" t="str">
        <f>VLOOKUP(MPparPF[[#This Row],[CodeMatPrem]],MP[],2,FALSE)</f>
        <v>SEL</v>
      </c>
      <c r="E25">
        <v>0.12</v>
      </c>
      <c r="F25" s="54">
        <f>VLOOKUP(MPparPF[[#This Row],[CodeMatPrem]],MP[],4,FALSE)</f>
        <v>0.27491100000000002</v>
      </c>
      <c r="G25" s="54">
        <f>MPparPF[[#This Row],[QtéMatPrem]]*MPparPF[[#This Row],[PrixMatPrem]]</f>
        <v>3.2989320000000003E-2</v>
      </c>
    </row>
    <row r="26" spans="1:7" x14ac:dyDescent="0.25">
      <c r="A26">
        <v>2</v>
      </c>
      <c r="B26" t="str">
        <f>UPPER(VLOOKUP(MPparPF[[#This Row],[CodeProdFini]],PF[],2,FALSE))</f>
        <v>CASSOULET</v>
      </c>
      <c r="C26">
        <v>8</v>
      </c>
      <c r="D26" t="str">
        <f>VLOOKUP(MPparPF[[#This Row],[CodeMatPrem]],MP[],2,FALSE)</f>
        <v>POIVRE VERT</v>
      </c>
      <c r="E26">
        <v>0.05</v>
      </c>
      <c r="F26" s="54">
        <f>VLOOKUP(MPparPF[[#This Row],[CodeMatPrem]],MP[],4,FALSE)</f>
        <v>8.7760050000000014</v>
      </c>
      <c r="G26" s="54">
        <f>MPparPF[[#This Row],[QtéMatPrem]]*MPparPF[[#This Row],[PrixMatPrem]]</f>
        <v>0.43880025000000011</v>
      </c>
    </row>
    <row r="27" spans="1:7" x14ac:dyDescent="0.25">
      <c r="A27">
        <v>3</v>
      </c>
      <c r="B27" t="str">
        <f>UPPER(VLOOKUP(MPparPF[[#This Row],[CodeProdFini]],PF[],2,FALSE))</f>
        <v>CHEVREAU A L'OSEILLE</v>
      </c>
      <c r="C27">
        <v>22</v>
      </c>
      <c r="D27" t="str">
        <f>VLOOKUP(MPparPF[[#This Row],[CodeMatPrem]],MP[],2,FALSE)</f>
        <v>CHEVREAU</v>
      </c>
      <c r="E27">
        <v>0.46</v>
      </c>
      <c r="F27" s="54">
        <f>VLOOKUP(MPparPF[[#This Row],[CodeMatPrem]],MP[],4,FALSE)</f>
        <v>7.9512719999999995</v>
      </c>
      <c r="G27" s="54">
        <f>MPparPF[[#This Row],[QtéMatPrem]]*MPparPF[[#This Row],[PrixMatPrem]]</f>
        <v>3.6575851199999998</v>
      </c>
    </row>
    <row r="28" spans="1:7" x14ac:dyDescent="0.25">
      <c r="A28">
        <v>3</v>
      </c>
      <c r="B28" t="str">
        <f>UPPER(VLOOKUP(MPparPF[[#This Row],[CodeProdFini]],PF[],2,FALSE))</f>
        <v>CHEVREAU A L'OSEILLE</v>
      </c>
      <c r="C28">
        <v>23</v>
      </c>
      <c r="D28" t="str">
        <f>VLOOKUP(MPparPF[[#This Row],[CodeMatPrem]],MP[],2,FALSE)</f>
        <v>CREME FRAICHE</v>
      </c>
      <c r="E28">
        <v>0.28999999999999998</v>
      </c>
      <c r="F28" s="54">
        <f>VLOOKUP(MPparPF[[#This Row],[CodeMatPrem]],MP[],4,FALSE)</f>
        <v>2.9817269999999994</v>
      </c>
      <c r="G28" s="54">
        <f>MPparPF[[#This Row],[QtéMatPrem]]*MPparPF[[#This Row],[PrixMatPrem]]</f>
        <v>0.86470082999999975</v>
      </c>
    </row>
    <row r="29" spans="1:7" x14ac:dyDescent="0.25">
      <c r="A29">
        <v>3</v>
      </c>
      <c r="B29" t="str">
        <f>UPPER(VLOOKUP(MPparPF[[#This Row],[CodeProdFini]],PF[],2,FALSE))</f>
        <v>CHEVREAU A L'OSEILLE</v>
      </c>
      <c r="C29">
        <v>24</v>
      </c>
      <c r="D29" t="str">
        <f>VLOOKUP(MPparPF[[#This Row],[CodeMatPrem]],MP[],2,FALSE)</f>
        <v>OSEILLE</v>
      </c>
      <c r="E29">
        <v>0.15</v>
      </c>
      <c r="F29" s="54">
        <f>VLOOKUP(MPparPF[[#This Row],[CodeMatPrem]],MP[],4,FALSE)</f>
        <v>5.5299404999999995</v>
      </c>
      <c r="G29" s="54">
        <f>MPparPF[[#This Row],[QtéMatPrem]]*MPparPF[[#This Row],[PrixMatPrem]]</f>
        <v>0.82949107499999986</v>
      </c>
    </row>
    <row r="30" spans="1:7" x14ac:dyDescent="0.25">
      <c r="A30">
        <v>3</v>
      </c>
      <c r="B30" t="str">
        <f>UPPER(VLOOKUP(MPparPF[[#This Row],[CodeProdFini]],PF[],2,FALSE))</f>
        <v>CHEVREAU A L'OSEILLE</v>
      </c>
      <c r="C30">
        <v>20</v>
      </c>
      <c r="D30" t="str">
        <f>VLOOKUP(MPparPF[[#This Row],[CodeMatPrem]],MP[],2,FALSE)</f>
        <v>VIN BLANC AOC</v>
      </c>
      <c r="E30">
        <v>0.36</v>
      </c>
      <c r="F30" s="54">
        <f>VLOOKUP(MPparPF[[#This Row],[CodeMatPrem]],MP[],4,FALSE)</f>
        <v>9.1777979999999992</v>
      </c>
      <c r="G30" s="54">
        <f>MPparPF[[#This Row],[QtéMatPrem]]*MPparPF[[#This Row],[PrixMatPrem]]</f>
        <v>3.3040072799999995</v>
      </c>
    </row>
    <row r="31" spans="1:7" x14ac:dyDescent="0.25">
      <c r="A31">
        <v>3</v>
      </c>
      <c r="B31" t="str">
        <f>UPPER(VLOOKUP(MPparPF[[#This Row],[CodeProdFini]],PF[],2,FALSE))</f>
        <v>CHEVREAU A L'OSEILLE</v>
      </c>
      <c r="C31">
        <v>25</v>
      </c>
      <c r="D31" t="str">
        <f>VLOOKUP(MPparPF[[#This Row],[CodeMatPrem]],MP[],2,FALSE)</f>
        <v>AMIDON</v>
      </c>
      <c r="E31">
        <v>0.1</v>
      </c>
      <c r="F31" s="54">
        <f>VLOOKUP(MPparPF[[#This Row],[CodeMatPrem]],MP[],4,FALSE)</f>
        <v>6.7564664999999993</v>
      </c>
      <c r="G31" s="54">
        <f>MPparPF[[#This Row],[QtéMatPrem]]*MPparPF[[#This Row],[PrixMatPrem]]</f>
        <v>0.67564665000000002</v>
      </c>
    </row>
    <row r="32" spans="1:7" x14ac:dyDescent="0.25">
      <c r="A32">
        <v>3</v>
      </c>
      <c r="B32" t="str">
        <f>UPPER(VLOOKUP(MPparPF[[#This Row],[CodeProdFini]],PF[],2,FALSE))</f>
        <v>CHEVREAU A L'OSEILLE</v>
      </c>
      <c r="C32">
        <v>26</v>
      </c>
      <c r="D32" t="str">
        <f>VLOOKUP(MPparPF[[#This Row],[CodeMatPrem]],MP[],2,FALSE)</f>
        <v>ECHALOTTE</v>
      </c>
      <c r="E32">
        <v>0.26</v>
      </c>
      <c r="F32" s="54">
        <f>VLOOKUP(MPparPF[[#This Row],[CodeMatPrem]],MP[],4,FALSE)</f>
        <v>4.4197229999999994</v>
      </c>
      <c r="G32" s="54">
        <f>MPparPF[[#This Row],[QtéMatPrem]]*MPparPF[[#This Row],[PrixMatPrem]]</f>
        <v>1.1491279799999998</v>
      </c>
    </row>
    <row r="33" spans="1:7" x14ac:dyDescent="0.25">
      <c r="A33">
        <v>3</v>
      </c>
      <c r="B33" t="str">
        <f>UPPER(VLOOKUP(MPparPF[[#This Row],[CodeProdFini]],PF[],2,FALSE))</f>
        <v>CHEVREAU A L'OSEILLE</v>
      </c>
      <c r="C33">
        <v>27</v>
      </c>
      <c r="D33" t="str">
        <f>VLOOKUP(MPparPF[[#This Row],[CodeMatPrem]],MP[],2,FALSE)</f>
        <v>LARDONS</v>
      </c>
      <c r="E33">
        <v>0.42</v>
      </c>
      <c r="F33" s="54">
        <f>VLOOKUP(MPparPF[[#This Row],[CodeMatPrem]],MP[],4,FALSE)</f>
        <v>5.519366999999999</v>
      </c>
      <c r="G33" s="54">
        <f>MPparPF[[#This Row],[QtéMatPrem]]*MPparPF[[#This Row],[PrixMatPrem]]</f>
        <v>2.3181341399999993</v>
      </c>
    </row>
    <row r="34" spans="1:7" x14ac:dyDescent="0.25">
      <c r="A34">
        <v>3</v>
      </c>
      <c r="B34" t="str">
        <f>UPPER(VLOOKUP(MPparPF[[#This Row],[CodeProdFini]],PF[],2,FALSE))</f>
        <v>CHEVREAU A L'OSEILLE</v>
      </c>
      <c r="C34">
        <v>28</v>
      </c>
      <c r="D34" t="str">
        <f>VLOOKUP(MPparPF[[#This Row],[CodeMatPrem]],MP[],2,FALSE)</f>
        <v>CHAMPIGNONS DE PARIS</v>
      </c>
      <c r="E34">
        <v>0.25</v>
      </c>
      <c r="F34" s="54">
        <f>VLOOKUP(MPparPF[[#This Row],[CodeMatPrem]],MP[],4,FALSE)</f>
        <v>4.1765324999999995</v>
      </c>
      <c r="G34" s="54">
        <f>MPparPF[[#This Row],[QtéMatPrem]]*MPparPF[[#This Row],[PrixMatPrem]]</f>
        <v>1.0441331249999999</v>
      </c>
    </row>
    <row r="35" spans="1:7" x14ac:dyDescent="0.25">
      <c r="A35">
        <v>3</v>
      </c>
      <c r="B35" t="str">
        <f>UPPER(VLOOKUP(MPparPF[[#This Row],[CodeProdFini]],PF[],2,FALSE))</f>
        <v>CHEVREAU A L'OSEILLE</v>
      </c>
      <c r="C35">
        <v>7</v>
      </c>
      <c r="D35" t="str">
        <f>VLOOKUP(MPparPF[[#This Row],[CodeMatPrem]],MP[],2,FALSE)</f>
        <v>SEL</v>
      </c>
      <c r="E35">
        <v>0.45</v>
      </c>
      <c r="F35" s="54">
        <f>VLOOKUP(MPparPF[[#This Row],[CodeMatPrem]],MP[],4,FALSE)</f>
        <v>0.27491100000000002</v>
      </c>
      <c r="G35" s="54">
        <f>MPparPF[[#This Row],[QtéMatPrem]]*MPparPF[[#This Row],[PrixMatPrem]]</f>
        <v>0.12370995000000001</v>
      </c>
    </row>
    <row r="36" spans="1:7" x14ac:dyDescent="0.25">
      <c r="A36">
        <v>3</v>
      </c>
      <c r="B36" t="str">
        <f>UPPER(VLOOKUP(MPparPF[[#This Row],[CodeProdFini]],PF[],2,FALSE))</f>
        <v>CHEVREAU A L'OSEILLE</v>
      </c>
      <c r="C36">
        <v>8</v>
      </c>
      <c r="D36" t="str">
        <f>VLOOKUP(MPparPF[[#This Row],[CodeMatPrem]],MP[],2,FALSE)</f>
        <v>POIVRE VERT</v>
      </c>
      <c r="E36">
        <v>0.55000000000000004</v>
      </c>
      <c r="F36" s="54">
        <f>VLOOKUP(MPparPF[[#This Row],[CodeMatPrem]],MP[],4,FALSE)</f>
        <v>8.7760050000000014</v>
      </c>
      <c r="G36" s="54">
        <f>MPparPF[[#This Row],[QtéMatPrem]]*MPparPF[[#This Row],[PrixMatPrem]]</f>
        <v>4.8268027500000015</v>
      </c>
    </row>
    <row r="37" spans="1:7" x14ac:dyDescent="0.25">
      <c r="A37">
        <v>6</v>
      </c>
      <c r="B37" t="str">
        <f>UPPER(VLOOKUP(MPparPF[[#This Row],[CodeProdFini]],PF[],2,FALSE))</f>
        <v>CIVET D'AUTRUCHE</v>
      </c>
      <c r="C37">
        <v>29</v>
      </c>
      <c r="D37" t="str">
        <f>VLOOKUP(MPparPF[[#This Row],[CodeMatPrem]],MP[],2,FALSE)</f>
        <v>VIANDE AUTRUCHE</v>
      </c>
      <c r="E37">
        <v>0.56000000000000005</v>
      </c>
      <c r="F37" s="54">
        <f>VLOOKUP(MPparPF[[#This Row],[CodeMatPrem]],MP[],4,FALSE)</f>
        <v>7.8349634999999997</v>
      </c>
      <c r="G37" s="54">
        <f>MPparPF[[#This Row],[QtéMatPrem]]*MPparPF[[#This Row],[PrixMatPrem]]</f>
        <v>4.3875795600000007</v>
      </c>
    </row>
    <row r="38" spans="1:7" x14ac:dyDescent="0.25">
      <c r="A38">
        <v>6</v>
      </c>
      <c r="B38" t="str">
        <f>UPPER(VLOOKUP(MPparPF[[#This Row],[CodeProdFini]],PF[],2,FALSE))</f>
        <v>CIVET D'AUTRUCHE</v>
      </c>
      <c r="C38">
        <v>30</v>
      </c>
      <c r="D38" t="str">
        <f>VLOOKUP(MPparPF[[#This Row],[CodeMatPrem]],MP[],2,FALSE)</f>
        <v>HARICOTS ROUGES</v>
      </c>
      <c r="E38">
        <v>0.32</v>
      </c>
      <c r="F38" s="54">
        <f>VLOOKUP(MPparPF[[#This Row],[CodeMatPrem]],MP[],4,FALSE)</f>
        <v>2.2627290000000002</v>
      </c>
      <c r="G38" s="54">
        <f>MPparPF[[#This Row],[QtéMatPrem]]*MPparPF[[#This Row],[PrixMatPrem]]</f>
        <v>0.72407328000000004</v>
      </c>
    </row>
    <row r="39" spans="1:7" x14ac:dyDescent="0.25">
      <c r="A39">
        <v>6</v>
      </c>
      <c r="B39" t="str">
        <f>UPPER(VLOOKUP(MPparPF[[#This Row],[CodeProdFini]],PF[],2,FALSE))</f>
        <v>CIVET D'AUTRUCHE</v>
      </c>
      <c r="C39">
        <v>21</v>
      </c>
      <c r="D39" t="str">
        <f>VLOOKUP(MPparPF[[#This Row],[CodeMatPrem]],MP[],2,FALSE)</f>
        <v>VIN ROUGE</v>
      </c>
      <c r="E39">
        <v>0.46</v>
      </c>
      <c r="F39" s="54">
        <f>VLOOKUP(MPparPF[[#This Row],[CodeMatPrem]],MP[],4,FALSE)</f>
        <v>8.0464334999999991</v>
      </c>
      <c r="G39" s="54">
        <f>MPparPF[[#This Row],[QtéMatPrem]]*MPparPF[[#This Row],[PrixMatPrem]]</f>
        <v>3.7013594099999998</v>
      </c>
    </row>
    <row r="40" spans="1:7" x14ac:dyDescent="0.25">
      <c r="A40">
        <v>6</v>
      </c>
      <c r="B40" t="str">
        <f>UPPER(VLOOKUP(MPparPF[[#This Row],[CodeProdFini]],PF[],2,FALSE))</f>
        <v>CIVET D'AUTRUCHE</v>
      </c>
      <c r="C40">
        <v>5</v>
      </c>
      <c r="D40" t="str">
        <f>VLOOKUP(MPparPF[[#This Row],[CodeMatPrem]],MP[],2,FALSE)</f>
        <v>CONCENTRE TOMATE</v>
      </c>
      <c r="E40">
        <v>0.37</v>
      </c>
      <c r="F40" s="54">
        <f>VLOOKUP(MPparPF[[#This Row],[CodeMatPrem]],MP[],4,FALSE)</f>
        <v>0.67670399999999997</v>
      </c>
      <c r="G40" s="54">
        <f>MPparPF[[#This Row],[QtéMatPrem]]*MPparPF[[#This Row],[PrixMatPrem]]</f>
        <v>0.25038047999999996</v>
      </c>
    </row>
    <row r="41" spans="1:7" x14ac:dyDescent="0.25">
      <c r="A41">
        <v>6</v>
      </c>
      <c r="B41" t="str">
        <f>UPPER(VLOOKUP(MPparPF[[#This Row],[CodeProdFini]],PF[],2,FALSE))</f>
        <v>CIVET D'AUTRUCHE</v>
      </c>
      <c r="C41">
        <v>25</v>
      </c>
      <c r="D41" t="str">
        <f>VLOOKUP(MPparPF[[#This Row],[CodeMatPrem]],MP[],2,FALSE)</f>
        <v>AMIDON</v>
      </c>
      <c r="E41">
        <v>0.05</v>
      </c>
      <c r="F41" s="54">
        <f>VLOOKUP(MPparPF[[#This Row],[CodeMatPrem]],MP[],4,FALSE)</f>
        <v>6.7564664999999993</v>
      </c>
      <c r="G41" s="54">
        <f>MPparPF[[#This Row],[QtéMatPrem]]*MPparPF[[#This Row],[PrixMatPrem]]</f>
        <v>0.33782332500000001</v>
      </c>
    </row>
    <row r="42" spans="1:7" x14ac:dyDescent="0.25">
      <c r="A42">
        <v>6</v>
      </c>
      <c r="B42" t="str">
        <f>UPPER(VLOOKUP(MPparPF[[#This Row],[CodeProdFini]],PF[],2,FALSE))</f>
        <v>CIVET D'AUTRUCHE</v>
      </c>
      <c r="C42">
        <v>11</v>
      </c>
      <c r="D42" t="str">
        <f>VLOOKUP(MPparPF[[#This Row],[CodeMatPrem]],MP[],2,FALSE)</f>
        <v>THYM</v>
      </c>
      <c r="E42">
        <v>0.12</v>
      </c>
      <c r="F42" s="54">
        <f>VLOOKUP(MPparPF[[#This Row],[CodeMatPrem]],MP[],4,FALSE)</f>
        <v>15.4478835</v>
      </c>
      <c r="G42" s="54">
        <f>MPparPF[[#This Row],[QtéMatPrem]]*MPparPF[[#This Row],[PrixMatPrem]]</f>
        <v>1.85374602</v>
      </c>
    </row>
    <row r="43" spans="1:7" x14ac:dyDescent="0.25">
      <c r="A43">
        <v>6</v>
      </c>
      <c r="B43" t="str">
        <f>UPPER(VLOOKUP(MPparPF[[#This Row],[CodeProdFini]],PF[],2,FALSE))</f>
        <v>CIVET D'AUTRUCHE</v>
      </c>
      <c r="C43">
        <v>7</v>
      </c>
      <c r="D43" t="str">
        <f>VLOOKUP(MPparPF[[#This Row],[CodeMatPrem]],MP[],2,FALSE)</f>
        <v>SEL</v>
      </c>
      <c r="E43">
        <v>0.15</v>
      </c>
      <c r="F43" s="54">
        <f>VLOOKUP(MPparPF[[#This Row],[CodeMatPrem]],MP[],4,FALSE)</f>
        <v>0.27491100000000002</v>
      </c>
      <c r="G43" s="54">
        <f>MPparPF[[#This Row],[QtéMatPrem]]*MPparPF[[#This Row],[PrixMatPrem]]</f>
        <v>4.123665E-2</v>
      </c>
    </row>
    <row r="44" spans="1:7" x14ac:dyDescent="0.25">
      <c r="A44">
        <v>6</v>
      </c>
      <c r="B44" t="str">
        <f>UPPER(VLOOKUP(MPparPF[[#This Row],[CodeProdFini]],PF[],2,FALSE))</f>
        <v>CIVET D'AUTRUCHE</v>
      </c>
      <c r="C44">
        <v>8</v>
      </c>
      <c r="D44" t="str">
        <f>VLOOKUP(MPparPF[[#This Row],[CodeMatPrem]],MP[],2,FALSE)</f>
        <v>POIVRE VERT</v>
      </c>
      <c r="E44">
        <v>0.1</v>
      </c>
      <c r="F44" s="54">
        <f>VLOOKUP(MPparPF[[#This Row],[CodeMatPrem]],MP[],4,FALSE)</f>
        <v>8.7760050000000014</v>
      </c>
      <c r="G44" s="54">
        <f>MPparPF[[#This Row],[QtéMatPrem]]*MPparPF[[#This Row],[PrixMatPrem]]</f>
        <v>0.87760050000000023</v>
      </c>
    </row>
    <row r="45" spans="1:7" x14ac:dyDescent="0.25">
      <c r="A45">
        <v>7</v>
      </c>
      <c r="B45" t="str">
        <f>UPPER(VLOOKUP(MPparPF[[#This Row],[CodeProdFini]],PF[],2,FALSE))</f>
        <v>CIVET DE LIÈVRE</v>
      </c>
      <c r="C45">
        <v>31</v>
      </c>
      <c r="D45" t="str">
        <f>VLOOKUP(MPparPF[[#This Row],[CodeMatPrem]],MP[],2,FALSE)</f>
        <v>MORCEAUX DE LIEVRES</v>
      </c>
      <c r="E45">
        <v>0.56000000000000005</v>
      </c>
      <c r="F45" s="54">
        <f>VLOOKUP(MPparPF[[#This Row],[CodeMatPrem]],MP[],4,FALSE)</f>
        <v>9.0191954999999986</v>
      </c>
      <c r="G45" s="54">
        <f>MPparPF[[#This Row],[QtéMatPrem]]*MPparPF[[#This Row],[PrixMatPrem]]</f>
        <v>5.0507494799999995</v>
      </c>
    </row>
    <row r="46" spans="1:7" x14ac:dyDescent="0.25">
      <c r="A46">
        <v>7</v>
      </c>
      <c r="B46" t="str">
        <f>UPPER(VLOOKUP(MPparPF[[#This Row],[CodeProdFini]],PF[],2,FALSE))</f>
        <v>CIVET DE LIÈVRE</v>
      </c>
      <c r="C46">
        <v>21</v>
      </c>
      <c r="D46" t="str">
        <f>VLOOKUP(MPparPF[[#This Row],[CodeMatPrem]],MP[],2,FALSE)</f>
        <v>VIN ROUGE</v>
      </c>
      <c r="E46">
        <v>0.42</v>
      </c>
      <c r="F46" s="54">
        <f>VLOOKUP(MPparPF[[#This Row],[CodeMatPrem]],MP[],4,FALSE)</f>
        <v>8.0464334999999991</v>
      </c>
      <c r="G46" s="54">
        <f>MPparPF[[#This Row],[QtéMatPrem]]*MPparPF[[#This Row],[PrixMatPrem]]</f>
        <v>3.3795020699999996</v>
      </c>
    </row>
    <row r="47" spans="1:7" x14ac:dyDescent="0.25">
      <c r="A47">
        <v>7</v>
      </c>
      <c r="B47" t="str">
        <f>UPPER(VLOOKUP(MPparPF[[#This Row],[CodeProdFini]],PF[],2,FALSE))</f>
        <v>CIVET DE LIÈVRE</v>
      </c>
      <c r="C47">
        <v>28</v>
      </c>
      <c r="D47" t="str">
        <f>VLOOKUP(MPparPF[[#This Row],[CodeMatPrem]],MP[],2,FALSE)</f>
        <v>CHAMPIGNONS DE PARIS</v>
      </c>
      <c r="E47">
        <v>0.2</v>
      </c>
      <c r="F47" s="54">
        <f>VLOOKUP(MPparPF[[#This Row],[CodeMatPrem]],MP[],4,FALSE)</f>
        <v>4.1765324999999995</v>
      </c>
      <c r="G47" s="54">
        <f>MPparPF[[#This Row],[QtéMatPrem]]*MPparPF[[#This Row],[PrixMatPrem]]</f>
        <v>0.83530649999999995</v>
      </c>
    </row>
    <row r="48" spans="1:7" x14ac:dyDescent="0.25">
      <c r="A48">
        <v>7</v>
      </c>
      <c r="B48" t="str">
        <f>UPPER(VLOOKUP(MPparPF[[#This Row],[CodeProdFini]],PF[],2,FALSE))</f>
        <v>CIVET DE LIÈVRE</v>
      </c>
      <c r="C48">
        <v>27</v>
      </c>
      <c r="D48" t="str">
        <f>VLOOKUP(MPparPF[[#This Row],[CodeMatPrem]],MP[],2,FALSE)</f>
        <v>LARDONS</v>
      </c>
      <c r="E48">
        <v>0.33</v>
      </c>
      <c r="F48" s="54">
        <f>VLOOKUP(MPparPF[[#This Row],[CodeMatPrem]],MP[],4,FALSE)</f>
        <v>5.519366999999999</v>
      </c>
      <c r="G48" s="54">
        <f>MPparPF[[#This Row],[QtéMatPrem]]*MPparPF[[#This Row],[PrixMatPrem]]</f>
        <v>1.8213911099999998</v>
      </c>
    </row>
    <row r="49" spans="1:7" x14ac:dyDescent="0.25">
      <c r="A49">
        <v>7</v>
      </c>
      <c r="B49" t="str">
        <f>UPPER(VLOOKUP(MPparPF[[#This Row],[CodeProdFini]],PF[],2,FALSE))</f>
        <v>CIVET DE LIÈVRE</v>
      </c>
      <c r="C49">
        <v>14</v>
      </c>
      <c r="D49" t="str">
        <f>VLOOKUP(MPparPF[[#This Row],[CodeMatPrem]],MP[],2,FALSE)</f>
        <v>OIGNONS</v>
      </c>
      <c r="E49">
        <v>0.2</v>
      </c>
      <c r="F49" s="54">
        <f>VLOOKUP(MPparPF[[#This Row],[CodeMatPrem]],MP[],4,FALSE)</f>
        <v>3.0980354999999999</v>
      </c>
      <c r="G49" s="54">
        <f>MPparPF[[#This Row],[QtéMatPrem]]*MPparPF[[#This Row],[PrixMatPrem]]</f>
        <v>0.61960710000000008</v>
      </c>
    </row>
    <row r="50" spans="1:7" x14ac:dyDescent="0.25">
      <c r="A50">
        <v>7</v>
      </c>
      <c r="B50" t="str">
        <f>UPPER(VLOOKUP(MPparPF[[#This Row],[CodeProdFini]],PF[],2,FALSE))</f>
        <v>CIVET DE LIÈVRE</v>
      </c>
      <c r="C50">
        <v>13</v>
      </c>
      <c r="D50" t="str">
        <f>VLOOKUP(MPparPF[[#This Row],[CodeMatPrem]],MP[],2,FALSE)</f>
        <v>CAROTTES</v>
      </c>
      <c r="E50">
        <v>0.41</v>
      </c>
      <c r="F50" s="54">
        <f>VLOOKUP(MPparPF[[#This Row],[CodeMatPrem]],MP[],4,FALSE)</f>
        <v>0.67670399999999997</v>
      </c>
      <c r="G50" s="54">
        <f>MPparPF[[#This Row],[QtéMatPrem]]*MPparPF[[#This Row],[PrixMatPrem]]</f>
        <v>0.27744863999999997</v>
      </c>
    </row>
    <row r="51" spans="1:7" x14ac:dyDescent="0.25">
      <c r="A51">
        <v>7</v>
      </c>
      <c r="B51" t="str">
        <f>UPPER(VLOOKUP(MPparPF[[#This Row],[CodeProdFini]],PF[],2,FALSE))</f>
        <v>CIVET DE LIÈVRE</v>
      </c>
      <c r="C51">
        <v>25</v>
      </c>
      <c r="D51" t="str">
        <f>VLOOKUP(MPparPF[[#This Row],[CodeMatPrem]],MP[],2,FALSE)</f>
        <v>AMIDON</v>
      </c>
      <c r="E51">
        <v>0.01</v>
      </c>
      <c r="F51" s="54">
        <f>VLOOKUP(MPparPF[[#This Row],[CodeMatPrem]],MP[],4,FALSE)</f>
        <v>6.7564664999999993</v>
      </c>
      <c r="G51" s="54">
        <f>MPparPF[[#This Row],[QtéMatPrem]]*MPparPF[[#This Row],[PrixMatPrem]]</f>
        <v>6.7564664999999996E-2</v>
      </c>
    </row>
    <row r="52" spans="1:7" x14ac:dyDescent="0.25">
      <c r="A52">
        <v>7</v>
      </c>
      <c r="B52" t="str">
        <f>UPPER(VLOOKUP(MPparPF[[#This Row],[CodeProdFini]],PF[],2,FALSE))</f>
        <v>CIVET DE LIÈVRE</v>
      </c>
      <c r="C52">
        <v>7</v>
      </c>
      <c r="D52" t="str">
        <f>VLOOKUP(MPparPF[[#This Row],[CodeMatPrem]],MP[],2,FALSE)</f>
        <v>SEL</v>
      </c>
      <c r="E52">
        <v>0.15</v>
      </c>
      <c r="F52" s="54">
        <f>VLOOKUP(MPparPF[[#This Row],[CodeMatPrem]],MP[],4,FALSE)</f>
        <v>0.27491100000000002</v>
      </c>
      <c r="G52" s="54">
        <f>MPparPF[[#This Row],[QtéMatPrem]]*MPparPF[[#This Row],[PrixMatPrem]]</f>
        <v>4.123665E-2</v>
      </c>
    </row>
    <row r="53" spans="1:7" x14ac:dyDescent="0.25">
      <c r="A53">
        <v>7</v>
      </c>
      <c r="B53" t="str">
        <f>UPPER(VLOOKUP(MPparPF[[#This Row],[CodeProdFini]],PF[],2,FALSE))</f>
        <v>CIVET DE LIÈVRE</v>
      </c>
      <c r="C53">
        <v>8</v>
      </c>
      <c r="D53" t="str">
        <f>VLOOKUP(MPparPF[[#This Row],[CodeMatPrem]],MP[],2,FALSE)</f>
        <v>POIVRE VERT</v>
      </c>
      <c r="E53">
        <v>0.1</v>
      </c>
      <c r="F53" s="54">
        <f>VLOOKUP(MPparPF[[#This Row],[CodeMatPrem]],MP[],4,FALSE)</f>
        <v>8.7760050000000014</v>
      </c>
      <c r="G53" s="54">
        <f>MPparPF[[#This Row],[QtéMatPrem]]*MPparPF[[#This Row],[PrixMatPrem]]</f>
        <v>0.87760050000000023</v>
      </c>
    </row>
    <row r="54" spans="1:7" x14ac:dyDescent="0.25">
      <c r="A54">
        <v>7</v>
      </c>
      <c r="B54" t="str">
        <f>UPPER(VLOOKUP(MPparPF[[#This Row],[CodeProdFini]],PF[],2,FALSE))</f>
        <v>CIVET DE LIÈVRE</v>
      </c>
      <c r="C54">
        <v>42</v>
      </c>
      <c r="D54" t="str">
        <f>VLOOKUP(MPparPF[[#This Row],[CodeMatPrem]],MP[],2,FALSE)</f>
        <v>AROMATES</v>
      </c>
      <c r="E54">
        <v>0.12</v>
      </c>
      <c r="F54" s="54">
        <f>VLOOKUP(MPparPF[[#This Row],[CodeMatPrem]],MP[],4,FALSE)</f>
        <v>15.204693000000001</v>
      </c>
      <c r="G54" s="54">
        <f>MPparPF[[#This Row],[QtéMatPrem]]*MPparPF[[#This Row],[PrixMatPrem]]</f>
        <v>1.8245631600000001</v>
      </c>
    </row>
    <row r="55" spans="1:7" x14ac:dyDescent="0.25">
      <c r="A55">
        <v>4</v>
      </c>
      <c r="B55" t="str">
        <f>UPPER(VLOOKUP(MPparPF[[#This Row],[CodeProdFini]],PF[],2,FALSE))</f>
        <v>COQ AU VIN</v>
      </c>
      <c r="C55">
        <v>32</v>
      </c>
      <c r="D55" t="str">
        <f>VLOOKUP(MPparPF[[#This Row],[CodeMatPrem]],MP[],2,FALSE)</f>
        <v>VIANDE DE COQ</v>
      </c>
      <c r="E55">
        <v>0.6</v>
      </c>
      <c r="F55" s="54">
        <f>VLOOKUP(MPparPF[[#This Row],[CodeMatPrem]],MP[],4,FALSE)</f>
        <v>7.7080814999999996</v>
      </c>
      <c r="G55" s="54">
        <f>MPparPF[[#This Row],[QtéMatPrem]]*MPparPF[[#This Row],[PrixMatPrem]]</f>
        <v>4.6248488999999999</v>
      </c>
    </row>
    <row r="56" spans="1:7" x14ac:dyDescent="0.25">
      <c r="A56">
        <v>4</v>
      </c>
      <c r="B56" t="str">
        <f>UPPER(VLOOKUP(MPparPF[[#This Row],[CodeProdFini]],PF[],2,FALSE))</f>
        <v>COQ AU VIN</v>
      </c>
      <c r="C56">
        <v>3</v>
      </c>
      <c r="D56" t="str">
        <f>VLOOKUP(MPparPF[[#This Row],[CodeMatPrem]],MP[],2,FALSE)</f>
        <v>VIN ROUGE AOC</v>
      </c>
      <c r="E56">
        <v>0.46</v>
      </c>
      <c r="F56" s="54">
        <f>VLOOKUP(MPparPF[[#This Row],[CodeMatPrem]],MP[],4,FALSE)</f>
        <v>10.7321025</v>
      </c>
      <c r="G56" s="54">
        <f>MPparPF[[#This Row],[QtéMatPrem]]*MPparPF[[#This Row],[PrixMatPrem]]</f>
        <v>4.9367671500000005</v>
      </c>
    </row>
    <row r="57" spans="1:7" x14ac:dyDescent="0.25">
      <c r="A57">
        <v>4</v>
      </c>
      <c r="B57" t="str">
        <f>UPPER(VLOOKUP(MPparPF[[#This Row],[CodeProdFini]],PF[],2,FALSE))</f>
        <v>COQ AU VIN</v>
      </c>
      <c r="C57">
        <v>28</v>
      </c>
      <c r="D57" t="str">
        <f>VLOOKUP(MPparPF[[#This Row],[CodeMatPrem]],MP[],2,FALSE)</f>
        <v>CHAMPIGNONS DE PARIS</v>
      </c>
      <c r="E57">
        <v>0.32</v>
      </c>
      <c r="F57" s="54">
        <f>VLOOKUP(MPparPF[[#This Row],[CodeMatPrem]],MP[],4,FALSE)</f>
        <v>4.1765324999999995</v>
      </c>
      <c r="G57" s="54">
        <f>MPparPF[[#This Row],[QtéMatPrem]]*MPparPF[[#This Row],[PrixMatPrem]]</f>
        <v>1.3364904</v>
      </c>
    </row>
    <row r="58" spans="1:7" x14ac:dyDescent="0.25">
      <c r="A58">
        <v>4</v>
      </c>
      <c r="B58" t="str">
        <f>UPPER(VLOOKUP(MPparPF[[#This Row],[CodeProdFini]],PF[],2,FALSE))</f>
        <v>COQ AU VIN</v>
      </c>
      <c r="C58">
        <v>14</v>
      </c>
      <c r="D58" t="str">
        <f>VLOOKUP(MPparPF[[#This Row],[CodeMatPrem]],MP[],2,FALSE)</f>
        <v>OIGNONS</v>
      </c>
      <c r="E58">
        <v>0.35</v>
      </c>
      <c r="F58" s="54">
        <f>VLOOKUP(MPparPF[[#This Row],[CodeMatPrem]],MP[],4,FALSE)</f>
        <v>3.0980354999999999</v>
      </c>
      <c r="G58" s="54">
        <f>MPparPF[[#This Row],[QtéMatPrem]]*MPparPF[[#This Row],[PrixMatPrem]]</f>
        <v>1.0843124249999998</v>
      </c>
    </row>
    <row r="59" spans="1:7" x14ac:dyDescent="0.25">
      <c r="A59">
        <v>4</v>
      </c>
      <c r="B59" t="str">
        <f>UPPER(VLOOKUP(MPparPF[[#This Row],[CodeProdFini]],PF[],2,FALSE))</f>
        <v>COQ AU VIN</v>
      </c>
      <c r="C59">
        <v>27</v>
      </c>
      <c r="D59" t="str">
        <f>VLOOKUP(MPparPF[[#This Row],[CodeMatPrem]],MP[],2,FALSE)</f>
        <v>LARDONS</v>
      </c>
      <c r="E59">
        <v>0.24</v>
      </c>
      <c r="F59" s="54">
        <f>VLOOKUP(MPparPF[[#This Row],[CodeMatPrem]],MP[],4,FALSE)</f>
        <v>5.519366999999999</v>
      </c>
      <c r="G59" s="54">
        <f>MPparPF[[#This Row],[QtéMatPrem]]*MPparPF[[#This Row],[PrixMatPrem]]</f>
        <v>1.3246480799999998</v>
      </c>
    </row>
    <row r="60" spans="1:7" x14ac:dyDescent="0.25">
      <c r="A60">
        <v>4</v>
      </c>
      <c r="B60" t="str">
        <f>UPPER(VLOOKUP(MPparPF[[#This Row],[CodeProdFini]],PF[],2,FALSE))</f>
        <v>COQ AU VIN</v>
      </c>
      <c r="C60">
        <v>33</v>
      </c>
      <c r="D60" t="str">
        <f>VLOOKUP(MPparPF[[#This Row],[CodeMatPrem]],MP[],2,FALSE)</f>
        <v>BOUQUET GARNI</v>
      </c>
      <c r="E60">
        <v>0.14000000000000001</v>
      </c>
      <c r="F60" s="54">
        <f>VLOOKUP(MPparPF[[#This Row],[CodeMatPrem]],MP[],4,FALSE)</f>
        <v>7.8032430000000002</v>
      </c>
      <c r="G60" s="54">
        <f>MPparPF[[#This Row],[QtéMatPrem]]*MPparPF[[#This Row],[PrixMatPrem]]</f>
        <v>1.0924540200000001</v>
      </c>
    </row>
    <row r="61" spans="1:7" x14ac:dyDescent="0.25">
      <c r="A61">
        <v>4</v>
      </c>
      <c r="B61" t="str">
        <f>UPPER(VLOOKUP(MPparPF[[#This Row],[CodeProdFini]],PF[],2,FALSE))</f>
        <v>COQ AU VIN</v>
      </c>
      <c r="C61">
        <v>13</v>
      </c>
      <c r="D61" t="str">
        <f>VLOOKUP(MPparPF[[#This Row],[CodeMatPrem]],MP[],2,FALSE)</f>
        <v>CAROTTES</v>
      </c>
      <c r="E61">
        <v>0.28000000000000003</v>
      </c>
      <c r="F61" s="54">
        <f>VLOOKUP(MPparPF[[#This Row],[CodeMatPrem]],MP[],4,FALSE)</f>
        <v>0.67670399999999997</v>
      </c>
      <c r="G61" s="54">
        <f>MPparPF[[#This Row],[QtéMatPrem]]*MPparPF[[#This Row],[PrixMatPrem]]</f>
        <v>0.18947712</v>
      </c>
    </row>
    <row r="62" spans="1:7" x14ac:dyDescent="0.25">
      <c r="A62">
        <v>4</v>
      </c>
      <c r="B62" t="str">
        <f>UPPER(VLOOKUP(MPparPF[[#This Row],[CodeProdFini]],PF[],2,FALSE))</f>
        <v>COQ AU VIN</v>
      </c>
      <c r="C62">
        <v>42</v>
      </c>
      <c r="D62" t="str">
        <f>VLOOKUP(MPparPF[[#This Row],[CodeMatPrem]],MP[],2,FALSE)</f>
        <v>AROMATES</v>
      </c>
      <c r="E62">
        <v>0.12</v>
      </c>
      <c r="F62" s="54">
        <f>VLOOKUP(MPparPF[[#This Row],[CodeMatPrem]],MP[],4,FALSE)</f>
        <v>15.204693000000001</v>
      </c>
      <c r="G62" s="54">
        <f>MPparPF[[#This Row],[QtéMatPrem]]*MPparPF[[#This Row],[PrixMatPrem]]</f>
        <v>1.8245631600000001</v>
      </c>
    </row>
    <row r="63" spans="1:7" x14ac:dyDescent="0.25">
      <c r="A63">
        <v>4</v>
      </c>
      <c r="B63" t="str">
        <f>UPPER(VLOOKUP(MPparPF[[#This Row],[CodeProdFini]],PF[],2,FALSE))</f>
        <v>COQ AU VIN</v>
      </c>
      <c r="C63">
        <v>7</v>
      </c>
      <c r="D63" t="str">
        <f>VLOOKUP(MPparPF[[#This Row],[CodeMatPrem]],MP[],2,FALSE)</f>
        <v>SEL</v>
      </c>
      <c r="E63">
        <v>0.24</v>
      </c>
      <c r="F63" s="54">
        <f>VLOOKUP(MPparPF[[#This Row],[CodeMatPrem]],MP[],4,FALSE)</f>
        <v>0.27491100000000002</v>
      </c>
      <c r="G63" s="54">
        <f>MPparPF[[#This Row],[QtéMatPrem]]*MPparPF[[#This Row],[PrixMatPrem]]</f>
        <v>6.5978640000000005E-2</v>
      </c>
    </row>
    <row r="64" spans="1:7" x14ac:dyDescent="0.25">
      <c r="A64">
        <v>4</v>
      </c>
      <c r="B64" t="str">
        <f>UPPER(VLOOKUP(MPparPF[[#This Row],[CodeProdFini]],PF[],2,FALSE))</f>
        <v>COQ AU VIN</v>
      </c>
      <c r="C64">
        <v>8</v>
      </c>
      <c r="D64" t="str">
        <f>VLOOKUP(MPparPF[[#This Row],[CodeMatPrem]],MP[],2,FALSE)</f>
        <v>POIVRE VERT</v>
      </c>
      <c r="E64">
        <v>0.04</v>
      </c>
      <c r="F64" s="54">
        <f>VLOOKUP(MPparPF[[#This Row],[CodeMatPrem]],MP[],4,FALSE)</f>
        <v>8.7760050000000014</v>
      </c>
      <c r="G64" s="54">
        <f>MPparPF[[#This Row],[QtéMatPrem]]*MPparPF[[#This Row],[PrixMatPrem]]</f>
        <v>0.35104020000000008</v>
      </c>
    </row>
    <row r="65" spans="1:7" x14ac:dyDescent="0.25">
      <c r="A65">
        <v>5</v>
      </c>
      <c r="B65" t="str">
        <f>UPPER(VLOOKUP(MPparPF[[#This Row],[CodeProdFini]],PF[],2,FALSE))</f>
        <v>RAGOÛT DE VEAU</v>
      </c>
      <c r="C65">
        <v>20</v>
      </c>
      <c r="D65" t="str">
        <f>VLOOKUP(MPparPF[[#This Row],[CodeMatPrem]],MP[],2,FALSE)</f>
        <v>VIN BLANC AOC</v>
      </c>
      <c r="E65">
        <v>0.26</v>
      </c>
      <c r="F65" s="54">
        <f>VLOOKUP(MPparPF[[#This Row],[CodeMatPrem]],MP[],4,FALSE)</f>
        <v>9.1777979999999992</v>
      </c>
      <c r="G65" s="54">
        <f>MPparPF[[#This Row],[QtéMatPrem]]*MPparPF[[#This Row],[PrixMatPrem]]</f>
        <v>2.3862274800000001</v>
      </c>
    </row>
    <row r="66" spans="1:7" x14ac:dyDescent="0.25">
      <c r="A66">
        <v>5</v>
      </c>
      <c r="B66" t="str">
        <f>UPPER(VLOOKUP(MPparPF[[#This Row],[CodeProdFini]],PF[],2,FALSE))</f>
        <v>RAGOÛT DE VEAU</v>
      </c>
      <c r="C66">
        <v>36</v>
      </c>
      <c r="D66" t="str">
        <f>VLOOKUP(MPparPF[[#This Row],[CodeMatPrem]],MP[],2,FALSE)</f>
        <v>POITRINE FUMEE</v>
      </c>
      <c r="E66">
        <v>0.31</v>
      </c>
      <c r="F66" s="54">
        <f>VLOOKUP(MPparPF[[#This Row],[CodeMatPrem]],MP[],4,FALSE)</f>
        <v>6.4181145000000006</v>
      </c>
      <c r="G66" s="54">
        <f>MPparPF[[#This Row],[QtéMatPrem]]*MPparPF[[#This Row],[PrixMatPrem]]</f>
        <v>1.9896154950000002</v>
      </c>
    </row>
    <row r="67" spans="1:7" x14ac:dyDescent="0.25">
      <c r="A67">
        <v>5</v>
      </c>
      <c r="B67" t="str">
        <f>UPPER(VLOOKUP(MPparPF[[#This Row],[CodeProdFini]],PF[],2,FALSE))</f>
        <v>RAGOÛT DE VEAU</v>
      </c>
      <c r="C67">
        <v>37</v>
      </c>
      <c r="D67" t="str">
        <f>VLOOKUP(MPparPF[[#This Row],[CodeMatPrem]],MP[],2,FALSE)</f>
        <v>GIROLLES</v>
      </c>
      <c r="E67">
        <v>0.2</v>
      </c>
      <c r="F67" s="54">
        <f>VLOOKUP(MPparPF[[#This Row],[CodeMatPrem]],MP[],4,FALSE)</f>
        <v>26.634646500000002</v>
      </c>
      <c r="G67" s="54">
        <f>MPparPF[[#This Row],[QtéMatPrem]]*MPparPF[[#This Row],[PrixMatPrem]]</f>
        <v>5.3269293000000006</v>
      </c>
    </row>
    <row r="68" spans="1:7" x14ac:dyDescent="0.25">
      <c r="A68">
        <v>5</v>
      </c>
      <c r="B68" t="str">
        <f>UPPER(VLOOKUP(MPparPF[[#This Row],[CodeProdFini]],PF[],2,FALSE))</f>
        <v>RAGOÛT DE VEAU</v>
      </c>
      <c r="C68">
        <v>26</v>
      </c>
      <c r="D68" t="str">
        <f>VLOOKUP(MPparPF[[#This Row],[CodeMatPrem]],MP[],2,FALSE)</f>
        <v>ECHALOTTE</v>
      </c>
      <c r="E68">
        <v>0.28000000000000003</v>
      </c>
      <c r="F68" s="54">
        <f>VLOOKUP(MPparPF[[#This Row],[CodeMatPrem]],MP[],4,FALSE)</f>
        <v>4.4197229999999994</v>
      </c>
      <c r="G68" s="54">
        <f>MPparPF[[#This Row],[QtéMatPrem]]*MPparPF[[#This Row],[PrixMatPrem]]</f>
        <v>1.23752244</v>
      </c>
    </row>
    <row r="69" spans="1:7" x14ac:dyDescent="0.25">
      <c r="A69">
        <v>5</v>
      </c>
      <c r="B69" t="str">
        <f>UPPER(VLOOKUP(MPparPF[[#This Row],[CodeProdFini]],PF[],2,FALSE))</f>
        <v>RAGOÛT DE VEAU</v>
      </c>
      <c r="C69">
        <v>25</v>
      </c>
      <c r="D69" t="str">
        <f>VLOOKUP(MPparPF[[#This Row],[CodeMatPrem]],MP[],2,FALSE)</f>
        <v>AMIDON</v>
      </c>
      <c r="E69">
        <v>0.1</v>
      </c>
      <c r="F69" s="54">
        <f>VLOOKUP(MPparPF[[#This Row],[CodeMatPrem]],MP[],4,FALSE)</f>
        <v>6.7564664999999993</v>
      </c>
      <c r="G69" s="54">
        <f>MPparPF[[#This Row],[QtéMatPrem]]*MPparPF[[#This Row],[PrixMatPrem]]</f>
        <v>0.67564665000000002</v>
      </c>
    </row>
    <row r="70" spans="1:7" x14ac:dyDescent="0.25">
      <c r="A70">
        <v>5</v>
      </c>
      <c r="B70" t="str">
        <f>UPPER(VLOOKUP(MPparPF[[#This Row],[CodeProdFini]],PF[],2,FALSE))</f>
        <v>RAGOÛT DE VEAU</v>
      </c>
      <c r="C70">
        <v>7</v>
      </c>
      <c r="D70" t="str">
        <f>VLOOKUP(MPparPF[[#This Row],[CodeMatPrem]],MP[],2,FALSE)</f>
        <v>SEL</v>
      </c>
      <c r="E70">
        <v>0.2</v>
      </c>
      <c r="F70" s="54">
        <f>VLOOKUP(MPparPF[[#This Row],[CodeMatPrem]],MP[],4,FALSE)</f>
        <v>0.27491100000000002</v>
      </c>
      <c r="G70" s="54">
        <f>MPparPF[[#This Row],[QtéMatPrem]]*MPparPF[[#This Row],[PrixMatPrem]]</f>
        <v>5.4982200000000009E-2</v>
      </c>
    </row>
    <row r="71" spans="1:7" x14ac:dyDescent="0.25">
      <c r="A71">
        <v>5</v>
      </c>
      <c r="B71" t="str">
        <f>UPPER(VLOOKUP(MPparPF[[#This Row],[CodeProdFini]],PF[],2,FALSE))</f>
        <v>RAGOÛT DE VEAU</v>
      </c>
      <c r="C71">
        <v>8</v>
      </c>
      <c r="D71" t="str">
        <f>VLOOKUP(MPparPF[[#This Row],[CodeMatPrem]],MP[],2,FALSE)</f>
        <v>POIVRE VERT</v>
      </c>
      <c r="E71">
        <v>0.05</v>
      </c>
      <c r="F71" s="54">
        <f>VLOOKUP(MPparPF[[#This Row],[CodeMatPrem]],MP[],4,FALSE)</f>
        <v>8.7760050000000014</v>
      </c>
      <c r="G71" s="54">
        <f>MPparPF[[#This Row],[QtéMatPrem]]*MPparPF[[#This Row],[PrixMatPrem]]</f>
        <v>0.43880025000000011</v>
      </c>
    </row>
    <row r="72" spans="1:7" x14ac:dyDescent="0.25">
      <c r="A72">
        <v>8</v>
      </c>
      <c r="B72" t="str">
        <f>UPPER(VLOOKUP(MPparPF[[#This Row],[CodeProdFini]],PF[],2,FALSE))</f>
        <v>MAGRET DE CANARD</v>
      </c>
      <c r="C72">
        <v>39</v>
      </c>
      <c r="D72" t="str">
        <f>VLOOKUP(MPparPF[[#This Row],[CodeMatPrem]],MP[],2,FALSE)</f>
        <v>MAGRET DE CANARD</v>
      </c>
      <c r="E72">
        <v>0.69</v>
      </c>
      <c r="F72" s="54">
        <f>VLOOKUP(MPparPF[[#This Row],[CodeMatPrem]],MP[],4,FALSE)</f>
        <v>19.000579500000001</v>
      </c>
      <c r="G72" s="54">
        <f>MPparPF[[#This Row],[QtéMatPrem]]*MPparPF[[#This Row],[PrixMatPrem]]</f>
        <v>13.110399854999999</v>
      </c>
    </row>
    <row r="73" spans="1:7" x14ac:dyDescent="0.25">
      <c r="A73">
        <v>8</v>
      </c>
      <c r="B73" t="str">
        <f>UPPER(VLOOKUP(MPparPF[[#This Row],[CodeProdFini]],PF[],2,FALSE))</f>
        <v>MAGRET DE CANARD</v>
      </c>
      <c r="C73">
        <v>40</v>
      </c>
      <c r="D73" t="str">
        <f>VLOOKUP(MPparPF[[#This Row],[CodeMatPrem]],MP[],2,FALSE)</f>
        <v>FOIE GRAS DE CANARD</v>
      </c>
      <c r="E73">
        <v>0.12</v>
      </c>
      <c r="F73" s="54">
        <f>VLOOKUP(MPparPF[[#This Row],[CodeMatPrem]],MP[],4,FALSE)</f>
        <v>28.421567999999997</v>
      </c>
      <c r="G73" s="54">
        <f>MPparPF[[#This Row],[QtéMatPrem]]*MPparPF[[#This Row],[PrixMatPrem]]</f>
        <v>3.4105881599999996</v>
      </c>
    </row>
    <row r="74" spans="1:7" x14ac:dyDescent="0.25">
      <c r="A74">
        <v>8</v>
      </c>
      <c r="B74" t="str">
        <f>UPPER(VLOOKUP(MPparPF[[#This Row],[CodeProdFini]],PF[],2,FALSE))</f>
        <v>MAGRET DE CANARD</v>
      </c>
      <c r="C74">
        <v>7</v>
      </c>
      <c r="D74" t="str">
        <f>VLOOKUP(MPparPF[[#This Row],[CodeMatPrem]],MP[],2,FALSE)</f>
        <v>SEL</v>
      </c>
      <c r="E74">
        <v>0.15</v>
      </c>
      <c r="F74" s="54">
        <f>VLOOKUP(MPparPF[[#This Row],[CodeMatPrem]],MP[],4,FALSE)</f>
        <v>0.27491100000000002</v>
      </c>
      <c r="G74" s="54">
        <f>MPparPF[[#This Row],[QtéMatPrem]]*MPparPF[[#This Row],[PrixMatPrem]]</f>
        <v>4.123665E-2</v>
      </c>
    </row>
    <row r="75" spans="1:7" x14ac:dyDescent="0.25">
      <c r="A75">
        <v>8</v>
      </c>
      <c r="B75" t="str">
        <f>UPPER(VLOOKUP(MPparPF[[#This Row],[CodeProdFini]],PF[],2,FALSE))</f>
        <v>MAGRET DE CANARD</v>
      </c>
      <c r="C75">
        <v>8</v>
      </c>
      <c r="D75" t="str">
        <f>VLOOKUP(MPparPF[[#This Row],[CodeMatPrem]],MP[],2,FALSE)</f>
        <v>POIVRE VERT</v>
      </c>
      <c r="E75">
        <v>0.09</v>
      </c>
      <c r="F75" s="54">
        <f>VLOOKUP(MPparPF[[#This Row],[CodeMatPrem]],MP[],4,FALSE)</f>
        <v>8.7760050000000014</v>
      </c>
      <c r="G75" s="54">
        <f>MPparPF[[#This Row],[QtéMatPrem]]*MPparPF[[#This Row],[PrixMatPrem]]</f>
        <v>0.78984045000000014</v>
      </c>
    </row>
    <row r="76" spans="1:7" x14ac:dyDescent="0.25">
      <c r="A76">
        <v>2</v>
      </c>
      <c r="B76" t="str">
        <f>UPPER(VLOOKUP(MPparPF[[#This Row],[CodeProdFini]],PF[],2,FALSE))</f>
        <v>CASSOULET</v>
      </c>
      <c r="C76">
        <v>42</v>
      </c>
      <c r="D76" t="str">
        <f>VLOOKUP(MPparPF[[#This Row],[CodeMatPrem]],MP[],2,FALSE)</f>
        <v>AROMATES</v>
      </c>
      <c r="E76">
        <v>0.04</v>
      </c>
      <c r="F76" s="54">
        <f>VLOOKUP(MPparPF[[#This Row],[CodeMatPrem]],MP[],4,FALSE)</f>
        <v>15.204693000000001</v>
      </c>
      <c r="G76" s="54">
        <f>MPparPF[[#This Row],[QtéMatPrem]]*MPparPF[[#This Row],[PrixMatPrem]]</f>
        <v>0.60818771999999999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39997558519241921"/>
  </sheetPr>
  <dimension ref="A1:F93"/>
  <sheetViews>
    <sheetView workbookViewId="0">
      <selection activeCell="D10" sqref="D10"/>
    </sheetView>
  </sheetViews>
  <sheetFormatPr baseColWidth="10" defaultRowHeight="15" x14ac:dyDescent="0.25"/>
  <cols>
    <col min="1" max="1" width="27" bestFit="1" customWidth="1"/>
    <col min="2" max="2" width="30.42578125" bestFit="1" customWidth="1"/>
    <col min="3" max="3" width="10" bestFit="1" customWidth="1"/>
    <col min="4" max="4" width="11" bestFit="1" customWidth="1"/>
    <col min="5" max="5" width="10.85546875" bestFit="1" customWidth="1"/>
  </cols>
  <sheetData>
    <row r="1" spans="1:6" x14ac:dyDescent="0.25">
      <c r="A1" s="53" t="s">
        <v>324</v>
      </c>
      <c r="B1" s="53" t="s">
        <v>332</v>
      </c>
      <c r="C1" s="52" t="s">
        <v>322</v>
      </c>
      <c r="D1" t="s">
        <v>321</v>
      </c>
    </row>
    <row r="2" spans="1:6" x14ac:dyDescent="0.25">
      <c r="A2" t="s">
        <v>205</v>
      </c>
      <c r="C2" s="52"/>
      <c r="D2" s="50"/>
      <c r="F2" s="50"/>
    </row>
    <row r="3" spans="1:6" x14ac:dyDescent="0.25">
      <c r="B3" t="s">
        <v>159</v>
      </c>
      <c r="C3" s="52">
        <v>3.9920249250000004</v>
      </c>
      <c r="D3" s="50">
        <v>0.26933612977785393</v>
      </c>
      <c r="F3" s="50"/>
    </row>
    <row r="4" spans="1:6" x14ac:dyDescent="0.25">
      <c r="B4" t="s">
        <v>182</v>
      </c>
      <c r="C4" s="52">
        <v>3.9427524149999993</v>
      </c>
      <c r="D4" s="50">
        <v>0.26601178501619366</v>
      </c>
      <c r="F4" s="50"/>
    </row>
    <row r="5" spans="1:6" x14ac:dyDescent="0.25">
      <c r="B5" t="s">
        <v>172</v>
      </c>
      <c r="C5" s="52">
        <v>2.0082248549999999</v>
      </c>
      <c r="D5" s="50">
        <v>0.13549201729229979</v>
      </c>
    </row>
    <row r="6" spans="1:6" x14ac:dyDescent="0.25">
      <c r="B6" t="s">
        <v>161</v>
      </c>
      <c r="C6" s="52">
        <v>1.4531161049999999</v>
      </c>
      <c r="D6" s="50">
        <v>9.8039635320806409E-2</v>
      </c>
    </row>
    <row r="7" spans="1:6" x14ac:dyDescent="0.25">
      <c r="B7" t="s">
        <v>173</v>
      </c>
      <c r="C7" s="52">
        <v>0.69573630000000009</v>
      </c>
      <c r="D7" s="50">
        <v>4.6940318737605055E-2</v>
      </c>
    </row>
    <row r="8" spans="1:6" x14ac:dyDescent="0.25">
      <c r="B8" t="s">
        <v>176</v>
      </c>
      <c r="C8" s="52">
        <v>0.66190110000000002</v>
      </c>
      <c r="D8" s="50">
        <v>4.4657506884104504E-2</v>
      </c>
    </row>
    <row r="9" spans="1:6" x14ac:dyDescent="0.25">
      <c r="B9" t="s">
        <v>175</v>
      </c>
      <c r="C9" s="52">
        <v>0.61960710000000008</v>
      </c>
      <c r="D9" s="50">
        <v>4.1803992067228818E-2</v>
      </c>
    </row>
    <row r="10" spans="1:6" x14ac:dyDescent="0.25">
      <c r="B10" t="s">
        <v>171</v>
      </c>
      <c r="C10" s="52">
        <v>0.45043109999999986</v>
      </c>
      <c r="D10" s="50">
        <v>3.0389932799726058E-2</v>
      </c>
    </row>
    <row r="11" spans="1:6" x14ac:dyDescent="0.25">
      <c r="B11" t="s">
        <v>166</v>
      </c>
      <c r="C11" s="52">
        <v>0.34511903999999999</v>
      </c>
      <c r="D11" s="50">
        <v>2.3284680905705603E-2</v>
      </c>
    </row>
    <row r="12" spans="1:6" x14ac:dyDescent="0.25">
      <c r="B12" t="s">
        <v>174</v>
      </c>
      <c r="C12" s="52">
        <v>0.23684639999999998</v>
      </c>
      <c r="D12" s="50">
        <v>1.5979682974503844E-2</v>
      </c>
    </row>
    <row r="13" spans="1:6" x14ac:dyDescent="0.25">
      <c r="B13" t="s">
        <v>170</v>
      </c>
      <c r="C13" s="52">
        <v>0.17319393000000002</v>
      </c>
      <c r="D13" s="50">
        <v>1.1685143175105939E-2</v>
      </c>
    </row>
    <row r="14" spans="1:6" x14ac:dyDescent="0.25">
      <c r="B14" t="s">
        <v>164</v>
      </c>
      <c r="C14" s="52">
        <v>0.10467765</v>
      </c>
      <c r="D14" s="50">
        <v>7.0624491717673245E-3</v>
      </c>
    </row>
    <row r="15" spans="1:6" x14ac:dyDescent="0.25">
      <c r="B15" t="s">
        <v>168</v>
      </c>
      <c r="C15" s="52">
        <v>9.8967960000000008E-2</v>
      </c>
      <c r="D15" s="50">
        <v>6.6772246714891081E-3</v>
      </c>
    </row>
    <row r="16" spans="1:6" x14ac:dyDescent="0.25">
      <c r="B16" t="s">
        <v>167</v>
      </c>
      <c r="C16" s="52">
        <v>3.9121950000000003E-2</v>
      </c>
      <c r="D16" s="50">
        <v>2.6395012056100106E-3</v>
      </c>
    </row>
    <row r="17" spans="1:4" x14ac:dyDescent="0.25">
      <c r="A17" t="s">
        <v>320</v>
      </c>
      <c r="C17" s="52">
        <v>14.821720829999999</v>
      </c>
      <c r="D17" s="50">
        <v>0.11767599603767565</v>
      </c>
    </row>
    <row r="18" spans="1:4" x14ac:dyDescent="0.25">
      <c r="A18" t="s">
        <v>207</v>
      </c>
      <c r="C18" s="52"/>
      <c r="D18" s="50"/>
    </row>
    <row r="19" spans="1:4" x14ac:dyDescent="0.25">
      <c r="B19" t="s">
        <v>177</v>
      </c>
      <c r="C19" s="52">
        <v>3.5894917800000004</v>
      </c>
      <c r="D19" s="50">
        <v>0.34494040663706477</v>
      </c>
    </row>
    <row r="20" spans="1:4" x14ac:dyDescent="0.25">
      <c r="B20" t="s">
        <v>181</v>
      </c>
      <c r="C20" s="52">
        <v>1.8355595999999998</v>
      </c>
      <c r="D20" s="50">
        <v>0.17639228994990699</v>
      </c>
    </row>
    <row r="21" spans="1:4" x14ac:dyDescent="0.25">
      <c r="B21" t="s">
        <v>179</v>
      </c>
      <c r="C21" s="52">
        <v>1.73934075</v>
      </c>
      <c r="D21" s="50">
        <v>0.16714591991221028</v>
      </c>
    </row>
    <row r="22" spans="1:4" x14ac:dyDescent="0.25">
      <c r="B22" t="s">
        <v>178</v>
      </c>
      <c r="C22" s="52">
        <v>1.3539366750000001</v>
      </c>
      <c r="D22" s="50">
        <v>0.13010963553044699</v>
      </c>
    </row>
    <row r="23" spans="1:4" x14ac:dyDescent="0.25">
      <c r="B23" t="s">
        <v>5</v>
      </c>
      <c r="C23" s="52">
        <v>0.60818771999999999</v>
      </c>
      <c r="D23" s="50">
        <v>5.8445187315199605E-2</v>
      </c>
    </row>
    <row r="24" spans="1:4" x14ac:dyDescent="0.25">
      <c r="B24" t="s">
        <v>169</v>
      </c>
      <c r="C24" s="52">
        <v>0.43880025000000011</v>
      </c>
      <c r="D24" s="50">
        <v>4.2167511710375249E-2</v>
      </c>
    </row>
    <row r="25" spans="1:4" x14ac:dyDescent="0.25">
      <c r="B25" t="s">
        <v>180</v>
      </c>
      <c r="C25" s="52">
        <v>0.41765324999999998</v>
      </c>
      <c r="D25" s="50">
        <v>4.0135342471321007E-2</v>
      </c>
    </row>
    <row r="26" spans="1:4" x14ac:dyDescent="0.25">
      <c r="B26" t="s">
        <v>194</v>
      </c>
      <c r="C26" s="52">
        <v>0.39016215000000004</v>
      </c>
      <c r="D26" s="50">
        <v>3.7493522460550516E-2</v>
      </c>
    </row>
    <row r="27" spans="1:4" x14ac:dyDescent="0.25">
      <c r="B27" t="s">
        <v>168</v>
      </c>
      <c r="C27" s="52">
        <v>3.2989320000000003E-2</v>
      </c>
      <c r="D27" s="50">
        <v>3.1701840129245962E-3</v>
      </c>
    </row>
    <row r="28" spans="1:4" x14ac:dyDescent="0.25">
      <c r="A28" t="s">
        <v>319</v>
      </c>
      <c r="C28" s="52">
        <v>10.406121495000001</v>
      </c>
      <c r="D28" s="50">
        <v>8.2618659861318652E-2</v>
      </c>
    </row>
    <row r="29" spans="1:4" x14ac:dyDescent="0.25">
      <c r="A29" t="s">
        <v>209</v>
      </c>
      <c r="C29" s="52"/>
      <c r="D29" s="50"/>
    </row>
    <row r="30" spans="1:4" x14ac:dyDescent="0.25">
      <c r="B30" t="s">
        <v>169</v>
      </c>
      <c r="C30" s="52">
        <v>4.8268027500000015</v>
      </c>
      <c r="D30" s="50">
        <v>0.25683582761336793</v>
      </c>
    </row>
    <row r="31" spans="1:4" x14ac:dyDescent="0.25">
      <c r="B31" t="s">
        <v>183</v>
      </c>
      <c r="C31" s="52">
        <v>3.6575851199999998</v>
      </c>
      <c r="D31" s="50">
        <v>0.19462135703837066</v>
      </c>
    </row>
    <row r="32" spans="1:4" x14ac:dyDescent="0.25">
      <c r="B32" t="s">
        <v>181</v>
      </c>
      <c r="C32" s="52">
        <v>3.3040072799999995</v>
      </c>
      <c r="D32" s="50">
        <v>0.17580735906380104</v>
      </c>
    </row>
    <row r="33" spans="1:4" x14ac:dyDescent="0.25">
      <c r="B33" t="s">
        <v>188</v>
      </c>
      <c r="C33" s="52">
        <v>2.3181341399999993</v>
      </c>
      <c r="D33" s="50">
        <v>0.12334871160121523</v>
      </c>
    </row>
    <row r="34" spans="1:4" x14ac:dyDescent="0.25">
      <c r="B34" t="s">
        <v>187</v>
      </c>
      <c r="C34" s="52">
        <v>1.1491279799999998</v>
      </c>
      <c r="D34" s="50">
        <v>6.1145493417351184E-2</v>
      </c>
    </row>
    <row r="35" spans="1:4" x14ac:dyDescent="0.25">
      <c r="B35" t="s">
        <v>189</v>
      </c>
      <c r="C35" s="52">
        <v>1.0441331249999999</v>
      </c>
      <c r="D35" s="50">
        <v>5.5558681219759196E-2</v>
      </c>
    </row>
    <row r="36" spans="1:4" x14ac:dyDescent="0.25">
      <c r="B36" t="s">
        <v>184</v>
      </c>
      <c r="C36" s="52">
        <v>0.86470082999999975</v>
      </c>
      <c r="D36" s="50">
        <v>4.6011027343310446E-2</v>
      </c>
    </row>
    <row r="37" spans="1:4" x14ac:dyDescent="0.25">
      <c r="B37" t="s">
        <v>185</v>
      </c>
      <c r="C37" s="52">
        <v>0.82949107499999986</v>
      </c>
      <c r="D37" s="50">
        <v>4.413750421964667E-2</v>
      </c>
    </row>
    <row r="38" spans="1:4" x14ac:dyDescent="0.25">
      <c r="B38" t="s">
        <v>186</v>
      </c>
      <c r="C38" s="52">
        <v>0.67564665000000002</v>
      </c>
      <c r="D38" s="50">
        <v>3.5951389670304944E-2</v>
      </c>
    </row>
    <row r="39" spans="1:4" x14ac:dyDescent="0.25">
      <c r="B39" t="s">
        <v>168</v>
      </c>
      <c r="C39" s="52">
        <v>0.12370995000000001</v>
      </c>
      <c r="D39" s="50">
        <v>6.582648812872737E-3</v>
      </c>
    </row>
    <row r="40" spans="1:4" x14ac:dyDescent="0.25">
      <c r="A40" t="s">
        <v>318</v>
      </c>
      <c r="C40" s="52">
        <v>18.793338899999998</v>
      </c>
      <c r="D40" s="50">
        <v>0.14920837460754519</v>
      </c>
    </row>
    <row r="41" spans="1:4" x14ac:dyDescent="0.25">
      <c r="A41" t="s">
        <v>214</v>
      </c>
      <c r="C41" s="52"/>
      <c r="D41" s="50"/>
    </row>
    <row r="42" spans="1:4" x14ac:dyDescent="0.25">
      <c r="B42" t="s">
        <v>190</v>
      </c>
      <c r="C42" s="52">
        <v>4.3875795600000007</v>
      </c>
      <c r="D42" s="50">
        <v>0.36041169062405004</v>
      </c>
    </row>
    <row r="43" spans="1:4" x14ac:dyDescent="0.25">
      <c r="B43" t="s">
        <v>182</v>
      </c>
      <c r="C43" s="52">
        <v>3.7013594099999998</v>
      </c>
      <c r="D43" s="50">
        <v>0.30404307986276974</v>
      </c>
    </row>
    <row r="44" spans="1:4" x14ac:dyDescent="0.25">
      <c r="B44" t="s">
        <v>172</v>
      </c>
      <c r="C44" s="52">
        <v>1.85374602</v>
      </c>
      <c r="D44" s="50">
        <v>0.15227341816128889</v>
      </c>
    </row>
    <row r="45" spans="1:4" x14ac:dyDescent="0.25">
      <c r="B45" t="s">
        <v>169</v>
      </c>
      <c r="C45" s="52">
        <v>0.87760050000000023</v>
      </c>
      <c r="D45" s="50">
        <v>7.2089286489772891E-2</v>
      </c>
    </row>
    <row r="46" spans="1:4" x14ac:dyDescent="0.25">
      <c r="B46" t="s">
        <v>191</v>
      </c>
      <c r="C46" s="52">
        <v>0.72407328000000004</v>
      </c>
      <c r="D46" s="50">
        <v>5.9478004082164408E-2</v>
      </c>
    </row>
    <row r="47" spans="1:4" x14ac:dyDescent="0.25">
      <c r="B47" t="s">
        <v>186</v>
      </c>
      <c r="C47" s="52">
        <v>0.33782332500000001</v>
      </c>
      <c r="D47" s="50">
        <v>2.7750032570460759E-2</v>
      </c>
    </row>
    <row r="48" spans="1:4" x14ac:dyDescent="0.25">
      <c r="B48" t="s">
        <v>166</v>
      </c>
      <c r="C48" s="52">
        <v>0.25038047999999996</v>
      </c>
      <c r="D48" s="50">
        <v>2.0567160290094231E-2</v>
      </c>
    </row>
    <row r="49" spans="1:4" x14ac:dyDescent="0.25">
      <c r="B49" t="s">
        <v>168</v>
      </c>
      <c r="C49" s="52">
        <v>4.123665E-2</v>
      </c>
      <c r="D49" s="50">
        <v>3.3873279193989661E-3</v>
      </c>
    </row>
    <row r="50" spans="1:4" x14ac:dyDescent="0.25">
      <c r="A50" t="s">
        <v>317</v>
      </c>
      <c r="C50" s="52">
        <v>12.173799225000002</v>
      </c>
      <c r="D50" s="50">
        <v>9.6653011198603117E-2</v>
      </c>
    </row>
    <row r="51" spans="1:4" x14ac:dyDescent="0.25">
      <c r="A51" t="s">
        <v>215</v>
      </c>
      <c r="C51" s="52"/>
      <c r="D51" s="50"/>
    </row>
    <row r="52" spans="1:4" x14ac:dyDescent="0.25">
      <c r="B52" t="s">
        <v>192</v>
      </c>
      <c r="C52" s="52">
        <v>5.0507494799999995</v>
      </c>
      <c r="D52" s="50">
        <v>0.34138288368768982</v>
      </c>
    </row>
    <row r="53" spans="1:4" x14ac:dyDescent="0.25">
      <c r="B53" t="s">
        <v>182</v>
      </c>
      <c r="C53" s="52">
        <v>3.3795020699999996</v>
      </c>
      <c r="D53" s="50">
        <v>0.22842236912631766</v>
      </c>
    </row>
    <row r="54" spans="1:4" x14ac:dyDescent="0.25">
      <c r="B54" t="s">
        <v>5</v>
      </c>
      <c r="C54" s="52">
        <v>1.8245631600000001</v>
      </c>
      <c r="D54" s="50">
        <v>0.12332320886189033</v>
      </c>
    </row>
    <row r="55" spans="1:4" x14ac:dyDescent="0.25">
      <c r="B55" t="s">
        <v>188</v>
      </c>
      <c r="C55" s="52">
        <v>1.8213911099999998</v>
      </c>
      <c r="D55" s="50">
        <v>0.12310880829015544</v>
      </c>
    </row>
    <row r="56" spans="1:4" x14ac:dyDescent="0.25">
      <c r="B56" t="s">
        <v>169</v>
      </c>
      <c r="C56" s="52">
        <v>0.87760050000000023</v>
      </c>
      <c r="D56" s="50">
        <v>5.9317491513310727E-2</v>
      </c>
    </row>
    <row r="57" spans="1:4" x14ac:dyDescent="0.25">
      <c r="B57" t="s">
        <v>189</v>
      </c>
      <c r="C57" s="52">
        <v>0.83530649999999995</v>
      </c>
      <c r="D57" s="50">
        <v>5.6458817223512599E-2</v>
      </c>
    </row>
    <row r="58" spans="1:4" x14ac:dyDescent="0.25">
      <c r="B58" t="s">
        <v>175</v>
      </c>
      <c r="C58" s="52">
        <v>0.61960710000000008</v>
      </c>
      <c r="D58" s="50">
        <v>4.1879578345542269E-2</v>
      </c>
    </row>
    <row r="59" spans="1:4" x14ac:dyDescent="0.25">
      <c r="B59" t="s">
        <v>174</v>
      </c>
      <c r="C59" s="52">
        <v>0.27744863999999997</v>
      </c>
      <c r="D59" s="50">
        <v>1.8752903341075575E-2</v>
      </c>
    </row>
    <row r="60" spans="1:4" x14ac:dyDescent="0.25">
      <c r="B60" t="s">
        <v>186</v>
      </c>
      <c r="C60" s="52">
        <v>6.7564664999999996E-2</v>
      </c>
      <c r="D60" s="50">
        <v>4.5667321779524752E-3</v>
      </c>
    </row>
    <row r="61" spans="1:4" x14ac:dyDescent="0.25">
      <c r="B61" t="s">
        <v>168</v>
      </c>
      <c r="C61" s="52">
        <v>4.123665E-2</v>
      </c>
      <c r="D61" s="50">
        <v>2.7872074325531538E-3</v>
      </c>
    </row>
    <row r="62" spans="1:4" x14ac:dyDescent="0.25">
      <c r="A62" t="s">
        <v>316</v>
      </c>
      <c r="C62" s="52">
        <v>14.794969874999998</v>
      </c>
      <c r="D62" s="50">
        <v>0.11746360873726093</v>
      </c>
    </row>
    <row r="63" spans="1:4" x14ac:dyDescent="0.25">
      <c r="A63" t="s">
        <v>211</v>
      </c>
      <c r="C63" s="52"/>
      <c r="D63" s="50"/>
    </row>
    <row r="64" spans="1:4" x14ac:dyDescent="0.25">
      <c r="B64" t="s">
        <v>162</v>
      </c>
      <c r="C64" s="52">
        <v>4.9367671500000005</v>
      </c>
      <c r="D64" s="50">
        <v>0.29332127128919377</v>
      </c>
    </row>
    <row r="65" spans="1:4" x14ac:dyDescent="0.25">
      <c r="B65" t="s">
        <v>193</v>
      </c>
      <c r="C65" s="52">
        <v>4.6248488999999999</v>
      </c>
      <c r="D65" s="50">
        <v>0.27478844305395878</v>
      </c>
    </row>
    <row r="66" spans="1:4" x14ac:dyDescent="0.25">
      <c r="B66" t="s">
        <v>5</v>
      </c>
      <c r="C66" s="52">
        <v>1.8245631600000001</v>
      </c>
      <c r="D66" s="50">
        <v>0.10840762170414067</v>
      </c>
    </row>
    <row r="67" spans="1:4" x14ac:dyDescent="0.25">
      <c r="B67" t="s">
        <v>189</v>
      </c>
      <c r="C67" s="52">
        <v>1.3364904</v>
      </c>
      <c r="D67" s="50">
        <v>7.9408457251989917E-2</v>
      </c>
    </row>
    <row r="68" spans="1:4" x14ac:dyDescent="0.25">
      <c r="B68" t="s">
        <v>188</v>
      </c>
      <c r="C68" s="52">
        <v>1.3246480799999998</v>
      </c>
      <c r="D68" s="50">
        <v>7.8704838010516573E-2</v>
      </c>
    </row>
    <row r="69" spans="1:4" x14ac:dyDescent="0.25">
      <c r="B69" t="s">
        <v>194</v>
      </c>
      <c r="C69" s="52">
        <v>1.0924540200000001</v>
      </c>
      <c r="D69" s="50">
        <v>6.4908875025914553E-2</v>
      </c>
    </row>
    <row r="70" spans="1:4" x14ac:dyDescent="0.25">
      <c r="B70" t="s">
        <v>175</v>
      </c>
      <c r="C70" s="52">
        <v>1.0843124249999998</v>
      </c>
      <c r="D70" s="50">
        <v>6.4425136797401611E-2</v>
      </c>
    </row>
    <row r="71" spans="1:4" x14ac:dyDescent="0.25">
      <c r="B71" t="s">
        <v>169</v>
      </c>
      <c r="C71" s="52">
        <v>0.35104020000000008</v>
      </c>
      <c r="D71" s="50">
        <v>2.0857284657959382E-2</v>
      </c>
    </row>
    <row r="72" spans="1:4" x14ac:dyDescent="0.25">
      <c r="B72" t="s">
        <v>174</v>
      </c>
      <c r="C72" s="52">
        <v>0.18947712</v>
      </c>
      <c r="D72" s="50">
        <v>1.1257907863573254E-2</v>
      </c>
    </row>
    <row r="73" spans="1:4" x14ac:dyDescent="0.25">
      <c r="B73" t="s">
        <v>168</v>
      </c>
      <c r="C73" s="52">
        <v>6.5978640000000005E-2</v>
      </c>
      <c r="D73" s="50">
        <v>3.9201643453514014E-3</v>
      </c>
    </row>
    <row r="74" spans="1:4" x14ac:dyDescent="0.25">
      <c r="A74" t="s">
        <v>315</v>
      </c>
      <c r="C74" s="52">
        <v>16.830580095000002</v>
      </c>
      <c r="D74" s="50">
        <v>0.1336251909806753</v>
      </c>
    </row>
    <row r="75" spans="1:4" x14ac:dyDescent="0.25">
      <c r="A75" t="s">
        <v>200</v>
      </c>
      <c r="C75" s="52"/>
      <c r="D75" s="50"/>
    </row>
    <row r="76" spans="1:4" x14ac:dyDescent="0.25">
      <c r="B76" t="s">
        <v>200</v>
      </c>
      <c r="C76" s="52">
        <v>13.110399854999999</v>
      </c>
      <c r="D76" s="50">
        <v>0.75555271191707951</v>
      </c>
    </row>
    <row r="77" spans="1:4" x14ac:dyDescent="0.25">
      <c r="B77" t="s">
        <v>201</v>
      </c>
      <c r="C77" s="52">
        <v>3.4105881599999996</v>
      </c>
      <c r="D77" s="50">
        <v>0.19655229146481912</v>
      </c>
    </row>
    <row r="78" spans="1:4" x14ac:dyDescent="0.25">
      <c r="B78" t="s">
        <v>169</v>
      </c>
      <c r="C78" s="52">
        <v>0.78984045000000014</v>
      </c>
      <c r="D78" s="50">
        <v>4.5518527320256671E-2</v>
      </c>
    </row>
    <row r="79" spans="1:4" x14ac:dyDescent="0.25">
      <c r="B79" t="s">
        <v>168</v>
      </c>
      <c r="C79" s="52">
        <v>4.123665E-2</v>
      </c>
      <c r="D79" s="50">
        <v>2.3764692978447254E-3</v>
      </c>
    </row>
    <row r="80" spans="1:4" x14ac:dyDescent="0.25">
      <c r="A80" t="s">
        <v>314</v>
      </c>
      <c r="C80" s="52">
        <v>17.352065114999998</v>
      </c>
      <c r="D80" s="50">
        <v>0.13776548412551837</v>
      </c>
    </row>
    <row r="81" spans="1:4" x14ac:dyDescent="0.25">
      <c r="A81" t="s">
        <v>212</v>
      </c>
      <c r="C81" s="52"/>
      <c r="D81" s="50"/>
    </row>
    <row r="82" spans="1:4" x14ac:dyDescent="0.25">
      <c r="B82" t="s">
        <v>198</v>
      </c>
      <c r="C82" s="52">
        <v>5.3269293000000006</v>
      </c>
      <c r="D82" s="50">
        <v>0.2563358926218206</v>
      </c>
    </row>
    <row r="83" spans="1:4" x14ac:dyDescent="0.25">
      <c r="B83" t="s">
        <v>195</v>
      </c>
      <c r="C83" s="52">
        <v>4.2336293999999999</v>
      </c>
      <c r="D83" s="50">
        <v>0.20372546924528973</v>
      </c>
    </row>
    <row r="84" spans="1:4" x14ac:dyDescent="0.25">
      <c r="B84" t="s">
        <v>196</v>
      </c>
      <c r="C84" s="52">
        <v>4.0500734400000002</v>
      </c>
      <c r="D84" s="50">
        <v>0.19489261673255689</v>
      </c>
    </row>
    <row r="85" spans="1:4" x14ac:dyDescent="0.25">
      <c r="B85" t="s">
        <v>181</v>
      </c>
      <c r="C85" s="52">
        <v>2.3862274800000001</v>
      </c>
      <c r="D85" s="50">
        <v>0.11482708266552694</v>
      </c>
    </row>
    <row r="86" spans="1:4" x14ac:dyDescent="0.25">
      <c r="B86" t="s">
        <v>197</v>
      </c>
      <c r="C86" s="52">
        <v>1.9896154950000002</v>
      </c>
      <c r="D86" s="50">
        <v>9.5741812057657777E-2</v>
      </c>
    </row>
    <row r="87" spans="1:4" x14ac:dyDescent="0.25">
      <c r="B87" t="s">
        <v>187</v>
      </c>
      <c r="C87" s="52">
        <v>1.23752244</v>
      </c>
      <c r="D87" s="50">
        <v>5.9550521779392386E-2</v>
      </c>
    </row>
    <row r="88" spans="1:4" x14ac:dyDescent="0.25">
      <c r="B88" t="s">
        <v>186</v>
      </c>
      <c r="C88" s="52">
        <v>0.67564665000000002</v>
      </c>
      <c r="D88" s="50">
        <v>3.2512631080854178E-2</v>
      </c>
    </row>
    <row r="89" spans="1:4" x14ac:dyDescent="0.25">
      <c r="B89" t="s">
        <v>169</v>
      </c>
      <c r="C89" s="52">
        <v>0.43880025000000011</v>
      </c>
      <c r="D89" s="50">
        <v>2.111540203216665E-2</v>
      </c>
    </row>
    <row r="90" spans="1:4" x14ac:dyDescent="0.25">
      <c r="B90" t="s">
        <v>184</v>
      </c>
      <c r="C90" s="52">
        <v>0.38762450999999992</v>
      </c>
      <c r="D90" s="50">
        <v>1.8652786469860939E-2</v>
      </c>
    </row>
    <row r="91" spans="1:4" x14ac:dyDescent="0.25">
      <c r="B91" t="s">
        <v>168</v>
      </c>
      <c r="C91" s="52">
        <v>5.4982200000000009E-2</v>
      </c>
      <c r="D91" s="50">
        <v>2.6457853148738929E-3</v>
      </c>
    </row>
    <row r="92" spans="1:4" x14ac:dyDescent="0.25">
      <c r="A92" t="s">
        <v>313</v>
      </c>
      <c r="C92" s="52">
        <v>20.781051165000001</v>
      </c>
      <c r="D92" s="50">
        <v>0.16498967445140275</v>
      </c>
    </row>
    <row r="93" spans="1:4" x14ac:dyDescent="0.25">
      <c r="A93" t="s">
        <v>312</v>
      </c>
      <c r="C93" s="52">
        <v>125.95364670000001</v>
      </c>
      <c r="D93" s="50">
        <v>1</v>
      </c>
    </row>
  </sheetData>
  <conditionalFormatting pivot="1" sqref="D2:D93">
    <cfRule type="colorScale" priority="3">
      <colorScale>
        <cfvo type="percent" val="0"/>
        <cfvo type="percent" val="10"/>
        <cfvo type="percent" val="80"/>
        <color rgb="FF00B0F0"/>
        <color rgb="FFFFEB84"/>
        <color rgb="FF7030A0"/>
      </colorScale>
    </cfRule>
  </conditionalFormatting>
  <conditionalFormatting pivot="1" sqref="D3:D16 D19:D27 D30:D39 D42:D49 D52:D61 D64:D73 D76:D79 D82:D91">
    <cfRule type="top10" dxfId="0" priority="1" rank="1"/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2" id="{2C78BC04-0F90-4F06-AB19-4ADB14394395}">
            <x14:iconSet iconSet="3Stars">
              <x14:cfvo type="percent">
                <xm:f>0</xm:f>
              </x14:cfvo>
              <x14:cfvo type="percent">
                <xm:f>2</xm:f>
              </x14:cfvo>
              <x14:cfvo type="percent">
                <xm:f>20</xm:f>
              </x14:cfvo>
            </x14:iconSet>
          </x14:cfRule>
          <xm:sqref>D2:D93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/>
  </sheetPr>
  <dimension ref="A2:DO13"/>
  <sheetViews>
    <sheetView workbookViewId="0"/>
  </sheetViews>
  <sheetFormatPr baseColWidth="10" defaultRowHeight="15" x14ac:dyDescent="0.25"/>
  <cols>
    <col min="1" max="1" width="14.85546875" customWidth="1"/>
    <col min="2" max="2" width="9" bestFit="1" customWidth="1"/>
    <col min="3" max="9" width="4.85546875" bestFit="1" customWidth="1"/>
    <col min="10" max="10" width="10.140625" style="3" customWidth="1"/>
    <col min="11" max="62" width="4.85546875" bestFit="1" customWidth="1"/>
    <col min="63" max="63" width="6.7109375" customWidth="1"/>
    <col min="64" max="115" width="4.85546875" bestFit="1" customWidth="1"/>
    <col min="116" max="116" width="7.85546875" customWidth="1"/>
    <col min="118" max="118" width="24.42578125" bestFit="1" customWidth="1"/>
  </cols>
  <sheetData>
    <row r="2" spans="1:119" ht="15.75" thickBot="1" x14ac:dyDescent="0.3"/>
    <row r="3" spans="1:119" ht="15" customHeight="1" x14ac:dyDescent="0.25">
      <c r="A3" s="68" t="s">
        <v>297</v>
      </c>
      <c r="B3" s="34" t="s">
        <v>292</v>
      </c>
      <c r="C3" s="55">
        <v>2016</v>
      </c>
      <c r="D3" s="56">
        <v>2016</v>
      </c>
      <c r="E3" s="56">
        <v>2016</v>
      </c>
      <c r="F3" s="56">
        <v>2016</v>
      </c>
      <c r="G3" s="56">
        <v>2016</v>
      </c>
      <c r="H3" s="56">
        <v>2016</v>
      </c>
      <c r="I3" s="56">
        <v>2016</v>
      </c>
      <c r="J3" s="66" t="s">
        <v>293</v>
      </c>
      <c r="K3" s="57">
        <v>2017</v>
      </c>
      <c r="L3" s="58">
        <v>2017</v>
      </c>
      <c r="M3" s="58">
        <v>2017</v>
      </c>
      <c r="N3" s="58">
        <v>2017</v>
      </c>
      <c r="O3" s="58">
        <v>2017</v>
      </c>
      <c r="P3" s="58">
        <v>2017</v>
      </c>
      <c r="Q3" s="58">
        <v>2017</v>
      </c>
      <c r="R3" s="58">
        <v>2017</v>
      </c>
      <c r="S3" s="58">
        <v>2017</v>
      </c>
      <c r="T3" s="58">
        <v>2017</v>
      </c>
      <c r="U3" s="58">
        <v>2017</v>
      </c>
      <c r="V3" s="58">
        <v>2017</v>
      </c>
      <c r="W3" s="58">
        <v>2017</v>
      </c>
      <c r="X3" s="58">
        <v>2017</v>
      </c>
      <c r="Y3" s="58">
        <v>2017</v>
      </c>
      <c r="Z3" s="58">
        <v>2017</v>
      </c>
      <c r="AA3" s="58">
        <v>2017</v>
      </c>
      <c r="AB3" s="58">
        <v>2017</v>
      </c>
      <c r="AC3" s="58">
        <v>2017</v>
      </c>
      <c r="AD3" s="58">
        <v>2017</v>
      </c>
      <c r="AE3" s="58">
        <v>2017</v>
      </c>
      <c r="AF3" s="58">
        <v>2017</v>
      </c>
      <c r="AG3" s="58">
        <v>2017</v>
      </c>
      <c r="AH3" s="58">
        <v>2017</v>
      </c>
      <c r="AI3" s="58">
        <v>2017</v>
      </c>
      <c r="AJ3" s="58">
        <v>2017</v>
      </c>
      <c r="AK3" s="58">
        <v>2017</v>
      </c>
      <c r="AL3" s="58">
        <v>2017</v>
      </c>
      <c r="AM3" s="58">
        <v>2017</v>
      </c>
      <c r="AN3" s="58">
        <v>2017</v>
      </c>
      <c r="AO3" s="58">
        <v>2017</v>
      </c>
      <c r="AP3" s="58">
        <v>2017</v>
      </c>
      <c r="AQ3" s="58">
        <v>2017</v>
      </c>
      <c r="AR3" s="58">
        <v>2017</v>
      </c>
      <c r="AS3" s="58">
        <v>2017</v>
      </c>
      <c r="AT3" s="58">
        <v>2017</v>
      </c>
      <c r="AU3" s="58">
        <v>2017</v>
      </c>
      <c r="AV3" s="58">
        <v>2017</v>
      </c>
      <c r="AW3" s="58">
        <v>2017</v>
      </c>
      <c r="AX3" s="58">
        <v>2017</v>
      </c>
      <c r="AY3" s="58">
        <v>2017</v>
      </c>
      <c r="AZ3" s="58">
        <v>2017</v>
      </c>
      <c r="BA3" s="58">
        <v>2017</v>
      </c>
      <c r="BB3" s="58">
        <v>2017</v>
      </c>
      <c r="BC3" s="58">
        <v>2017</v>
      </c>
      <c r="BD3" s="58">
        <v>2017</v>
      </c>
      <c r="BE3" s="58">
        <v>2017</v>
      </c>
      <c r="BF3" s="58">
        <v>2017</v>
      </c>
      <c r="BG3" s="58">
        <v>2017</v>
      </c>
      <c r="BH3" s="58">
        <v>2017</v>
      </c>
      <c r="BI3" s="58">
        <v>2017</v>
      </c>
      <c r="BJ3" s="58">
        <v>2017</v>
      </c>
      <c r="BK3" s="66" t="s">
        <v>294</v>
      </c>
      <c r="BL3" s="55">
        <v>2018</v>
      </c>
      <c r="BM3" s="56">
        <v>2018</v>
      </c>
      <c r="BN3" s="56">
        <v>2018</v>
      </c>
      <c r="BO3" s="56">
        <v>2018</v>
      </c>
      <c r="BP3" s="56">
        <v>2018</v>
      </c>
      <c r="BQ3" s="56">
        <v>2018</v>
      </c>
      <c r="BR3" s="56">
        <v>2018</v>
      </c>
      <c r="BS3" s="56">
        <v>2018</v>
      </c>
      <c r="BT3" s="56">
        <v>2018</v>
      </c>
      <c r="BU3" s="56">
        <v>2018</v>
      </c>
      <c r="BV3" s="56">
        <v>2018</v>
      </c>
      <c r="BW3" s="56">
        <v>2018</v>
      </c>
      <c r="BX3" s="56">
        <v>2018</v>
      </c>
      <c r="BY3" s="56">
        <v>2018</v>
      </c>
      <c r="BZ3" s="56">
        <v>2018</v>
      </c>
      <c r="CA3" s="56">
        <v>2018</v>
      </c>
      <c r="CB3" s="56">
        <v>2018</v>
      </c>
      <c r="CC3" s="56">
        <v>2018</v>
      </c>
      <c r="CD3" s="56">
        <v>2018</v>
      </c>
      <c r="CE3" s="56">
        <v>2018</v>
      </c>
      <c r="CF3" s="56">
        <v>2018</v>
      </c>
      <c r="CG3" s="56">
        <v>2018</v>
      </c>
      <c r="CH3" s="56">
        <v>2018</v>
      </c>
      <c r="CI3" s="56">
        <v>2018</v>
      </c>
      <c r="CJ3" s="56">
        <v>2018</v>
      </c>
      <c r="CK3" s="56">
        <v>2018</v>
      </c>
      <c r="CL3" s="56">
        <v>2018</v>
      </c>
      <c r="CM3" s="56">
        <v>2018</v>
      </c>
      <c r="CN3" s="56">
        <v>2018</v>
      </c>
      <c r="CO3" s="56">
        <v>2018</v>
      </c>
      <c r="CP3" s="56">
        <v>2018</v>
      </c>
      <c r="CQ3" s="56">
        <v>2018</v>
      </c>
      <c r="CR3" s="56">
        <v>2018</v>
      </c>
      <c r="CS3" s="56">
        <v>2018</v>
      </c>
      <c r="CT3" s="56">
        <v>2018</v>
      </c>
      <c r="CU3" s="56">
        <v>2018</v>
      </c>
      <c r="CV3" s="56">
        <v>2018</v>
      </c>
      <c r="CW3" s="56">
        <v>2018</v>
      </c>
      <c r="CX3" s="56">
        <v>2018</v>
      </c>
      <c r="CY3" s="56">
        <v>2018</v>
      </c>
      <c r="CZ3" s="56">
        <v>2018</v>
      </c>
      <c r="DA3" s="56">
        <v>2018</v>
      </c>
      <c r="DB3" s="56">
        <v>2018</v>
      </c>
      <c r="DC3" s="56">
        <v>2018</v>
      </c>
      <c r="DD3" s="56">
        <v>2018</v>
      </c>
      <c r="DE3" s="56">
        <v>2018</v>
      </c>
      <c r="DF3" s="56">
        <v>2018</v>
      </c>
      <c r="DG3" s="56">
        <v>2018</v>
      </c>
      <c r="DH3" s="56">
        <v>2018</v>
      </c>
      <c r="DI3" s="56">
        <v>2018</v>
      </c>
      <c r="DJ3" s="56">
        <v>2018</v>
      </c>
      <c r="DK3" s="56">
        <v>2018</v>
      </c>
      <c r="DL3" s="66" t="s">
        <v>307</v>
      </c>
    </row>
    <row r="4" spans="1:119" ht="15.75" thickBot="1" x14ac:dyDescent="0.3">
      <c r="A4" s="69"/>
      <c r="B4" s="35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67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67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67"/>
      <c r="DN4" t="s">
        <v>296</v>
      </c>
    </row>
    <row r="5" spans="1:119" x14ac:dyDescent="0.25">
      <c r="A5" s="36" t="s">
        <v>205</v>
      </c>
      <c r="B5" s="37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44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4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4">
        <f>SUM(BL5:DK5)</f>
        <v>114</v>
      </c>
      <c r="DN5" t="str">
        <f t="array" ref="DN5">IF(ISNA("s"&amp;INDEX($C$3:$DL$4,2,MATCH(TRUE,C5:DK5&lt;&gt;0,0))&amp;" "&amp;INDEX($C$3:$DL$4,1,MATCH(TRUE,C5:DK5&lt;&gt;0,0))),"Pas de CDE","s"&amp;INDEX($C$3:$DL$4,2,MATCH(TRUE,C5:DK5&lt;&gt;0,0))&amp;" "&amp;INDEX($C$3:$DL$4,1,MATCH(TRUE,C5:DK5&lt;&gt;0,0)))</f>
        <v>s9 2017</v>
      </c>
      <c r="DO5" s="18" t="s">
        <v>298</v>
      </c>
    </row>
    <row r="6" spans="1:119" x14ac:dyDescent="0.25">
      <c r="A6" s="38" t="s">
        <v>207</v>
      </c>
      <c r="B6" s="39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4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4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4">
        <f t="shared" ref="DL6:DL12" si="0">SUM(BL6:DK6)</f>
        <v>114</v>
      </c>
      <c r="DN6" t="str">
        <f t="array" ref="DN6">IF(ISNA("s"&amp;INDEX($C$3:$DL$4,2,MATCH(TRUE,C6:DK6&lt;&gt;0,0))&amp;" "&amp;INDEX($C$3:$DL$4,1,MATCH(TRUE,C6:DK6&lt;&gt;0,0))),"Pas de CDE","s"&amp;INDEX($C$3:$DL$4,2,MATCH(TRUE,C6:DK6&lt;&gt;0,0))&amp;" "&amp;INDEX($C$3:$DL$4,1,MATCH(TRUE,C6:DK6&lt;&gt;0,0)))</f>
        <v>s3 2017</v>
      </c>
      <c r="DO6" s="18" t="s">
        <v>299</v>
      </c>
    </row>
    <row r="7" spans="1:119" x14ac:dyDescent="0.25">
      <c r="A7" s="38" t="s">
        <v>209</v>
      </c>
      <c r="B7" s="39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4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4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4">
        <f t="shared" si="0"/>
        <v>10</v>
      </c>
      <c r="DN7" t="str">
        <f t="array" ref="DN7">IF(ISNA("s"&amp;INDEX($C$3:$DL$4,2,MATCH(TRUE,C7:DK7&lt;&gt;0,0))&amp;" "&amp;INDEX($C$3:$DL$4,1,MATCH(TRUE,C7:DK7&lt;&gt;0,0))),"Pas de CDE","s"&amp;INDEX($C$3:$DL$4,2,MATCH(TRUE,C7:DK7&lt;&gt;0,0))&amp;" "&amp;INDEX($C$3:$DL$4,1,MATCH(TRUE,C7:DK7&lt;&gt;0,0)))</f>
        <v>s50 2016</v>
      </c>
      <c r="DO7" s="18" t="s">
        <v>300</v>
      </c>
    </row>
    <row r="8" spans="1:119" x14ac:dyDescent="0.25">
      <c r="A8" s="38" t="s">
        <v>211</v>
      </c>
      <c r="B8" s="39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5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5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5">
        <f t="shared" si="0"/>
        <v>137</v>
      </c>
      <c r="DN8" t="str">
        <f t="array" ref="DN8">IF(ISNA("s"&amp;INDEX($C$3:$DL$4,2,MATCH(TRUE,C8:DK8&lt;&gt;0,0))&amp;" "&amp;INDEX($C$3:$DL$4,1,MATCH(TRUE,C8:DK8&lt;&gt;0,0))),"Pas de CDE","s"&amp;INDEX($C$3:$DL$4,2,MATCH(TRUE,C8:DK8&lt;&gt;0,0))&amp;" "&amp;INDEX($C$3:$DL$4,1,MATCH(TRUE,C8:DK8&lt;&gt;0,0)))</f>
        <v>s21 2018</v>
      </c>
    </row>
    <row r="9" spans="1:119" x14ac:dyDescent="0.25">
      <c r="A9" s="38" t="s">
        <v>212</v>
      </c>
      <c r="B9" s="39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4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4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4">
        <f t="shared" si="0"/>
        <v>120</v>
      </c>
      <c r="DN9" t="str">
        <f t="array" ref="DN9">IF(ISNA("s"&amp;INDEX($C$3:$DL$4,2,MATCH(TRUE,C9:DK9&lt;&gt;0,0))&amp;" "&amp;INDEX($C$3:$DL$4,1,MATCH(TRUE,C9:DK9&lt;&gt;0,0))),"Pas de CDE","s"&amp;INDEX($C$3:$DL$4,2,MATCH(TRUE,C9:DK9&lt;&gt;0,0))&amp;" "&amp;INDEX($C$3:$DL$4,1,MATCH(TRUE,C9:DK9&lt;&gt;0,0)))</f>
        <v>s3 2017</v>
      </c>
    </row>
    <row r="10" spans="1:119" x14ac:dyDescent="0.25">
      <c r="A10" s="38" t="s">
        <v>214</v>
      </c>
      <c r="B10" s="39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5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5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5">
        <f t="shared" si="0"/>
        <v>0</v>
      </c>
      <c r="DN10" t="str">
        <f t="array" ref="DN10">IF(ISNA("s"&amp;INDEX($C$3:$DL$4,2,MATCH(TRUE,C10:DK10&lt;&gt;0,0))&amp;" "&amp;INDEX($C$3:$DL$4,1,MATCH(TRUE,C10:DK10&lt;&gt;0,0))),"Pas de CDE","s"&amp;INDEX($C$3:$DL$4,2,MATCH(TRUE,C10:DK10&lt;&gt;0,0))&amp;" "&amp;INDEX($C$3:$DL$4,1,MATCH(TRUE,C10:DK10&lt;&gt;0,0)))</f>
        <v>Pas de CDE</v>
      </c>
    </row>
    <row r="11" spans="1:119" x14ac:dyDescent="0.25">
      <c r="A11" s="38" t="s">
        <v>215</v>
      </c>
      <c r="B11" s="39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4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4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4">
        <f t="shared" si="0"/>
        <v>0</v>
      </c>
      <c r="DN11" t="str">
        <f t="array" ref="DN11">IF(ISNA("s"&amp;INDEX($C$3:$DL$4,2,MATCH(TRUE,C11:DK11&lt;&gt;0,0))&amp;" "&amp;INDEX($C$3:$DL$4,1,MATCH(TRUE,C11:DK11&lt;&gt;0,0))),"Pas de CDE","s"&amp;INDEX($C$3:$DL$4,2,MATCH(TRUE,C11:DK11&lt;&gt;0,0))&amp;" "&amp;INDEX($C$3:$DL$4,1,MATCH(TRUE,C11:DK11&lt;&gt;0,0)))</f>
        <v>s52 2016</v>
      </c>
    </row>
    <row r="12" spans="1:119" ht="15.75" thickBot="1" x14ac:dyDescent="0.3">
      <c r="A12" s="40" t="s">
        <v>200</v>
      </c>
      <c r="B12" s="41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5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5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5">
        <f t="shared" si="0"/>
        <v>127</v>
      </c>
      <c r="DN12" t="str">
        <f t="array" ref="DN12">IF(ISNA("s"&amp;INDEX($C$3:$DL$4,2,MATCH(TRUE,C12:DK12&lt;&gt;0,0))&amp;" "&amp;INDEX($C$3:$DL$4,1,MATCH(TRUE,C12:DK12&lt;&gt;0,0))),"Pas de CDE","s"&amp;INDEX($C$3:$DL$4,2,MATCH(TRUE,C12:DK12&lt;&gt;0,0))&amp;" "&amp;INDEX($C$3:$DL$4,1,MATCH(TRUE,C12:DK12&lt;&gt;0,0)))</f>
        <v>s4 2017</v>
      </c>
    </row>
    <row r="13" spans="1:119" x14ac:dyDescent="0.25">
      <c r="U13" s="43"/>
    </row>
  </sheetData>
  <mergeCells count="4">
    <mergeCell ref="DL3:DL4"/>
    <mergeCell ref="A3:A4"/>
    <mergeCell ref="J3:J4"/>
    <mergeCell ref="BK3:BK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Listes</vt:lpstr>
      <vt:lpstr>Fournisseurs</vt:lpstr>
      <vt:lpstr>Salariés</vt:lpstr>
      <vt:lpstr>Mat°1°</vt:lpstr>
      <vt:lpstr>Prod°Finis</vt:lpstr>
      <vt:lpstr>Récep°Mat°1° (+analyse Pareto)</vt:lpstr>
      <vt:lpstr>Prix-Mat°Prem-Fourn</vt:lpstr>
      <vt:lpstr>Mat1°-Prod Finis</vt:lpstr>
      <vt:lpstr>TCD-Mat1°-Prod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U9102711</cp:lastModifiedBy>
  <cp:lastPrinted>2018-01-19T14:05:15Z</cp:lastPrinted>
  <dcterms:created xsi:type="dcterms:W3CDTF">2014-03-25T08:16:15Z</dcterms:created>
  <dcterms:modified xsi:type="dcterms:W3CDTF">2020-02-18T12:28:39Z</dcterms:modified>
</cp:coreProperties>
</file>