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ipka\Downloads\"/>
    </mc:Choice>
  </mc:AlternateContent>
  <xr:revisionPtr revIDLastSave="0" documentId="13_ncr:1_{7B5033BC-E6CA-4B5E-8DD5-363EC8F9131B}" xr6:coauthVersionLast="45" xr6:coauthVersionMax="45" xr10:uidLastSave="{00000000-0000-0000-0000-000000000000}"/>
  <bookViews>
    <workbookView xWindow="-110" yWindow="-110" windowWidth="19420" windowHeight="11020" firstSheet="1" activeTab="1" xr2:uid="{68AABFB0-B992-46BA-9CB1-A5E271F329BB}"/>
  </bookViews>
  <sheets>
    <sheet name="INFOS" sheetId="9" state="hidden" r:id="rId1"/>
    <sheet name="ACCUEIL" sheetId="1" r:id="rId2"/>
    <sheet name="TOTAL" sheetId="2" r:id="rId3"/>
    <sheet name="GEDIA" sheetId="3" r:id="rId4"/>
    <sheet name="TOTAL2" sheetId="8" r:id="rId5"/>
    <sheet name="GAZPROM" sheetId="4" r:id="rId6"/>
  </sheets>
  <definedNames>
    <definedName name="ASS">INFOS!$V$32:$V$35</definedName>
    <definedName name="COMMERCIAL">INFOS!$M$26:$M$35</definedName>
    <definedName name="COMMERCIAUX">INFOS!$B$11:$K$11</definedName>
    <definedName name="FOURNISSEUR">INFOS!$L$21:$L$24</definedName>
    <definedName name="PUISSANCE">INFOS!$B$23:$B$32</definedName>
    <definedName name="TOTAL2">INFOS!$G$20:$G$38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29" i="9" l="1"/>
  <c r="T29" i="9"/>
  <c r="P7" i="8"/>
  <c r="R29" i="9" s="1"/>
  <c r="Q7" i="8"/>
  <c r="Q29" i="9" s="1"/>
  <c r="Q3" i="8"/>
  <c r="P6" i="8"/>
  <c r="Q6" i="8"/>
  <c r="P5" i="8"/>
  <c r="Q5" i="8"/>
  <c r="P4" i="8"/>
  <c r="Q4" i="8"/>
  <c r="P3" i="8"/>
  <c r="Q2" i="8" l="1"/>
  <c r="P2" i="8"/>
  <c r="A20" i="9"/>
  <c r="E20" i="9"/>
  <c r="S29" i="9"/>
  <c r="Q2" i="3" l="1"/>
  <c r="B20" i="9" s="1"/>
  <c r="D20" i="9" l="1"/>
  <c r="O12" i="9"/>
  <c r="P12" i="9"/>
  <c r="Q12" i="9"/>
  <c r="R12" i="9"/>
  <c r="S12" i="9"/>
  <c r="T12" i="9"/>
  <c r="U12" i="9"/>
  <c r="V12" i="9"/>
  <c r="W12" i="9"/>
  <c r="N13" i="9"/>
  <c r="O13" i="9"/>
  <c r="P13" i="9"/>
  <c r="Q13" i="9"/>
  <c r="R13" i="9"/>
  <c r="S13" i="9"/>
  <c r="T13" i="9"/>
  <c r="U13" i="9"/>
  <c r="V13" i="9"/>
  <c r="W13" i="9"/>
  <c r="N14" i="9"/>
  <c r="O14" i="9"/>
  <c r="P14" i="9"/>
  <c r="Q14" i="9"/>
  <c r="R14" i="9"/>
  <c r="S14" i="9"/>
  <c r="T14" i="9"/>
  <c r="U14" i="9"/>
  <c r="V14" i="9"/>
  <c r="W14" i="9"/>
  <c r="N15" i="9"/>
  <c r="O15" i="9"/>
  <c r="P15" i="9"/>
  <c r="Q15" i="9"/>
  <c r="R15" i="9"/>
  <c r="S15" i="9"/>
  <c r="T15" i="9"/>
  <c r="U15" i="9"/>
  <c r="V15" i="9"/>
  <c r="W15" i="9"/>
  <c r="N16" i="9"/>
  <c r="O16" i="9"/>
  <c r="P16" i="9"/>
  <c r="Q16" i="9"/>
  <c r="R16" i="9"/>
  <c r="S16" i="9"/>
  <c r="T16" i="9"/>
  <c r="U16" i="9"/>
  <c r="V16" i="9"/>
  <c r="W16" i="9"/>
  <c r="W8" i="9"/>
  <c r="V8" i="9"/>
  <c r="U8" i="9"/>
  <c r="T8" i="9"/>
  <c r="S8" i="9"/>
  <c r="R8" i="9"/>
  <c r="Q8" i="9"/>
  <c r="P8" i="9"/>
  <c r="O8" i="9"/>
  <c r="N8" i="9"/>
  <c r="W7" i="9"/>
  <c r="V7" i="9"/>
  <c r="U7" i="9"/>
  <c r="T7" i="9"/>
  <c r="S7" i="9"/>
  <c r="R7" i="9"/>
  <c r="Q7" i="9"/>
  <c r="P7" i="9"/>
  <c r="O7" i="9"/>
  <c r="N7" i="9"/>
  <c r="W6" i="9"/>
  <c r="V6" i="9"/>
  <c r="U6" i="9"/>
  <c r="T6" i="9"/>
  <c r="S6" i="9"/>
  <c r="R6" i="9"/>
  <c r="Q6" i="9"/>
  <c r="P6" i="9"/>
  <c r="O6" i="9"/>
  <c r="N6" i="9"/>
  <c r="V5" i="9"/>
  <c r="U5" i="9"/>
  <c r="T5" i="9"/>
  <c r="S5" i="9"/>
  <c r="R5" i="9"/>
  <c r="Q5" i="9"/>
  <c r="P5" i="9"/>
  <c r="O5" i="9"/>
  <c r="V4" i="9"/>
  <c r="U4" i="9"/>
  <c r="T4" i="9"/>
  <c r="S4" i="9"/>
  <c r="R4" i="9"/>
  <c r="Q4" i="9"/>
  <c r="P4" i="9"/>
  <c r="O4" i="9"/>
  <c r="C12" i="9"/>
  <c r="D12" i="9"/>
  <c r="E12" i="9"/>
  <c r="F12" i="9"/>
  <c r="G12" i="9"/>
  <c r="H12" i="9"/>
  <c r="I12" i="9"/>
  <c r="J12" i="9"/>
  <c r="C13" i="9"/>
  <c r="D13" i="9"/>
  <c r="E13" i="9"/>
  <c r="F13" i="9"/>
  <c r="G13" i="9"/>
  <c r="H13" i="9"/>
  <c r="I13" i="9"/>
  <c r="J13" i="9"/>
  <c r="B14" i="9"/>
  <c r="C14" i="9"/>
  <c r="D14" i="9"/>
  <c r="E14" i="9"/>
  <c r="F14" i="9"/>
  <c r="G14" i="9"/>
  <c r="H14" i="9"/>
  <c r="I14" i="9"/>
  <c r="J14" i="9"/>
  <c r="K14" i="9"/>
  <c r="B15" i="9"/>
  <c r="C15" i="9"/>
  <c r="D15" i="9"/>
  <c r="E15" i="9"/>
  <c r="F15" i="9"/>
  <c r="G15" i="9"/>
  <c r="H15" i="9"/>
  <c r="I15" i="9"/>
  <c r="J15" i="9"/>
  <c r="K15" i="9"/>
  <c r="B16" i="9"/>
  <c r="C16" i="9"/>
  <c r="D16" i="9"/>
  <c r="E16" i="9"/>
  <c r="F16" i="9"/>
  <c r="G16" i="9"/>
  <c r="H16" i="9"/>
  <c r="I16" i="9"/>
  <c r="J16" i="9"/>
  <c r="K16" i="9"/>
  <c r="I16" i="1" l="1"/>
  <c r="K8" i="9"/>
  <c r="J8" i="9"/>
  <c r="I8" i="9"/>
  <c r="H8" i="9"/>
  <c r="G8" i="9"/>
  <c r="F8" i="9"/>
  <c r="E8" i="9"/>
  <c r="D8" i="9"/>
  <c r="C8" i="9"/>
  <c r="B8" i="9"/>
  <c r="K7" i="9"/>
  <c r="J7" i="9"/>
  <c r="I7" i="9"/>
  <c r="H7" i="9"/>
  <c r="G7" i="9"/>
  <c r="F7" i="9"/>
  <c r="E7" i="9"/>
  <c r="D7" i="9"/>
  <c r="C7" i="9"/>
  <c r="B7" i="9"/>
  <c r="K6" i="9"/>
  <c r="J6" i="9"/>
  <c r="I6" i="9"/>
  <c r="H6" i="9"/>
  <c r="G6" i="9"/>
  <c r="F6" i="9"/>
  <c r="E6" i="9"/>
  <c r="D6" i="9"/>
  <c r="C6" i="9"/>
  <c r="B6" i="9"/>
  <c r="K5" i="9"/>
  <c r="J5" i="9"/>
  <c r="I5" i="9"/>
  <c r="H5" i="9"/>
  <c r="G5" i="9"/>
  <c r="F5" i="9"/>
  <c r="E5" i="9"/>
  <c r="D5" i="9"/>
  <c r="C5" i="9"/>
  <c r="B5" i="9"/>
  <c r="K4" i="9"/>
  <c r="J4" i="9"/>
  <c r="I4" i="9"/>
  <c r="H4" i="9"/>
  <c r="G4" i="9"/>
  <c r="F4" i="9"/>
  <c r="E4" i="9"/>
  <c r="C4" i="9"/>
  <c r="L14" i="1" l="1"/>
  <c r="L16" i="1"/>
  <c r="N12" i="9"/>
  <c r="F14" i="1"/>
  <c r="F16" i="1" s="1"/>
  <c r="L18" i="1"/>
  <c r="I12" i="1"/>
  <c r="F12" i="1"/>
  <c r="I10" i="1"/>
  <c r="F10" i="1"/>
  <c r="I8" i="1"/>
  <c r="F8" i="1"/>
  <c r="B13" i="9"/>
  <c r="I14" i="1" s="1"/>
  <c r="B12" i="9" l="1"/>
  <c r="K13" i="9"/>
  <c r="K12" i="9"/>
  <c r="L10" i="1" l="1"/>
  <c r="P2" i="3" l="1"/>
  <c r="C20" i="9" s="1"/>
  <c r="N5" i="9"/>
  <c r="N4" i="9"/>
  <c r="W5" i="9" l="1"/>
  <c r="W4" i="9"/>
  <c r="D4" i="9"/>
  <c r="S2" i="4"/>
  <c r="Q2" i="4"/>
  <c r="B4" i="9" s="1"/>
  <c r="L12" i="1"/>
  <c r="L8" i="1"/>
  <c r="O10" i="1" l="1"/>
  <c r="R10" i="1" s="1"/>
  <c r="O8" i="1"/>
  <c r="R8" i="1" s="1"/>
  <c r="O12" i="1"/>
  <c r="R12" i="1" s="1"/>
  <c r="O14" i="1"/>
  <c r="R14" i="1" s="1"/>
  <c r="O16" i="1"/>
  <c r="R16" i="1" s="1"/>
</calcChain>
</file>

<file path=xl/sharedStrings.xml><?xml version="1.0" encoding="utf-8"?>
<sst xmlns="http://schemas.openxmlformats.org/spreadsheetml/2006/main" count="301" uniqueCount="92">
  <si>
    <t>LAUREDANA</t>
  </si>
  <si>
    <t>PIERRE ALAIN</t>
  </si>
  <si>
    <t>TOTAL</t>
  </si>
  <si>
    <t>GAZPROM</t>
  </si>
  <si>
    <t>GEDIA</t>
  </si>
  <si>
    <t>Nombre de contrat</t>
  </si>
  <si>
    <t>Nombre de client</t>
  </si>
  <si>
    <t>Nombre de call</t>
  </si>
  <si>
    <t>Marge</t>
  </si>
  <si>
    <t>Paie</t>
  </si>
  <si>
    <t>Compte Réserve</t>
  </si>
  <si>
    <t>Commercial</t>
  </si>
  <si>
    <t>NBR CLIENTS</t>
  </si>
  <si>
    <t>NOMBRE DE SERVICE</t>
  </si>
  <si>
    <t>DATE DE SIGNATURE</t>
  </si>
  <si>
    <t>ENSEIGNE DU COMMERCE</t>
  </si>
  <si>
    <t>NUMERO DE SIRET</t>
  </si>
  <si>
    <t>NOM ET PRENOM DU DIRIGEANT</t>
  </si>
  <si>
    <t>ADRESSE DU POINT DE LIVRAISON</t>
  </si>
  <si>
    <t>NUM DE TELEPHONE</t>
  </si>
  <si>
    <t>ADRESSE E-MAIL</t>
  </si>
  <si>
    <t>SERVICES SOUSCRITS</t>
  </si>
  <si>
    <t>PUISSANCE KVA / CAR GAZ</t>
  </si>
  <si>
    <t xml:space="preserve">DATE DE FIN </t>
  </si>
  <si>
    <t>Remarques</t>
  </si>
  <si>
    <t>MARGE GENEREE</t>
  </si>
  <si>
    <t xml:space="preserve">CALL CENTER ? </t>
  </si>
  <si>
    <t>TOTAL CALL CENTER</t>
  </si>
  <si>
    <t>POINT VOYAGE</t>
  </si>
  <si>
    <t>TOTAL Clients</t>
  </si>
  <si>
    <t>PUISSANCE KVA</t>
  </si>
  <si>
    <t>MARGES</t>
  </si>
  <si>
    <t>PAIE VENDEUR</t>
  </si>
  <si>
    <t>BERTRAND</t>
  </si>
  <si>
    <t>NBRE CLIENTS</t>
  </si>
  <si>
    <t>MU/CU</t>
  </si>
  <si>
    <t>DATE DE FIN</t>
  </si>
  <si>
    <t>MARGE GENEREE BE HAPPY</t>
  </si>
  <si>
    <t>MU</t>
  </si>
  <si>
    <t>CU</t>
  </si>
  <si>
    <t>TOTAL SERVICES</t>
  </si>
  <si>
    <t>TOTAL PAIE VENDEUR</t>
  </si>
  <si>
    <t>TOTAL MARGE BE HAPPY</t>
  </si>
  <si>
    <t>TOTAL POINTS VOYAGE</t>
  </si>
  <si>
    <t>PAYE VENDEUR</t>
  </si>
  <si>
    <t>LIONEL</t>
  </si>
  <si>
    <t>MANU</t>
  </si>
  <si>
    <t>RENAUD</t>
  </si>
  <si>
    <t>RENALD</t>
  </si>
  <si>
    <t>PHILIPPE</t>
  </si>
  <si>
    <t>MICHEL</t>
  </si>
  <si>
    <t>VALENTIN</t>
  </si>
  <si>
    <t>PAIE</t>
  </si>
  <si>
    <t>MARGE</t>
  </si>
  <si>
    <t>NB CLIENT</t>
  </si>
  <si>
    <t>NB SERVICES</t>
  </si>
  <si>
    <t>NB CALL</t>
  </si>
  <si>
    <t>COMMERCIAL</t>
  </si>
  <si>
    <t>TOTAL DES 3</t>
  </si>
  <si>
    <t>DATE DE DEBUT</t>
  </si>
  <si>
    <t>PUISSANCE</t>
  </si>
  <si>
    <t>TOTAL CALL</t>
  </si>
  <si>
    <t>REMARQUES</t>
  </si>
  <si>
    <t>CALL CENTER</t>
  </si>
  <si>
    <t>3 MU</t>
  </si>
  <si>
    <t>6 MU</t>
  </si>
  <si>
    <t>9 MU</t>
  </si>
  <si>
    <t>12 MU</t>
  </si>
  <si>
    <t>15 MU</t>
  </si>
  <si>
    <t>18 MU</t>
  </si>
  <si>
    <t>24 MU</t>
  </si>
  <si>
    <t>30 MU</t>
  </si>
  <si>
    <t>36 MU</t>
  </si>
  <si>
    <t>30 CU</t>
  </si>
  <si>
    <t>36 CU</t>
  </si>
  <si>
    <t>24 CU</t>
  </si>
  <si>
    <t>18 CU</t>
  </si>
  <si>
    <t>15 CU</t>
  </si>
  <si>
    <t>12 CU</t>
  </si>
  <si>
    <t>9 CU</t>
  </si>
  <si>
    <t>6 CU</t>
  </si>
  <si>
    <t xml:space="preserve">3 CU </t>
  </si>
  <si>
    <t>ASS GAZ</t>
  </si>
  <si>
    <t>ASS ELEC</t>
  </si>
  <si>
    <t>ASS GAZ+ELEC</t>
  </si>
  <si>
    <t>PAS ASS</t>
  </si>
  <si>
    <t>VENDEUR :</t>
  </si>
  <si>
    <t>TOTAL SANS ENGAGEMENT</t>
  </si>
  <si>
    <t>TOTAL2</t>
  </si>
  <si>
    <t xml:space="preserve"> </t>
  </si>
  <si>
    <t>EX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</si>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</sst>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8" formatCode="#,##0.00\ &quot;€&quot;;[Red]\-#,##0.00\ &quot;€&quot;"/>
    <numFmt numFmtId="164" formatCode="0#&quot; &quot;##&quot; &quot;##&quot; &quot;##&quot; &quot;##"/>
    <numFmt numFmtId="165" formatCode="#,##0.00\ &quot;€&quot;"/>
  </numFmts>
  <fonts count="22" x14ac:knownFonts="1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6"/>
      <name val="Calibri"/>
      <family val="2"/>
      <scheme val="minor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7" fillId="0" borderId="0" applyNumberFormat="0" applyFill="0" applyBorder="0" applyAlignment="0" applyProtection="0"/>
  </cellStyleXfs>
  <cellXfs count="120">
    <xf numFmtId="0" fontId="0" fillId="0" borderId="0" xfId="0"/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14" fontId="5" fillId="0" borderId="3" xfId="0" applyNumberFormat="1" applyFont="1" applyBorder="1" applyAlignment="1" applyProtection="1">
      <alignment horizontal="center" vertical="center"/>
      <protection locked="0"/>
    </xf>
    <xf numFmtId="1" fontId="5" fillId="0" borderId="3" xfId="0" applyNumberFormat="1" applyFont="1" applyBorder="1" applyAlignment="1" applyProtection="1">
      <alignment horizontal="center" vertical="center"/>
      <protection locked="0"/>
    </xf>
    <xf numFmtId="164" fontId="5" fillId="0" borderId="3" xfId="0" applyNumberFormat="1" applyFont="1" applyBorder="1" applyAlignment="1" applyProtection="1">
      <alignment horizontal="center" vertical="center"/>
      <protection locked="0"/>
    </xf>
    <xf numFmtId="165" fontId="5" fillId="0" borderId="3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14" fontId="5" fillId="0" borderId="0" xfId="0" applyNumberFormat="1" applyFont="1" applyAlignment="1" applyProtection="1">
      <alignment horizontal="center" vertical="center"/>
      <protection locked="0"/>
    </xf>
    <xf numFmtId="1" fontId="5" fillId="0" borderId="0" xfId="0" applyNumberFormat="1" applyFont="1" applyAlignment="1" applyProtection="1">
      <alignment horizontal="center" vertical="center"/>
      <protection locked="0"/>
    </xf>
    <xf numFmtId="164" fontId="5" fillId="0" borderId="0" xfId="0" applyNumberFormat="1" applyFont="1" applyAlignment="1" applyProtection="1">
      <alignment horizontal="center" vertical="center"/>
      <protection locked="0"/>
    </xf>
    <xf numFmtId="0" fontId="7" fillId="0" borderId="0" xfId="2" applyBorder="1" applyAlignment="1" applyProtection="1">
      <alignment horizontal="center" vertical="center"/>
      <protection locked="0"/>
    </xf>
    <xf numFmtId="0" fontId="6" fillId="0" borderId="0" xfId="0" applyFont="1" applyProtection="1"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hidden="1"/>
    </xf>
    <xf numFmtId="0" fontId="8" fillId="0" borderId="0" xfId="2" applyFont="1" applyAlignment="1" applyProtection="1">
      <alignment horizontal="center" vertical="center"/>
      <protection locked="0"/>
    </xf>
    <xf numFmtId="0" fontId="6" fillId="4" borderId="7" xfId="0" applyFont="1" applyFill="1" applyBorder="1" applyAlignment="1" applyProtection="1">
      <alignment horizontal="center" vertical="center"/>
      <protection hidden="1"/>
    </xf>
    <xf numFmtId="0" fontId="9" fillId="0" borderId="0" xfId="0" applyFont="1"/>
    <xf numFmtId="0" fontId="6" fillId="0" borderId="7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locked="0" hidden="1"/>
    </xf>
    <xf numFmtId="0" fontId="5" fillId="4" borderId="1" xfId="0" applyFont="1" applyFill="1" applyBorder="1" applyAlignment="1" applyProtection="1">
      <alignment horizontal="center" vertical="center"/>
      <protection locked="0" hidden="1"/>
    </xf>
    <xf numFmtId="165" fontId="0" fillId="0" borderId="1" xfId="0" applyNumberFormat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/>
      <protection locked="0" hidden="1"/>
    </xf>
    <xf numFmtId="0" fontId="6" fillId="0" borderId="1" xfId="0" applyFont="1" applyBorder="1" applyAlignment="1" applyProtection="1">
      <alignment horizontal="center" vertical="center"/>
      <protection locked="0" hidden="1"/>
    </xf>
    <xf numFmtId="0" fontId="0" fillId="0" borderId="0" xfId="0" applyAlignment="1" applyProtection="1">
      <alignment horizontal="center"/>
      <protection locked="0"/>
    </xf>
    <xf numFmtId="0" fontId="5" fillId="0" borderId="8" xfId="0" applyFont="1" applyBorder="1" applyAlignment="1" applyProtection="1">
      <alignment horizontal="center" shrinkToFit="1"/>
      <protection locked="0"/>
    </xf>
    <xf numFmtId="0" fontId="11" fillId="0" borderId="0" xfId="0" applyFont="1" applyAlignment="1" applyProtection="1">
      <alignment horizontal="center" shrinkToFit="1"/>
      <protection locked="0"/>
    </xf>
    <xf numFmtId="14" fontId="0" fillId="0" borderId="0" xfId="0" applyNumberFormat="1" applyAlignment="1" applyProtection="1">
      <alignment horizontal="center"/>
      <protection locked="0"/>
    </xf>
    <xf numFmtId="1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65" fontId="0" fillId="0" borderId="0" xfId="0" applyNumberFormat="1" applyAlignment="1" applyProtection="1">
      <alignment horizontal="center"/>
      <protection locked="0" hidden="1"/>
    </xf>
    <xf numFmtId="165" fontId="0" fillId="0" borderId="0" xfId="0" applyNumberFormat="1" applyAlignment="1" applyProtection="1">
      <alignment horizontal="center"/>
      <protection hidden="1"/>
    </xf>
    <xf numFmtId="165" fontId="0" fillId="0" borderId="0" xfId="0" applyNumberFormat="1" applyAlignment="1" applyProtection="1">
      <alignment horizontal="center"/>
      <protection locked="0"/>
    </xf>
    <xf numFmtId="165" fontId="5" fillId="0" borderId="2" xfId="0" applyNumberFormat="1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 vertical="center"/>
      <protection hidden="1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horizontal="center" vertical="center"/>
      <protection hidden="1"/>
    </xf>
    <xf numFmtId="0" fontId="6" fillId="0" borderId="9" xfId="0" applyFont="1" applyBorder="1" applyAlignment="1" applyProtection="1">
      <alignment horizontal="center" vertical="center"/>
      <protection hidden="1"/>
    </xf>
    <xf numFmtId="0" fontId="12" fillId="0" borderId="1" xfId="0" applyFont="1" applyBorder="1" applyAlignment="1" applyProtection="1">
      <alignment horizontal="center" vertical="center"/>
      <protection locked="0"/>
    </xf>
    <xf numFmtId="0" fontId="12" fillId="3" borderId="1" xfId="0" applyFont="1" applyFill="1" applyBorder="1" applyAlignment="1" applyProtection="1">
      <alignment horizontal="center" vertical="center"/>
      <protection locked="0"/>
    </xf>
    <xf numFmtId="0" fontId="12" fillId="3" borderId="1" xfId="0" applyFont="1" applyFill="1" applyBorder="1" applyAlignment="1" applyProtection="1">
      <alignment horizontal="center" vertical="center"/>
      <protection hidden="1"/>
    </xf>
    <xf numFmtId="0" fontId="5" fillId="0" borderId="0" xfId="0" applyNumberFormat="1" applyFont="1" applyAlignment="1" applyProtection="1">
      <alignment horizontal="center" vertical="center"/>
      <protection locked="0"/>
    </xf>
    <xf numFmtId="0" fontId="5" fillId="0" borderId="3" xfId="0" applyNumberFormat="1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  <protection hidden="1"/>
    </xf>
    <xf numFmtId="0" fontId="13" fillId="0" borderId="0" xfId="0" applyFont="1" applyFill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14" fontId="13" fillId="0" borderId="0" xfId="0" applyNumberFormat="1" applyFont="1" applyAlignment="1">
      <alignment horizontal="center" vertical="center" shrinkToFit="1"/>
    </xf>
    <xf numFmtId="1" fontId="13" fillId="0" borderId="0" xfId="0" applyNumberFormat="1" applyFont="1" applyAlignment="1">
      <alignment horizontal="center" vertical="center" shrinkToFit="1"/>
    </xf>
    <xf numFmtId="164" fontId="13" fillId="0" borderId="0" xfId="0" applyNumberFormat="1" applyFont="1" applyAlignment="1">
      <alignment horizontal="center" vertical="center" shrinkToFit="1"/>
    </xf>
    <xf numFmtId="0" fontId="14" fillId="0" borderId="0" xfId="2" applyFont="1" applyFill="1" applyBorder="1" applyAlignment="1">
      <alignment horizontal="center" vertical="center" shrinkToFit="1"/>
    </xf>
    <xf numFmtId="165" fontId="12" fillId="0" borderId="1" xfId="0" applyNumberFormat="1" applyFont="1" applyBorder="1" applyAlignment="1" applyProtection="1">
      <alignment horizontal="center" vertical="center" shrinkToFit="1"/>
      <protection hidden="1"/>
    </xf>
    <xf numFmtId="0" fontId="13" fillId="0" borderId="0" xfId="0" applyFont="1" applyAlignment="1" applyProtection="1">
      <alignment horizontal="center" vertical="center" shrinkToFit="1"/>
      <protection locked="0" hidden="1"/>
    </xf>
    <xf numFmtId="0" fontId="15" fillId="0" borderId="5" xfId="0" applyFont="1" applyFill="1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14" fontId="15" fillId="0" borderId="5" xfId="0" applyNumberFormat="1" applyFont="1" applyBorder="1" applyAlignment="1">
      <alignment horizontal="center" vertical="center" shrinkToFit="1"/>
    </xf>
    <xf numFmtId="1" fontId="15" fillId="0" borderId="5" xfId="0" applyNumberFormat="1" applyFont="1" applyBorder="1" applyAlignment="1">
      <alignment horizontal="center" vertical="center" shrinkToFit="1"/>
    </xf>
    <xf numFmtId="164" fontId="15" fillId="0" borderId="5" xfId="0" applyNumberFormat="1" applyFont="1" applyBorder="1" applyAlignment="1">
      <alignment horizontal="center" vertical="center" shrinkToFit="1"/>
    </xf>
    <xf numFmtId="165" fontId="15" fillId="0" borderId="5" xfId="0" applyNumberFormat="1" applyFont="1" applyBorder="1" applyAlignment="1">
      <alignment horizontal="center" vertical="center" shrinkToFit="1"/>
    </xf>
    <xf numFmtId="0" fontId="15" fillId="0" borderId="6" xfId="0" applyFont="1" applyBorder="1" applyAlignment="1">
      <alignment horizontal="center" vertical="center" shrinkToFit="1"/>
    </xf>
    <xf numFmtId="0" fontId="15" fillId="0" borderId="5" xfId="0" applyFont="1" applyBorder="1" applyAlignment="1" applyProtection="1">
      <alignment horizontal="center" vertical="center" shrinkToFit="1"/>
      <protection locked="0" hidden="1"/>
    </xf>
    <xf numFmtId="0" fontId="0" fillId="5" borderId="0" xfId="0" applyFill="1" applyAlignment="1">
      <alignment horizontal="center" vertical="center"/>
    </xf>
    <xf numFmtId="0" fontId="16" fillId="5" borderId="0" xfId="0" applyFont="1" applyFill="1" applyAlignment="1">
      <alignment vertical="center"/>
    </xf>
    <xf numFmtId="0" fontId="0" fillId="5" borderId="0" xfId="0" applyFill="1" applyAlignment="1">
      <alignment vertical="center"/>
    </xf>
    <xf numFmtId="0" fontId="6" fillId="0" borderId="11" xfId="0" applyFont="1" applyFill="1" applyBorder="1" applyAlignment="1" applyProtection="1">
      <alignment horizontal="center" vertical="center"/>
      <protection hidden="1"/>
    </xf>
    <xf numFmtId="0" fontId="1" fillId="0" borderId="0" xfId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  <protection locked="0"/>
    </xf>
    <xf numFmtId="8" fontId="6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hidden="1"/>
    </xf>
    <xf numFmtId="0" fontId="0" fillId="0" borderId="1" xfId="0" applyBorder="1"/>
    <xf numFmtId="0" fontId="2" fillId="0" borderId="0" xfId="0" applyFont="1" applyFill="1" applyBorder="1" applyAlignment="1" applyProtection="1">
      <alignment horizontal="center"/>
      <protection hidden="1"/>
    </xf>
    <xf numFmtId="0" fontId="2" fillId="0" borderId="0" xfId="0" applyFont="1" applyFill="1" applyBorder="1" applyAlignment="1" applyProtection="1">
      <alignment horizontal="center"/>
      <protection locked="0"/>
    </xf>
    <xf numFmtId="0" fontId="0" fillId="0" borderId="0" xfId="0" applyFont="1" applyFill="1" applyBorder="1" applyAlignment="1" applyProtection="1">
      <alignment horizontal="center"/>
      <protection locked="0" hidden="1"/>
    </xf>
    <xf numFmtId="165" fontId="10" fillId="0" borderId="0" xfId="0" applyNumberFormat="1" applyFont="1" applyFill="1" applyBorder="1" applyAlignment="1" applyProtection="1">
      <alignment horizontal="center"/>
      <protection hidden="1"/>
    </xf>
    <xf numFmtId="0" fontId="0" fillId="0" borderId="0" xfId="0" applyFont="1" applyFill="1" applyBorder="1" applyAlignment="1" applyProtection="1">
      <alignment horizontal="center"/>
      <protection hidden="1"/>
    </xf>
    <xf numFmtId="0" fontId="10" fillId="0" borderId="0" xfId="0" applyFont="1" applyFill="1" applyBorder="1" applyAlignment="1" applyProtection="1">
      <alignment horizontal="center" shrinkToFit="1"/>
      <protection locked="0"/>
    </xf>
    <xf numFmtId="0" fontId="20" fillId="0" borderId="0" xfId="0" applyFont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Border="1" applyAlignment="1">
      <alignment horizontal="center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17" fillId="3" borderId="12" xfId="0" applyFont="1" applyFill="1" applyBorder="1" applyAlignment="1">
      <alignment horizontal="center" vertical="center"/>
    </xf>
    <xf numFmtId="0" fontId="17" fillId="3" borderId="10" xfId="0" applyFont="1" applyFill="1" applyBorder="1" applyAlignment="1">
      <alignment horizontal="center" vertical="center"/>
    </xf>
    <xf numFmtId="0" fontId="17" fillId="3" borderId="13" xfId="0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horizontal="center" vertical="center"/>
    </xf>
    <xf numFmtId="0" fontId="17" fillId="3" borderId="15" xfId="0" applyFont="1" applyFill="1" applyBorder="1" applyAlignment="1">
      <alignment horizontal="center" vertical="center"/>
    </xf>
    <xf numFmtId="0" fontId="17" fillId="3" borderId="16" xfId="0" applyFont="1" applyFill="1" applyBorder="1" applyAlignment="1">
      <alignment horizontal="center" vertical="center"/>
    </xf>
    <xf numFmtId="0" fontId="18" fillId="5" borderId="12" xfId="0" applyFont="1" applyFill="1" applyBorder="1" applyAlignment="1">
      <alignment horizontal="center" vertical="center"/>
    </xf>
    <xf numFmtId="0" fontId="18" fillId="5" borderId="10" xfId="0" applyFont="1" applyFill="1" applyBorder="1" applyAlignment="1">
      <alignment horizontal="center" vertical="center"/>
    </xf>
    <xf numFmtId="0" fontId="18" fillId="5" borderId="13" xfId="0" applyFont="1" applyFill="1" applyBorder="1" applyAlignment="1">
      <alignment horizontal="center" vertical="center"/>
    </xf>
    <xf numFmtId="0" fontId="18" fillId="5" borderId="14" xfId="0" applyFont="1" applyFill="1" applyBorder="1" applyAlignment="1">
      <alignment horizontal="center" vertical="center"/>
    </xf>
    <xf numFmtId="0" fontId="18" fillId="5" borderId="15" xfId="0" applyFont="1" applyFill="1" applyBorder="1" applyAlignment="1">
      <alignment horizontal="center" vertical="center"/>
    </xf>
    <xf numFmtId="0" fontId="18" fillId="5" borderId="16" xfId="0" applyFont="1" applyFill="1" applyBorder="1" applyAlignment="1">
      <alignment horizontal="center" vertical="center"/>
    </xf>
    <xf numFmtId="0" fontId="10" fillId="5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shrinkToFit="1"/>
    </xf>
    <xf numFmtId="14" fontId="13" fillId="0" borderId="0" xfId="0" applyNumberFormat="1" applyFont="1" applyFill="1" applyBorder="1" applyAlignment="1">
      <alignment horizontal="center" vertical="center" shrinkToFit="1"/>
    </xf>
    <xf numFmtId="1" fontId="13" fillId="0" borderId="0" xfId="0" applyNumberFormat="1" applyFont="1" applyFill="1" applyBorder="1" applyAlignment="1">
      <alignment horizontal="center" vertical="center" shrinkToFit="1"/>
    </xf>
    <xf numFmtId="164" fontId="13" fillId="0" borderId="0" xfId="0" applyNumberFormat="1" applyFont="1" applyFill="1" applyBorder="1" applyAlignment="1">
      <alignment horizontal="center" vertical="center" shrinkToFit="1"/>
    </xf>
    <xf numFmtId="165" fontId="13" fillId="0" borderId="17" xfId="0" applyNumberFormat="1" applyFont="1" applyFill="1" applyBorder="1" applyAlignment="1" applyProtection="1">
      <alignment horizontal="center" vertical="center" shrinkToFit="1"/>
      <protection hidden="1"/>
    </xf>
    <xf numFmtId="0" fontId="13" fillId="0" borderId="0" xfId="0" applyFont="1" applyFill="1" applyBorder="1" applyAlignment="1" applyProtection="1">
      <alignment horizontal="center" vertical="center" shrinkToFit="1"/>
      <protection hidden="1"/>
    </xf>
    <xf numFmtId="0" fontId="13" fillId="0" borderId="0" xfId="0" applyFont="1" applyFill="1" applyBorder="1" applyAlignment="1" applyProtection="1">
      <alignment horizontal="center" vertical="center" shrinkToFit="1"/>
      <protection locked="0" hidden="1"/>
    </xf>
  </cellXfs>
  <cellStyles count="3">
    <cellStyle name="Lien hypertexte" xfId="2" builtinId="8"/>
    <cellStyle name="Neutre" xfId="1" builtinId="28"/>
    <cellStyle name="Normal" xfId="0" builtinId="0"/>
  </cellStyles>
  <dxfs count="132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#,##0.00\ &quot;€&quot;"/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#,##0.00\ &quot;€&quot;"/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#&quot; &quot;##&quot; &quot;##&quot; &quot;##&quot; &quot;##"/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border>
        <bottom style="thick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5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5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2"/>
        <color theme="1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5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5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2"/>
        <color theme="1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#,##0.00\ &quot;€&quot;"/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#,##0.00\ &quot;€&quot;"/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#&quot; &quot;##&quot; &quot;##&quot; &quot;##&quot; &quot;##"/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border>
        <bottom style="thick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  <protection locked="0" hidden="0"/>
    </dxf>
    <dxf>
      <fill>
        <patternFill>
          <bgColor rgb="FFFF7979"/>
        </patternFill>
      </fill>
    </dxf>
    <dxf>
      <fill>
        <patternFill patternType="solid">
          <bgColor rgb="FFFFB7B7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2" pivot="0" count="2" xr9:uid="{C1782C47-1D80-4CC5-B792-3105AED590DA}">
      <tableStyleElement type="wholeTable" dxfId="131"/>
      <tableStyleElement type="headerRow" dxfId="13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171450</xdr:colOff>
          <xdr:row>20</xdr:row>
          <xdr:rowOff>133350</xdr:rowOff>
        </xdr:from>
        <xdr:to>
          <xdr:col>4</xdr:col>
          <xdr:colOff>622300</xdr:colOff>
          <xdr:row>23</xdr:row>
          <xdr:rowOff>57150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la Recherche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152400</xdr:colOff>
          <xdr:row>20</xdr:row>
          <xdr:rowOff>146050</xdr:rowOff>
        </xdr:from>
        <xdr:to>
          <xdr:col>7</xdr:col>
          <xdr:colOff>603250</xdr:colOff>
          <xdr:row>23</xdr:row>
          <xdr:rowOff>69850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Encoder TOTAL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139700</xdr:colOff>
          <xdr:row>20</xdr:row>
          <xdr:rowOff>146050</xdr:rowOff>
        </xdr:from>
        <xdr:to>
          <xdr:col>10</xdr:col>
          <xdr:colOff>584200</xdr:colOff>
          <xdr:row>23</xdr:row>
          <xdr:rowOff>69850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Encoder GEDIA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25400</xdr:colOff>
          <xdr:row>20</xdr:row>
          <xdr:rowOff>133350</xdr:rowOff>
        </xdr:from>
        <xdr:to>
          <xdr:col>13</xdr:col>
          <xdr:colOff>476250</xdr:colOff>
          <xdr:row>23</xdr:row>
          <xdr:rowOff>57150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1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Encoder TOTAL SANS ENGAGEMENT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768350</xdr:colOff>
          <xdr:row>20</xdr:row>
          <xdr:rowOff>146050</xdr:rowOff>
        </xdr:from>
        <xdr:to>
          <xdr:col>16</xdr:col>
          <xdr:colOff>412750</xdr:colOff>
          <xdr:row>23</xdr:row>
          <xdr:rowOff>69850</xdr:rowOff>
        </xdr:to>
        <xdr:sp macro="" textlink="">
          <xdr:nvSpPr>
            <xdr:cNvPr id="2062" name="Button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1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Encoder GAZPROM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866BA10-C09C-4D7C-B004-58F0172B6FDC}" name="Tableau6" displayName="Tableau6" ref="A1:T2" insertRowShift="1" totalsRowShown="0" headerRowDxfId="129" dataDxfId="127" headerRowBorderDxfId="128">
  <autoFilter ref="A1:T2" xr:uid="{0280E6E2-1953-4E7C-A5A4-8E212C87A002}"/>
  <tableColumns count="20">
    <tableColumn id="19" xr3:uid="{20666277-8EA3-47CE-B4AB-E0250405BA5E}" name="Commercial" dataDxfId="126"/>
    <tableColumn id="1" xr3:uid="{28BCEB6B-1C39-4CBC-9EBB-11A8FE15EBA8}" name="NBR CLIENTS" dataDxfId="125"/>
    <tableColumn id="2" xr3:uid="{1A57E6B5-1F05-4A11-A3BA-0852716ECB0B}" name="NOMBRE DE SERVICE" dataDxfId="124"/>
    <tableColumn id="3" xr3:uid="{C95117DE-AF69-4AB5-955E-F2EDAE1DC1E1}" name="DATE DE SIGNATURE" dataDxfId="123"/>
    <tableColumn id="4" xr3:uid="{7F663838-1E0C-4DD2-91F1-0E9A0A67A82D}" name="ENSEIGNE DU COMMERCE" dataDxfId="122"/>
    <tableColumn id="5" xr3:uid="{F2E47ADF-9716-4E05-97F4-0295765700B1}" name="NUMERO DE SIRET" dataDxfId="121"/>
    <tableColumn id="6" xr3:uid="{AF9E8CCF-78D8-4731-AE9F-9ED6F12D1ABE}" name="NOM ET PRENOM DU DIRIGEANT" dataDxfId="120"/>
    <tableColumn id="7" xr3:uid="{AD0E92BE-6035-4D20-9BB4-2D350CF0F919}" name="ADRESSE DU POINT DE LIVRAISON" dataDxfId="119"/>
    <tableColumn id="8" xr3:uid="{06374692-0D25-4FBB-8AF4-00C92A2E0F56}" name="NUM DE TELEPHONE" dataDxfId="118"/>
    <tableColumn id="9" xr3:uid="{435337A1-999D-4FF6-BE62-7DA3C4C1F854}" name="ADRESSE E-MAIL" dataDxfId="117" dataCellStyle="Lien hypertexte"/>
    <tableColumn id="10" xr3:uid="{FCB406CE-9AF3-4052-9FCB-576900A01F8B}" name="SERVICES SOUSCRITS" dataDxfId="116"/>
    <tableColumn id="11" xr3:uid="{8156F166-B0C7-40DD-B3E3-6F5D681FF08F}" name="PUISSANCE KVA / CAR GAZ" dataDxfId="115"/>
    <tableColumn id="12" xr3:uid="{BAAAAB7F-0C45-44C2-99C7-EBDCDFA3B919}" name="DATE DE DEBUT" dataDxfId="114"/>
    <tableColumn id="13" xr3:uid="{06FE4E22-1E38-4269-AB03-30405473EF53}" name="DATE DE FIN " dataDxfId="113"/>
    <tableColumn id="14" xr3:uid="{0EFD06FE-5C92-4908-8C1F-8BF7C4ED9CED}" name="Remarques" dataDxfId="112"/>
    <tableColumn id="15" xr3:uid="{A4A25F8F-5736-4EB6-9475-482FB69AD224}" name="MARGE GENEREE" dataDxfId="111"/>
    <tableColumn id="20" xr3:uid="{6AB57C44-D7AB-49D0-8D01-13A8BA976A37}" name="PAYE VENDEUR" dataDxfId="110">
      <calculatedColumnFormula>IF(P2&lt;5000,P2/100*10,IF(P2&lt;15000,P2/100*11,IF(P2&lt;25000,P2/100*12,IF(P2&lt;35000,P2/100*13,IF(P2&lt;45000,P2/100*14,IF(P2&gt;45000,P2/100*15))))))</calculatedColumnFormula>
    </tableColumn>
    <tableColumn id="17" xr3:uid="{301CC1BF-F27F-4CDE-903B-11928851FE5C}" name="CALL CENTER ? " dataDxfId="109"/>
    <tableColumn id="16" xr3:uid="{3F9F505F-E7F7-43BF-BB3C-1C03726204CD}" name="TOTAL CALL CENTER" dataDxfId="108"/>
    <tableColumn id="18" xr3:uid="{A94FC89D-D648-441F-83CD-225BB6BA888C}" name="POINT VOYAGE" dataDxfId="107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88E9C45-622A-4A9F-888E-1CCF765B4BDE}" name="Tableau8" displayName="Tableau8" ref="A1:S2" insertRowShift="1" headerRowDxfId="106" dataDxfId="104" headerRowBorderDxfId="105" tableBorderDxfId="103">
  <autoFilter ref="A1:S2" xr:uid="{D91C93C4-BD60-4F39-AD34-5D3A113072E6}"/>
  <tableColumns count="19">
    <tableColumn id="20" xr3:uid="{0D5E1EAB-8609-4225-9231-C754AC918514}" name="COMMERCIAL" totalsRowLabel="Total" dataDxfId="102" totalsRowDxfId="101"/>
    <tableColumn id="1" xr3:uid="{3DAAE7F4-9229-4B3A-8770-D09123A98D13}" name="NBRE CLIENTS" dataDxfId="100" totalsRowDxfId="99"/>
    <tableColumn id="2" xr3:uid="{29319B5A-788E-4007-953B-8A21D2AE140C}" name="NOMBRE DE SERVICE" dataDxfId="98" totalsRowDxfId="97"/>
    <tableColumn id="3" xr3:uid="{8A95D88D-5C25-44BF-AA32-75B1491E0270}" name="DATE DE SIGNATURE" dataDxfId="96" totalsRowDxfId="95"/>
    <tableColumn id="4" xr3:uid="{DDFF3A00-4570-48A5-BD8B-D0F7832E4FA9}" name="ENSEIGNE DU COMMERCE" dataDxfId="94" totalsRowDxfId="93"/>
    <tableColumn id="5" xr3:uid="{18F5337F-350E-4F2E-9E57-475D2D3BE955}" name="NUMERO DE SIRET" dataDxfId="92" totalsRowDxfId="91"/>
    <tableColumn id="6" xr3:uid="{9BE37916-F030-457A-99F6-5E72954EF0F3}" name="NOM ET PRENOM DU DIRIGEANT" dataDxfId="90" totalsRowDxfId="89"/>
    <tableColumn id="7" xr3:uid="{26EBB412-F849-4EF0-A103-E742CD99B297}" name="ADRESSE DU POINT DE LIVRAISON" dataDxfId="88" totalsRowDxfId="87"/>
    <tableColumn id="8" xr3:uid="{E24F9E4B-E004-4689-AAFF-A86957C0E73E}" name="NUM DE TELEPHONE" dataDxfId="86" totalsRowDxfId="85"/>
    <tableColumn id="9" xr3:uid="{4C7E5EF9-9549-4562-885E-994C6B93DE33}" name="ADRESSE E-MAIL" dataDxfId="84" totalsRowDxfId="83" dataCellStyle="Lien hypertexte"/>
    <tableColumn id="10" xr3:uid="{254F29E5-6527-4E73-A3EA-1FA7FBF1593B}" name="SERVICES SOUSCRITS" dataDxfId="82" totalsRowDxfId="81"/>
    <tableColumn id="11" xr3:uid="{913E165B-D932-4CFD-BEFC-E2672DFE6591}" name="PUISSANCE" dataDxfId="80" totalsRowDxfId="79"/>
    <tableColumn id="12" xr3:uid="{BF3139AD-6205-40C2-977D-5B5B5D148697}" name="DATE DE DEBUT" dataDxfId="78" totalsRowDxfId="77"/>
    <tableColumn id="13" xr3:uid="{68A6E787-9B90-499C-B395-D509C72F2871}" name="DATE DE FIN" dataDxfId="76" totalsRowDxfId="75"/>
    <tableColumn id="14" xr3:uid="{89C2BD34-207B-4205-9FA7-12B71E6E645C}" name="REMARQUES" dataDxfId="74" totalsRowDxfId="73"/>
    <tableColumn id="16" xr3:uid="{6322A261-3784-48BA-8B48-2E8F6E2B2B58}" name="MARGE GENEREE BE HAPPY" dataDxfId="72" totalsRowDxfId="71">
      <calculatedColumnFormula>IF(L2=3,135,IF(L2=6,200,IF(L2=9,235,IF(L2=12,240,IF(L2=15,300,IF(L2=18,360,IF(L2=24,460,IF(L2=30,560,IF(L2=36,620,)))))))))</calculatedColumnFormula>
    </tableColumn>
    <tableColumn id="17" xr3:uid="{57CEDDA6-CF52-4B4B-BE1D-3EA5D9AA0697}" name="PAIE VENDEUR" dataDxfId="70" totalsRowDxfId="69">
      <calculatedColumnFormula>VLOOKUP(L2,INFOS!$B$23:$D$32,3,FALSE)</calculatedColumnFormula>
    </tableColumn>
    <tableColumn id="18" xr3:uid="{16421BF4-DB5D-4046-971E-EE62AFBF81F5}" name="CALL CENTER" dataDxfId="68" totalsRowDxfId="67"/>
    <tableColumn id="19" xr3:uid="{2D895843-71DC-4785-93FC-F33F06F211D2}" name="TOTAL CALL" totalsRowFunction="count" dataDxfId="66" totalsRowDxfId="65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3167ED0-0FCB-4758-A27C-684D8F97CF55}" name="TOTALSE" displayName="TOTALSE" ref="A1:S7" insertRowShift="1" headerRowDxfId="64" dataDxfId="62" headerRowBorderDxfId="63" tableBorderDxfId="61">
  <autoFilter ref="A1:S7" xr:uid="{C59650E0-539C-4127-A110-7C84AFD7B386}"/>
  <tableColumns count="19">
    <tableColumn id="20" xr3:uid="{7C4CC00B-693D-4085-ACA4-0FCACA1CAE99}" name="COMMERCIAL" totalsRowLabel="Total" dataDxfId="60" totalsRowDxfId="59"/>
    <tableColumn id="1" xr3:uid="{9E3A8229-FC0E-4746-B3A7-6806BDA819D3}" name="NBRE CLIENTS" dataDxfId="58" totalsRowDxfId="57"/>
    <tableColumn id="2" xr3:uid="{B31F71B7-6FA1-4805-8F6B-F53E1BD3FD58}" name="NOMBRE DE SERVICE" dataDxfId="56" totalsRowDxfId="55"/>
    <tableColumn id="3" xr3:uid="{D7F7D417-C6ED-4564-9560-BB15E0F9096C}" name="DATE DE SIGNATURE" dataDxfId="54" totalsRowDxfId="53"/>
    <tableColumn id="4" xr3:uid="{C894478B-296D-4456-955F-660EB999EE6E}" name="ENSEIGNE DU COMMERCE" dataDxfId="52" totalsRowDxfId="51"/>
    <tableColumn id="5" xr3:uid="{4A755AA2-1A89-4EE3-A7F5-20F78F085583}" name="NUMERO DE SIRET" dataDxfId="50" totalsRowDxfId="49"/>
    <tableColumn id="6" xr3:uid="{EA7575FC-631F-47BA-A97F-E80F3E9CD8EF}" name="NOM ET PRENOM DU DIRIGEANT" dataDxfId="48" totalsRowDxfId="47"/>
    <tableColumn id="7" xr3:uid="{26E5708A-CBD8-468B-8136-6236BB6B2A67}" name="ADRESSE DU POINT DE LIVRAISON" dataDxfId="46" totalsRowDxfId="45"/>
    <tableColumn id="8" xr3:uid="{95A5C11C-70F2-4CD6-ACE4-E6861C64448C}" name="NUM DE TELEPHONE" dataDxfId="44" totalsRowDxfId="43"/>
    <tableColumn id="9" xr3:uid="{9AA94B0A-38A0-4E22-8B00-FD0DA42D9963}" name="ADRESSE E-MAIL" dataDxfId="42" totalsRowDxfId="41" dataCellStyle="Lien hypertexte"/>
    <tableColumn id="10" xr3:uid="{036AB79C-87D4-42B1-93E2-F780128F2297}" name="SERVICES SOUSCRITS" dataDxfId="40" totalsRowDxfId="39"/>
    <tableColumn id="11" xr3:uid="{DDB2A850-7A18-4737-AB29-98D93898660F}" name="PUISSANCE" dataDxfId="38" totalsRowDxfId="37"/>
    <tableColumn id="12" xr3:uid="{BA966A38-8DD4-45DA-8F0C-15EB3D1C3460}" name="DATE DE DEBUT" dataDxfId="36" totalsRowDxfId="35"/>
    <tableColumn id="13" xr3:uid="{50E5E04F-0779-4708-B6B9-31059A19BDC9}" name="DATE DE FIN" dataDxfId="34" totalsRowDxfId="33"/>
    <tableColumn id="14" xr3:uid="{B5DF3921-305B-46F9-A601-7DFCF0731134}" name="REMARQUES" dataDxfId="32" totalsRowDxfId="31"/>
    <tableColumn id="16" xr3:uid="{0232E71D-4707-41C1-87C8-080786EA619B}" name="MARGE GENEREE BE HAPPY" dataDxfId="30" totalsRowDxfId="29">
      <calculatedColumnFormula>VLOOKUP(L2,INFOS!$G$20:$I$38,2,FALSE)+VLOOKUP(S2,INFOS!$V$31:$X$35,2,FALSE)</calculatedColumnFormula>
    </tableColumn>
    <tableColumn id="17" xr3:uid="{D745780E-7B8B-4591-9651-B7671FAF74A2}" name="PAIE VENDEUR" dataDxfId="28" totalsRowDxfId="27">
      <calculatedColumnFormula>VLOOKUP(L2,INFOS!$G$20:$I$38,3,FALSE)+VLOOKUP(S2,INFOS!$V$31:$X$35,3,FALSE)</calculatedColumnFormula>
    </tableColumn>
    <tableColumn id="18" xr3:uid="{FEEC865C-52BA-459C-8ABC-F9E9312C346B}" name="CALL CENTER" dataDxfId="26" totalsRowDxfId="25"/>
    <tableColumn id="19" xr3:uid="{1A0340E4-06D4-4AF7-8BF3-864A896C30BD}" name="TOTAL CALL" totalsRowFunction="count" dataDxfId="24" totalsRowDxfId="23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4DB5EC7-045A-443F-A21C-7EFD7A0AF198}" name="Tableau66" displayName="Tableau66" ref="A1:T2" insertRowShift="1" totalsRowShown="0" headerRowDxfId="22" dataDxfId="20" headerRowBorderDxfId="21">
  <autoFilter ref="A1:T2" xr:uid="{C1B40D29-2184-4BDA-A00F-C785224DB032}"/>
  <tableColumns count="20">
    <tableColumn id="19" xr3:uid="{DB6E3E50-45D2-4EF8-A3DB-4A40EC29B23F}" name="Commercial" dataDxfId="19"/>
    <tableColumn id="1" xr3:uid="{9748B6E1-5E62-4094-83C3-94D112DDC904}" name="NBR CLIENTS" dataDxfId="18"/>
    <tableColumn id="2" xr3:uid="{D202DFAD-EB9D-4EB5-8939-5C6976BDDA24}" name="NOMBRE DE SERVICE" dataDxfId="17"/>
    <tableColumn id="3" xr3:uid="{2C89F289-7767-4541-A077-124CB96032BD}" name="DATE DE SIGNATURE" dataDxfId="16"/>
    <tableColumn id="4" xr3:uid="{361A3E77-8C4A-44BB-B315-9518A7A96115}" name="ENSEIGNE DU COMMERCE" dataDxfId="15"/>
    <tableColumn id="5" xr3:uid="{F5722A8A-2607-46E4-A814-5B3848DBD098}" name="NUMERO DE SIRET" dataDxfId="14"/>
    <tableColumn id="6" xr3:uid="{7BFD7597-DDD5-437E-89C8-D703C4C48FB3}" name="NOM ET PRENOM DU DIRIGEANT" dataDxfId="13"/>
    <tableColumn id="7" xr3:uid="{94EBEB76-A778-41E4-80CB-7DB410794F67}" name="ADRESSE DU POINT DE LIVRAISON" dataDxfId="12"/>
    <tableColumn id="8" xr3:uid="{BD6F8BC7-96D1-4188-99BF-F5253828ABD2}" name="NUM DE TELEPHONE" dataDxfId="11"/>
    <tableColumn id="9" xr3:uid="{DC9E860A-E3E2-43E0-9F97-3011D0DB36B0}" name="ADRESSE E-MAIL" dataDxfId="10" dataCellStyle="Lien hypertexte"/>
    <tableColumn id="10" xr3:uid="{180464F5-21CD-4290-A466-33A6D0D9D389}" name="SERVICES SOUSCRITS" dataDxfId="9"/>
    <tableColumn id="11" xr3:uid="{B9195A07-324A-4E82-A2C7-CE605CF13B71}" name="PUISSANCE KVA / CAR GAZ" dataDxfId="8"/>
    <tableColumn id="12" xr3:uid="{F4E7F30D-8643-4029-A8FD-843890118469}" name="DATE DE FIN" dataDxfId="7"/>
    <tableColumn id="13" xr3:uid="{ACE03B39-E672-47E2-B0F8-E32136C22164}" name="DATE DE FIN " dataDxfId="6"/>
    <tableColumn id="14" xr3:uid="{F41511E2-56B4-432E-A891-36372BD1D30F}" name="Remarques" dataDxfId="5"/>
    <tableColumn id="15" xr3:uid="{9717A7A4-3295-4A4E-B920-8B4DFC4DA2EB}" name="MARGE GENEREE" dataDxfId="4"/>
    <tableColumn id="20" xr3:uid="{8CAA679A-50A6-41A6-B6C7-AA4C19EB0562}" name="PAYE VENDEUR" dataDxfId="3">
      <calculatedColumnFormula>P2/100*10</calculatedColumnFormula>
    </tableColumn>
    <tableColumn id="17" xr3:uid="{3801A753-4ECF-4166-B0C2-A1FB1AC59BFF}" name="CALL CENTER ? " dataDxfId="2"/>
    <tableColumn id="16" xr3:uid="{624C760B-1A22-4F1F-8D00-7881D9F958F3}" name="TOTAL CALL CENTER" dataDxfId="1">
      <calculatedColumnFormula>IF(R2="OUI",P2,)</calculatedColumnFormula>
    </tableColumn>
    <tableColumn id="18" xr3:uid="{F42050CA-EED3-4173-BB90-609CE8E95578}" name="POINT VOYAG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B765D-2169-4163-AE66-FFEBE1665673}">
  <sheetPr codeName="Feuil7"/>
  <dimension ref="A1:X38"/>
  <sheetViews>
    <sheetView topLeftCell="L18" workbookViewId="0">
      <selection activeCell="V31" sqref="V31"/>
    </sheetView>
  </sheetViews>
  <sheetFormatPr baseColWidth="10" defaultRowHeight="14.5" x14ac:dyDescent="0.35"/>
  <sheetData>
    <row r="1" spans="1:23" x14ac:dyDescent="0.35">
      <c r="A1" s="96" t="s">
        <v>3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88" t="s">
        <v>4</v>
      </c>
      <c r="N1" s="88"/>
      <c r="O1" s="88"/>
      <c r="P1" s="88"/>
      <c r="Q1" s="88"/>
      <c r="R1" s="88"/>
      <c r="S1" s="88"/>
      <c r="T1" s="88"/>
      <c r="U1" s="88"/>
      <c r="V1" s="88"/>
      <c r="W1" s="88"/>
    </row>
    <row r="2" spans="1:23" x14ac:dyDescent="0.35">
      <c r="A2" s="94"/>
      <c r="B2" s="94"/>
      <c r="C2" s="94"/>
      <c r="D2" s="94"/>
      <c r="E2" s="94"/>
      <c r="F2" s="94"/>
      <c r="G2" s="94"/>
      <c r="H2" s="94"/>
      <c r="I2" s="94"/>
      <c r="J2" s="94"/>
      <c r="K2" s="94"/>
      <c r="L2" s="92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</row>
    <row r="3" spans="1:23" ht="15.5" x14ac:dyDescent="0.35">
      <c r="A3" s="19"/>
      <c r="B3" s="47" t="s">
        <v>45</v>
      </c>
      <c r="C3" s="47" t="s">
        <v>1</v>
      </c>
      <c r="D3" s="47" t="s">
        <v>33</v>
      </c>
      <c r="E3" s="47" t="s">
        <v>48</v>
      </c>
      <c r="F3" s="47" t="s">
        <v>46</v>
      </c>
      <c r="G3" s="47" t="s">
        <v>47</v>
      </c>
      <c r="H3" s="47" t="s">
        <v>49</v>
      </c>
      <c r="I3" s="47" t="s">
        <v>0</v>
      </c>
      <c r="J3" s="48" t="s">
        <v>50</v>
      </c>
      <c r="K3" s="48" t="s">
        <v>51</v>
      </c>
      <c r="L3" s="92"/>
      <c r="M3" s="19"/>
      <c r="N3" s="47" t="s">
        <v>45</v>
      </c>
      <c r="O3" s="47" t="s">
        <v>1</v>
      </c>
      <c r="P3" s="47" t="s">
        <v>33</v>
      </c>
      <c r="Q3" s="47" t="s">
        <v>48</v>
      </c>
      <c r="R3" s="47" t="s">
        <v>46</v>
      </c>
      <c r="S3" s="47" t="s">
        <v>47</v>
      </c>
      <c r="T3" s="47" t="s">
        <v>49</v>
      </c>
      <c r="U3" s="47" t="s">
        <v>0</v>
      </c>
      <c r="V3" s="48" t="s">
        <v>50</v>
      </c>
      <c r="W3" s="48" t="s">
        <v>51</v>
      </c>
    </row>
    <row r="4" spans="1:23" ht="15.5" x14ac:dyDescent="0.35">
      <c r="A4" s="46" t="s">
        <v>52</v>
      </c>
      <c r="B4" s="46">
        <f>SUMIFS(GAZPROM!Q:Q,GAZPROM!$A:$A,"LIONEL")</f>
        <v>0</v>
      </c>
      <c r="C4" s="46">
        <f>SUMIFS(GAZPROM!$Q:$Q,GAZPROM!$A:$A,"PIERRE ALAIN")</f>
        <v>0</v>
      </c>
      <c r="D4" s="46">
        <f>SUMIFS(GAZPROM!Q:Q,GAZPROM!A:A,"BERTRAND")</f>
        <v>0</v>
      </c>
      <c r="E4" s="46">
        <f>SUMIFS(GAZPROM!$Q:$Q,GAZPROM!$A:$A,"RENALD")</f>
        <v>0</v>
      </c>
      <c r="F4" s="46">
        <f>SUMIFS(GAZPROM!$Q:$Q,GAZPROM!$A:$A,"MANU")</f>
        <v>0</v>
      </c>
      <c r="G4" s="46">
        <f>SUMIFS(GAZPROM!$Q:$Q,GAZPROM!$A:$A,"RENAUD")</f>
        <v>0</v>
      </c>
      <c r="H4" s="46">
        <f>SUMIFS(GAZPROM!$Q:$Q,GAZPROM!$A:$A,"PHILIPPE")</f>
        <v>0</v>
      </c>
      <c r="I4" s="46">
        <f>SUMIFS(GAZPROM!$Q:$Q,GAZPROM!$A:$A,"LAUREDANA")</f>
        <v>0</v>
      </c>
      <c r="J4" s="46">
        <f>SUMIFS(GAZPROM!$Q:$Q,GAZPROM!$A:$A,"MICHEL")</f>
        <v>0</v>
      </c>
      <c r="K4" s="46">
        <f>SUMIFS(GAZPROM!$Q:$Q,GAZPROM!$A:$A,"VALENTIN")</f>
        <v>0</v>
      </c>
      <c r="L4" s="92"/>
      <c r="M4" s="19" t="s">
        <v>52</v>
      </c>
      <c r="N4" s="51">
        <f>SUMIFS(GEDIA!Q:Q,GEDIA!$A:$A,"LIONEL")</f>
        <v>0</v>
      </c>
      <c r="O4" s="46">
        <f>SUMIFS(GEDIA!$Q:$Q,GEDIA!$A:$A,"PIERRE ALAIN")</f>
        <v>0</v>
      </c>
      <c r="P4" s="46">
        <f>SUMIFS(GEDIA!Q:Q,GEDIA!A:A,"BERTRAND")</f>
        <v>0</v>
      </c>
      <c r="Q4" s="46">
        <f>SUMIFS(GEDIA!$Q:$Q,GEDIA!$A:$A,"RENALD")</f>
        <v>0</v>
      </c>
      <c r="R4" s="46">
        <f>SUMIFS(GEDIA!$Q:$Q,GEDIA!$A:$A,"MANU")</f>
        <v>0</v>
      </c>
      <c r="S4" s="46">
        <f>SUMIFS(GEDIA!$Q:$Q,GEDIA!$A:$A,"RENAUD")</f>
        <v>0</v>
      </c>
      <c r="T4" s="46">
        <f>SUMIFS(GEDIA!$Q:$Q,GEDIA!$A:$A,"PHILIPPE")</f>
        <v>0</v>
      </c>
      <c r="U4" s="46">
        <f>SUMIFS(GEDIA!$Q:$Q,GEDIA!$A:$A,"LAUREDANA")</f>
        <v>0</v>
      </c>
      <c r="V4" s="46">
        <f>SUMIFS(GEDIA!$Q:$Q,GEDIA!$A:$A,"MICHEL")</f>
        <v>0</v>
      </c>
      <c r="W4" s="46">
        <f>SUMIFS(GEDIA!$Q:$Q,GEDIA!$A:$A,"VALENTIN")</f>
        <v>0</v>
      </c>
    </row>
    <row r="5" spans="1:23" ht="15.5" x14ac:dyDescent="0.35">
      <c r="A5" s="46" t="s">
        <v>53</v>
      </c>
      <c r="B5" s="46">
        <f>SUMIFS(GAZPROM!P:P,GAZPROM!$A:$A,"LIONEL")</f>
        <v>0</v>
      </c>
      <c r="C5" s="46">
        <f>SUMIFS(GAZPROM!$P:$P,GAZPROM!$A:$A,"PIERRE ALAIN")</f>
        <v>0</v>
      </c>
      <c r="D5" s="46">
        <f>SUMIFS(GAZPROM!$P:$P,GAZPROM!$A:$A,"BERTRAND")</f>
        <v>0</v>
      </c>
      <c r="E5" s="46">
        <f>SUMIFS(GAZPROM!$P:$P,GAZPROM!$A:$A,"RENALD")</f>
        <v>0</v>
      </c>
      <c r="F5" s="46">
        <f>SUMIFS(GAZPROM!$P:$P,GAZPROM!$A:$A,"MANU")</f>
        <v>0</v>
      </c>
      <c r="G5" s="46">
        <f>SUMIFS(GAZPROM!$P:$P,GAZPROM!$A:$A,"RENAUD")</f>
        <v>0</v>
      </c>
      <c r="H5" s="46">
        <f>SUMIFS(GAZPROM!$P:$P,GAZPROM!$A:$A,"PHILIPPE")</f>
        <v>0</v>
      </c>
      <c r="I5" s="46">
        <f>SUMIFS(GAZPROM!$P:$P,GAZPROM!$A:$A,"LAUREDANA")</f>
        <v>0</v>
      </c>
      <c r="J5" s="46">
        <f>SUMIFS(GAZPROM!$P:$P,GAZPROM!$A:$A,"MICHEL")</f>
        <v>0</v>
      </c>
      <c r="K5" s="46">
        <f>SUMIFS(GAZPROM!$P:$P,GAZPROM!$A:$A,"VALENTIN")</f>
        <v>0</v>
      </c>
      <c r="L5" s="92"/>
      <c r="M5" s="19" t="s">
        <v>53</v>
      </c>
      <c r="N5" s="51">
        <f>SUMIFS(GEDIA!P:P,GEDIA!$A:$A,"LIONEL")</f>
        <v>0</v>
      </c>
      <c r="O5" s="46">
        <f>SUMIFS(GEDIA!$P:P,GEDIA!$A:$A,"PIERRE ALAIN")</f>
        <v>0</v>
      </c>
      <c r="P5" s="46">
        <f>SUMIFS(GEDIA!$P:$P,GEDIA!$A:$A,"BERTRAND")</f>
        <v>0</v>
      </c>
      <c r="Q5" s="46">
        <f>SUMIFS(GEDIA!$P:$P,GEDIA!$A:$A,"RENALD")</f>
        <v>0</v>
      </c>
      <c r="R5" s="46">
        <f>SUMIFS(GEDIA!$P:$P,GEDIA!$A:$A,"MANU")</f>
        <v>0</v>
      </c>
      <c r="S5" s="46">
        <f>SUMIFS(GEDIA!$P:$P,GEDIA!$A:$A,"RENAUD")</f>
        <v>0</v>
      </c>
      <c r="T5" s="46">
        <f>SUMIFS(GEDIA!$P:$P,GEDIA!$A:$A,"PHILIPPE")</f>
        <v>0</v>
      </c>
      <c r="U5" s="46">
        <f>SUMIFS(GEDIA!$P:$P,GEDIA!$A:$A,"LAUREDANA")</f>
        <v>0</v>
      </c>
      <c r="V5" s="46">
        <f>SUMIFS(GEDIA!$P:$P,GEDIA!$A:$A,"MICHEL")</f>
        <v>0</v>
      </c>
      <c r="W5" s="46">
        <f>SUMIFS(GEDIA!$P:$P,GEDIA!$A:$A,"VALENTIN")</f>
        <v>0</v>
      </c>
    </row>
    <row r="6" spans="1:23" ht="15.5" x14ac:dyDescent="0.35">
      <c r="A6" s="46" t="s">
        <v>54</v>
      </c>
      <c r="B6" s="46">
        <f>SUMIFS(GAZPROM!$B:$B,GAZPROM!$A:$A,"LIONEL")</f>
        <v>0</v>
      </c>
      <c r="C6" s="46">
        <f>SUMIFS(GAZPROM!$B:$B,GAZPROM!$A:$A,"PIERRE ALAIN")</f>
        <v>0</v>
      </c>
      <c r="D6" s="46">
        <f>SUMIFS(GAZPROM!$B:$B,GAZPROM!$A:$A,"BERTRAND")</f>
        <v>0</v>
      </c>
      <c r="E6" s="46">
        <f>SUMIFS(GAZPROM!$B:$B,GAZPROM!$A:$A,"RENALD")</f>
        <v>0</v>
      </c>
      <c r="F6" s="46">
        <f>SUMIFS(GAZPROM!$B:$B,GAZPROM!$A:$A,"MANU")</f>
        <v>0</v>
      </c>
      <c r="G6" s="46">
        <f>SUMIFS(GAZPROM!$B:$B,GAZPROM!$A:$A,"RENAUD")</f>
        <v>0</v>
      </c>
      <c r="H6" s="46">
        <f>SUMIFS(GAZPROM!$B:$B,GAZPROM!$A:$A,"PHILIPPE")</f>
        <v>0</v>
      </c>
      <c r="I6" s="46">
        <f>SUMIFS(GAZPROM!$B:$B,GAZPROM!$A:$A,"LAUREDANA")</f>
        <v>0</v>
      </c>
      <c r="J6" s="46">
        <f>SUMIFS(GAZPROM!$B:$B,GAZPROM!$A:$A,"MICHEL")</f>
        <v>0</v>
      </c>
      <c r="K6" s="46">
        <f>SUMIFS(GAZPROM!$B:$B,GAZPROM!$A:$A,"VALENTIN")</f>
        <v>0</v>
      </c>
      <c r="L6" s="92"/>
      <c r="M6" s="19" t="s">
        <v>54</v>
      </c>
      <c r="N6" s="46">
        <f>SUMIFS(GEDIA!$B:$B,GEDIA!$A:$A,"LIONEL")</f>
        <v>0</v>
      </c>
      <c r="O6" s="46">
        <f>SUMIFS(GEDIA!$B:$B,GEDIA!$A:$A,"PIERRE ALAIN")</f>
        <v>0</v>
      </c>
      <c r="P6" s="46">
        <f>SUMIFS(GEDIA!$B:$B,GEDIA!$A:$A,"BERTRAND")</f>
        <v>0</v>
      </c>
      <c r="Q6" s="46">
        <f>SUMIFS(GEDIA!$B:$B,GEDIA!$A:$A,"RENALD")</f>
        <v>0</v>
      </c>
      <c r="R6" s="46">
        <f>SUMIFS(GEDIA!$B:$B,GEDIA!$A:$A,"MANU")</f>
        <v>0</v>
      </c>
      <c r="S6" s="46">
        <f>SUMIFS(GEDIA!$B:$B,GEDIA!$A:$A,"RENAUD")</f>
        <v>0</v>
      </c>
      <c r="T6" s="46">
        <f>SUMIFS(GEDIA!$B:$B,GEDIA!$A:$A,"PHILIPPE")</f>
        <v>0</v>
      </c>
      <c r="U6" s="46">
        <f>SUMIFS(GEDIA!$B:$B,GEDIA!$A:$A,"LAUREDANA")</f>
        <v>0</v>
      </c>
      <c r="V6" s="46">
        <f>SUMIFS(GEDIA!$B:$B,GEDIA!$A:$A,"MICHEL")</f>
        <v>0</v>
      </c>
      <c r="W6" s="46">
        <f>SUMIFS(GEDIA!$B:$B,GEDIA!$A:$A,"VALENTIN")</f>
        <v>0</v>
      </c>
    </row>
    <row r="7" spans="1:23" ht="15.5" x14ac:dyDescent="0.35">
      <c r="A7" s="46" t="s">
        <v>55</v>
      </c>
      <c r="B7" s="46">
        <f>SUMIFS(GAZPROM!$C:$C,GAZPROM!$A:$A,"LIONEL")</f>
        <v>0</v>
      </c>
      <c r="C7" s="46">
        <f>SUMIFS(GAZPROM!$C:$C,GAZPROM!$A:$A,"PIERRE ALAIN")</f>
        <v>0</v>
      </c>
      <c r="D7" s="46">
        <f>SUMIFS(GAZPROM!$C:$C,GAZPROM!$A:$A,"BERTRAND")</f>
        <v>0</v>
      </c>
      <c r="E7" s="46">
        <f>SUMIFS(GAZPROM!$C:$C,GAZPROM!$A:$A,"RENALD")</f>
        <v>0</v>
      </c>
      <c r="F7" s="46">
        <f>SUMIFS(GAZPROM!$C:$C,GAZPROM!$A:$A,"MANU")</f>
        <v>0</v>
      </c>
      <c r="G7" s="46">
        <f>SUMIFS(GAZPROM!$C:$C,GAZPROM!$A:$A,"RENAUD")</f>
        <v>0</v>
      </c>
      <c r="H7" s="46">
        <f>SUMIFS(GAZPROM!$C:$C,GAZPROM!$A:$A,"PHILIPPE")</f>
        <v>0</v>
      </c>
      <c r="I7" s="46">
        <f>SUMIFS(GAZPROM!$C:$C,GAZPROM!$A:$A,"LAUREDANA")</f>
        <v>0</v>
      </c>
      <c r="J7" s="46">
        <f>SUMIFS(GAZPROM!$C:$C,GAZPROM!$A:$A,"MICHEL")</f>
        <v>0</v>
      </c>
      <c r="K7" s="46">
        <f>SUMIFS(GAZPROM!$C:$C,GAZPROM!$A:$A,"VALENTIN")</f>
        <v>0</v>
      </c>
      <c r="L7" s="92"/>
      <c r="M7" s="19" t="s">
        <v>55</v>
      </c>
      <c r="N7" s="46">
        <f>SUMIFS(GEDIA!$C:$C,GEDIA!$A:$A,"LIONEL")</f>
        <v>0</v>
      </c>
      <c r="O7" s="46">
        <f>SUMIFS(GEDIA!$C:$C,GEDIA!$A:$A,"PIERRE ALAIN")</f>
        <v>0</v>
      </c>
      <c r="P7" s="46">
        <f>SUMIFS(GEDIA!$C:$C,GEDIA!$A:$A,"BERTRAND")</f>
        <v>0</v>
      </c>
      <c r="Q7" s="46">
        <f>SUMIFS(GEDIA!$C:$C,GEDIA!$A:$A,"RENALD")</f>
        <v>0</v>
      </c>
      <c r="R7" s="46">
        <f>SUMIFS(GEDIA!$C:$C,GEDIA!$A:$A,"MANU")</f>
        <v>0</v>
      </c>
      <c r="S7" s="46">
        <f>SUMIFS(GEDIA!$C:$C,GEDIA!$A:$A,"RENAUD")</f>
        <v>0</v>
      </c>
      <c r="T7" s="46">
        <f>SUMIFS(GEDIA!$C:$C,GEDIA!$A:$A,"PHILIPPE")</f>
        <v>0</v>
      </c>
      <c r="U7" s="46">
        <f>SUMIFS(GEDIA!$C:$C,GEDIA!$A:$A,"LAUREDANA")</f>
        <v>0</v>
      </c>
      <c r="V7" s="46">
        <f>SUMIFS(GEDIA!$C:$C,GEDIA!$A:$A,"MICHEL")</f>
        <v>0</v>
      </c>
      <c r="W7" s="46">
        <f>SUMIFS(GEDIA!$C:$C,GEDIA!$A:$A,"VALENTIN")</f>
        <v>0</v>
      </c>
    </row>
    <row r="8" spans="1:23" ht="15.5" x14ac:dyDescent="0.35">
      <c r="A8" s="46" t="s">
        <v>56</v>
      </c>
      <c r="B8" s="46">
        <f>COUNTIFS(GAZPROM!$R:$R,"OUI",GAZPROM!$A:$A,"LIONEL")</f>
        <v>0</v>
      </c>
      <c r="C8" s="46">
        <f>COUNTIFS(GAZPROM!$R:$R,"OUI",GAZPROM!$A:$A,"PIERRE ALAIN")</f>
        <v>0</v>
      </c>
      <c r="D8" s="46">
        <f>COUNTIFS(GAZPROM!$R:$R,"OUI",GAZPROM!$A:$A,"BERTRAND")</f>
        <v>0</v>
      </c>
      <c r="E8" s="46">
        <f>COUNTIFS(GAZPROM!$R:$R,"OUI",GAZPROM!$A:$A,"RENALD")</f>
        <v>0</v>
      </c>
      <c r="F8" s="46">
        <f>COUNTIFS(GAZPROM!$R:$R,"OUI",GAZPROM!$A:$A,"MANU")</f>
        <v>0</v>
      </c>
      <c r="G8" s="46">
        <f>COUNTIFS(GAZPROM!$R:$R,"OUI",GAZPROM!$A:$A,"RENAUD")</f>
        <v>0</v>
      </c>
      <c r="H8" s="46">
        <f>COUNTIFS(GAZPROM!$R:$R,"OUI",GAZPROM!$A:$A,"PHILIPPE")</f>
        <v>0</v>
      </c>
      <c r="I8" s="46">
        <f>COUNTIFS(GAZPROM!$R:$R,"OUI",GAZPROM!$A:$A,"LAUREDANA")</f>
        <v>0</v>
      </c>
      <c r="J8" s="46">
        <f>COUNTIFS(GAZPROM!$R:$R,"OUI",GAZPROM!$A:$A,"MICHEL")</f>
        <v>0</v>
      </c>
      <c r="K8" s="46">
        <f>COUNTIFS(GAZPROM!$R:$R,"OUI",GAZPROM!$A:$A,"VALENTIN")</f>
        <v>0</v>
      </c>
      <c r="L8" s="92"/>
      <c r="M8" s="19" t="s">
        <v>56</v>
      </c>
      <c r="N8" s="46">
        <f>COUNTIFS(GEDIA!$R:$R,"OUI",GEDIA!$A:$A,"LIONEL")</f>
        <v>0</v>
      </c>
      <c r="O8" s="46">
        <f>COUNTIFS(GEDIA!$R:$R,"OUI",GEDIA!$A:$A,"PIERRE ALAIN")</f>
        <v>0</v>
      </c>
      <c r="P8" s="46">
        <f>COUNTIFS(GEDIA!$R:$R,"OUI",GEDIA!$A:$A,"BERTRAND")</f>
        <v>0</v>
      </c>
      <c r="Q8" s="46">
        <f>COUNTIFS(GEDIA!$R:$R,"OUI",GEDIA!$A:$A,"RENALD")</f>
        <v>0</v>
      </c>
      <c r="R8" s="46">
        <f>COUNTIFS(GEDIA!$R:$R,"OUI",GEDIA!$A:$A,"MANU")</f>
        <v>0</v>
      </c>
      <c r="S8" s="46">
        <f>COUNTIFS(GEDIA!$R:$R,"OUI",GEDIA!$A:$A,"RENAUD")</f>
        <v>0</v>
      </c>
      <c r="T8" s="46">
        <f>COUNTIFS(GEDIA!$R:$R,"OUI",GEDIA!$A:$A,"PHILIPPE")</f>
        <v>0</v>
      </c>
      <c r="U8" s="46">
        <f>COUNTIFS(GEDIA!$R:$R,"OUI",GEDIA!$A:$A,"LAUREDANA")</f>
        <v>0</v>
      </c>
      <c r="V8" s="46">
        <f>COUNTIFS(GEDIA!$R:$R,"OUI",GEDIA!$A:$A,"MICHEL")</f>
        <v>0</v>
      </c>
      <c r="W8" s="46">
        <f>COUNTIFS(GEDIA!$R:$R,"OUI",GEDIA!$A:$A,"VALENTIN")</f>
        <v>0</v>
      </c>
    </row>
    <row r="9" spans="1:23" x14ac:dyDescent="0.35">
      <c r="A9" s="90" t="s">
        <v>87</v>
      </c>
      <c r="B9" s="90"/>
      <c r="C9" s="90"/>
      <c r="D9" s="90"/>
      <c r="E9" s="90"/>
      <c r="F9" s="90"/>
      <c r="G9" s="90"/>
      <c r="H9" s="90"/>
      <c r="I9" s="90"/>
      <c r="J9" s="90"/>
      <c r="K9" s="90"/>
      <c r="L9" s="92"/>
      <c r="M9" s="90" t="s">
        <v>2</v>
      </c>
      <c r="N9" s="90"/>
      <c r="O9" s="90"/>
      <c r="P9" s="90"/>
      <c r="Q9" s="90"/>
      <c r="R9" s="90"/>
      <c r="S9" s="90"/>
      <c r="T9" s="90"/>
      <c r="U9" s="90"/>
      <c r="V9" s="90"/>
      <c r="W9" s="90"/>
    </row>
    <row r="10" spans="1:23" x14ac:dyDescent="0.35">
      <c r="A10" s="97"/>
      <c r="B10" s="97"/>
      <c r="C10" s="97"/>
      <c r="D10" s="97"/>
      <c r="E10" s="97"/>
      <c r="F10" s="97"/>
      <c r="G10" s="97"/>
      <c r="H10" s="97"/>
      <c r="I10" s="97"/>
      <c r="J10" s="97"/>
      <c r="K10" s="97"/>
      <c r="L10" s="92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</row>
    <row r="11" spans="1:23" ht="15.5" x14ac:dyDescent="0.35">
      <c r="A11" s="19"/>
      <c r="B11" s="47" t="s">
        <v>45</v>
      </c>
      <c r="C11" s="47" t="s">
        <v>1</v>
      </c>
      <c r="D11" s="47" t="s">
        <v>33</v>
      </c>
      <c r="E11" s="47" t="s">
        <v>48</v>
      </c>
      <c r="F11" s="47" t="s">
        <v>46</v>
      </c>
      <c r="G11" s="47" t="s">
        <v>47</v>
      </c>
      <c r="H11" s="47" t="s">
        <v>49</v>
      </c>
      <c r="I11" s="47" t="s">
        <v>0</v>
      </c>
      <c r="J11" s="48" t="s">
        <v>50</v>
      </c>
      <c r="K11" s="48" t="s">
        <v>51</v>
      </c>
      <c r="L11" s="92"/>
      <c r="M11" s="19"/>
      <c r="N11" s="47" t="s">
        <v>45</v>
      </c>
      <c r="O11" s="47" t="s">
        <v>1</v>
      </c>
      <c r="P11" s="47" t="s">
        <v>33</v>
      </c>
      <c r="Q11" s="47" t="s">
        <v>48</v>
      </c>
      <c r="R11" s="47" t="s">
        <v>46</v>
      </c>
      <c r="S11" s="47" t="s">
        <v>47</v>
      </c>
      <c r="T11" s="47" t="s">
        <v>49</v>
      </c>
      <c r="U11" s="47" t="s">
        <v>0</v>
      </c>
      <c r="V11" s="48" t="s">
        <v>50</v>
      </c>
      <c r="W11" s="48" t="s">
        <v>51</v>
      </c>
    </row>
    <row r="12" spans="1:23" ht="15.5" x14ac:dyDescent="0.35">
      <c r="A12" s="19" t="s">
        <v>52</v>
      </c>
      <c r="B12" s="51">
        <f>SUMIFS(TOTAL2!Q:Q,TOTAL2!$A:$A,"LIONEL")</f>
        <v>0</v>
      </c>
      <c r="C12" s="46">
        <f>SUMIFS(TOTAL2!$Q:$Q,TOTAL2!$A:$A,"PIERRE ALAIN")</f>
        <v>0</v>
      </c>
      <c r="D12" s="46">
        <f>SUMIFS(TOTAL2!Q:Q,TOTAL2!A:A,"BERTRAND")</f>
        <v>0</v>
      </c>
      <c r="E12" s="46">
        <f>SUMIFS(TOTAL2!$Q:$Q,TOTAL2!$A:$A,"RENALD")</f>
        <v>0</v>
      </c>
      <c r="F12" s="46">
        <f>SUMIFS(TOTAL2!$Q:$Q,TOTAL2!$A:$A,"MANU")</f>
        <v>0</v>
      </c>
      <c r="G12" s="46">
        <f>SUMIFS(TOTAL2!$Q:$Q,TOTAL2!$A:$A,"RENAUD")</f>
        <v>0</v>
      </c>
      <c r="H12" s="46">
        <f>SUMIFS(TOTAL2!$Q:$Q,TOTAL2!$A:$A,"PHILIPPE")</f>
        <v>216</v>
      </c>
      <c r="I12" s="46">
        <f>SUMIFS(TOTAL2!$Q:$Q,TOTAL2!$A:$A,"LAUREDANA")</f>
        <v>0</v>
      </c>
      <c r="J12" s="46">
        <f>SUMIFS(TOTAL2!$Q:$Q,TOTAL2!$A:$A,"MICHEL")</f>
        <v>0</v>
      </c>
      <c r="K12" s="46">
        <f>SUMIFS(TOTAL2!$Q:$Q,TOTAL2!$A:$A,"VALENTIN")</f>
        <v>0</v>
      </c>
      <c r="L12" s="92"/>
      <c r="M12" s="19" t="s">
        <v>52</v>
      </c>
      <c r="N12" s="46">
        <f>SUMIFS(TOTAL!Q:Q,TOTAL!$A:$A,"LIONEL")</f>
        <v>0</v>
      </c>
      <c r="O12" s="46">
        <f>SUMIFS(TOTAL!$Q:$Q,TOTAL!$A:$A,"PIERRE ALAIN")</f>
        <v>0</v>
      </c>
      <c r="P12" s="46">
        <f>SUMIFS(TOTAL!Q:Q,TOTAL!A:A,"BERTRAND")</f>
        <v>0</v>
      </c>
      <c r="Q12" s="46">
        <f>SUMIFS(TOTAL!$Q:$Q,TOTAL!$A:$A,"RENALD")</f>
        <v>0</v>
      </c>
      <c r="R12" s="46">
        <f>SUMIFS(TOTAL!$Q:$Q,TOTAL!$A:$A,"MANU")</f>
        <v>0</v>
      </c>
      <c r="S12" s="46">
        <f>SUMIFS(TOTAL!$Q:$Q,TOTAL!$A:$A,"RENAUD")</f>
        <v>0</v>
      </c>
      <c r="T12" s="46">
        <f>SUMIFS(TOTAL!$Q:$Q,TOTAL!$A:$A,"PHILIPPE")</f>
        <v>0</v>
      </c>
      <c r="U12" s="46">
        <f>SUMIFS(TOTAL!$Q:$Q,TOTAL!$A:$A,"LAUREDANA")</f>
        <v>0</v>
      </c>
      <c r="V12" s="46">
        <f>SUMIFS(TOTAL!$Q:$Q,TOTAL!$A:$A,"MICHEL")</f>
        <v>0</v>
      </c>
      <c r="W12" s="46">
        <f>SUMIFS(TOTAL!$Q:$Q,TOTAL!$A:$A,"VALENTIN")</f>
        <v>0</v>
      </c>
    </row>
    <row r="13" spans="1:23" ht="15.5" x14ac:dyDescent="0.35">
      <c r="A13" s="19" t="s">
        <v>53</v>
      </c>
      <c r="B13" s="51">
        <f>SUMIFS(TOTAL2!P:P,TOTAL2!$A:$A,"LIONEL")</f>
        <v>0</v>
      </c>
      <c r="C13" s="46">
        <f>SUMIFS(TOTAL2!$P:P,TOTAL2!$A:$A,"PIERRE ALAIN")</f>
        <v>0</v>
      </c>
      <c r="D13" s="46">
        <f>SUMIFS(TOTAL2!$P:$P,TOTAL2!$A:$A,"BERTRAND")</f>
        <v>0</v>
      </c>
      <c r="E13" s="46">
        <f>SUMIFS(TOTAL2!$P:$P,TOTAL2!$A:$A,"RENALD")</f>
        <v>0</v>
      </c>
      <c r="F13" s="46">
        <f>SUMIFS(TOTAL2!$P:$P,TOTAL2!$A:$A,"MANU")</f>
        <v>0</v>
      </c>
      <c r="G13" s="46">
        <f>SUMIFS(TOTAL2!$P:$P,TOTAL2!$A:$A,"RENAUD")</f>
        <v>0</v>
      </c>
      <c r="H13" s="46">
        <f>SUMIFS(TOTAL2!$P:$P,TOTAL2!$A:$A,"PHILIPPE")</f>
        <v>540</v>
      </c>
      <c r="I13" s="46">
        <f>SUMIFS(TOTAL2!$P:$P,TOTAL2!$A:$A,"LAUREDANA")</f>
        <v>0</v>
      </c>
      <c r="J13" s="46">
        <f>SUMIFS(TOTAL2!$P:$P,TOTAL2!$A:$A,"MICHEL")</f>
        <v>0</v>
      </c>
      <c r="K13" s="46">
        <f>SUMIFS(TOTAL2!$P:$P,TOTAL2!$A:$A,"VALENTIN")</f>
        <v>0</v>
      </c>
      <c r="L13" s="92"/>
      <c r="M13" s="19" t="s">
        <v>53</v>
      </c>
      <c r="N13" s="46">
        <f>SUMIFS(TOTAL!P:P,TOTAL!$A:$A,"LIONEL")</f>
        <v>0</v>
      </c>
      <c r="O13" s="46">
        <f>SUMIFS(TOTAL!$P:$P,TOTAL!$A:$A,"PIERRE ALAIN")</f>
        <v>0</v>
      </c>
      <c r="P13" s="46">
        <f>SUMIFS(TOTAL!$P:$P,TOTAL!$A:$A,"BERTRAND")</f>
        <v>0</v>
      </c>
      <c r="Q13" s="46">
        <f>SUMIFS(TOTAL!$P:$P,TOTAL!$A:$A,"RENALD")</f>
        <v>0</v>
      </c>
      <c r="R13" s="46">
        <f>SUMIFS(TOTAL!$P:$P,TOTAL!$A:$A,"MANU")</f>
        <v>0</v>
      </c>
      <c r="S13" s="46">
        <f>SUMIFS(TOTAL!$P:$P,TOTAL!$A:$A,"RENAUD")</f>
        <v>0</v>
      </c>
      <c r="T13" s="46">
        <f>SUMIFS(TOTAL!$P:$P,TOTAL!$A:$A,"PHILIPPE")</f>
        <v>0</v>
      </c>
      <c r="U13" s="46">
        <f>SUMIFS(TOTAL!$P:$P,TOTAL!$A:$A,"LAUREDANA")</f>
        <v>0</v>
      </c>
      <c r="V13" s="46">
        <f>SUMIFS(TOTAL!$P:$P,TOTAL!$A:$A,"MICHEL")</f>
        <v>0</v>
      </c>
      <c r="W13" s="46">
        <f>SUMIFS(TOTAL!$P:$P,TOTAL!$A:$A,"VALENTIN")</f>
        <v>0</v>
      </c>
    </row>
    <row r="14" spans="1:23" ht="15.5" x14ac:dyDescent="0.35">
      <c r="A14" s="19" t="s">
        <v>54</v>
      </c>
      <c r="B14" s="46">
        <f>SUMIFS(TOTAL2!$B:$B,TOTAL2!$A:$A,"LIONEL")</f>
        <v>0</v>
      </c>
      <c r="C14" s="46">
        <f>SUMIFS(TOTAL2!$B:$B,TOTAL2!$A:$A,"PIERRE ALAIN")</f>
        <v>0</v>
      </c>
      <c r="D14" s="46">
        <f>SUMIFS(TOTAL2!$B:$B,TOTAL2!$A:$A,"BERTRAND")</f>
        <v>0</v>
      </c>
      <c r="E14" s="46">
        <f>SUMIFS(TOTAL2!$B:$B,TOTAL2!$A:$A,"RENALD")</f>
        <v>0</v>
      </c>
      <c r="F14" s="46">
        <f>SUMIFS(TOTAL2!$B:$B,TOTAL2!$A:$A,"MANU")</f>
        <v>0</v>
      </c>
      <c r="G14" s="46">
        <f>SUMIFS(TOTAL2!$B:$B,TOTAL2!$A:$A,"RENAUD")</f>
        <v>0</v>
      </c>
      <c r="H14" s="46">
        <f>SUMIFS(TOTAL2!$B:$B,TOTAL2!$A:$A,"PHILIPPE")</f>
        <v>5</v>
      </c>
      <c r="I14" s="46">
        <f>SUMIFS(TOTAL2!$B:$B,TOTAL2!$A:$A,"LAUREDANA")</f>
        <v>0</v>
      </c>
      <c r="J14" s="46">
        <f>SUMIFS(TOTAL2!$B:$B,TOTAL2!$A:$A,"MICHEL")</f>
        <v>0</v>
      </c>
      <c r="K14" s="46">
        <f>SUMIFS(TOTAL2!$B:$B,TOTAL2!$A:$A,"VALENTIN")</f>
        <v>0</v>
      </c>
      <c r="L14" s="92"/>
      <c r="M14" s="19" t="s">
        <v>54</v>
      </c>
      <c r="N14" s="46">
        <f>SUMIFS(TOTAL!$B:$B,TOTAL!$A:$A,"LIONEL")</f>
        <v>0</v>
      </c>
      <c r="O14" s="46">
        <f>SUMIFS(TOTAL!$B:$B,TOTAL!$A:$A,"PIERRE ALAIN")</f>
        <v>0</v>
      </c>
      <c r="P14" s="46">
        <f>SUMIFS(TOTAL!$B:$B,TOTAL!$A:$A,"BERTRAND")</f>
        <v>0</v>
      </c>
      <c r="Q14" s="46">
        <f>SUMIFS(TOTAL!$B:$B,TOTAL!$A:$A,"RENALD")</f>
        <v>0</v>
      </c>
      <c r="R14" s="46">
        <f>SUMIFS(TOTAL!$B:$B,TOTAL!$A:$A,"MANU")</f>
        <v>0</v>
      </c>
      <c r="S14" s="46">
        <f>SUMIFS(TOTAL!$B:$B,TOTAL!$A:$A,"RENAUD")</f>
        <v>0</v>
      </c>
      <c r="T14" s="46">
        <f>SUMIFS(TOTAL!$B:$B,TOTAL!$A:$A,"PHILIPPE")</f>
        <v>0</v>
      </c>
      <c r="U14" s="46">
        <f>SUMIFS(TOTAL!$B:$B,TOTAL!$A:$A,"LAUREDANA")</f>
        <v>0</v>
      </c>
      <c r="V14" s="46">
        <f>SUMIFS(TOTAL!$B:$B,TOTAL!$A:$A,"MICHEL")</f>
        <v>0</v>
      </c>
      <c r="W14" s="46">
        <f>SUMIFS(TOTAL!$B:$B,TOTAL!$A:$A,"VALENTIN")</f>
        <v>0</v>
      </c>
    </row>
    <row r="15" spans="1:23" ht="15.5" x14ac:dyDescent="0.35">
      <c r="A15" s="19" t="s">
        <v>55</v>
      </c>
      <c r="B15" s="46">
        <f>SUMIFS(TOTAL2!$C:$C,TOTAL2!$A:$A,"LIONEL")</f>
        <v>0</v>
      </c>
      <c r="C15" s="46">
        <f>SUMIFS(TOTAL2!$C:$C,TOTAL2!$A:$A,"PIERRE ALAIN")</f>
        <v>0</v>
      </c>
      <c r="D15" s="46">
        <f>SUMIFS(TOTAL2!$C:$C,TOTAL2!$A:$A,"BERTRAND")</f>
        <v>0</v>
      </c>
      <c r="E15" s="46">
        <f>SUMIFS(TOTAL2!$C:$C,TOTAL2!$A:$A,"RENALD")</f>
        <v>0</v>
      </c>
      <c r="F15" s="46">
        <f>SUMIFS(TOTAL2!$C:$C,TOTAL2!$A:$A,"MANU")</f>
        <v>0</v>
      </c>
      <c r="G15" s="46">
        <f>SUMIFS(TOTAL2!$C:$C,TOTAL2!$A:$A,"RENAUD")</f>
        <v>0</v>
      </c>
      <c r="H15" s="46">
        <f>SUMIFS(TOTAL2!$C:$C,TOTAL2!$A:$A,"PHILIPPE")</f>
        <v>5</v>
      </c>
      <c r="I15" s="46">
        <f>SUMIFS(TOTAL2!$C:$C,TOTAL2!$A:$A,"LAUREDANA")</f>
        <v>0</v>
      </c>
      <c r="J15" s="46">
        <f>SUMIFS(TOTAL2!$C:$C,TOTAL2!$A:$A,"MICHEL")</f>
        <v>0</v>
      </c>
      <c r="K15" s="46">
        <f>SUMIFS(TOTAL2!$C:$C,TOTAL2!$A:$A,"VALENTIN")</f>
        <v>0</v>
      </c>
      <c r="L15" s="92"/>
      <c r="M15" s="19" t="s">
        <v>55</v>
      </c>
      <c r="N15" s="46">
        <f>SUMIFS(TOTAL!$C:$C,TOTAL!$A:$A,"LIONEL")</f>
        <v>0</v>
      </c>
      <c r="O15" s="46">
        <f>SUMIFS(TOTAL!$C:$C,TOTAL!$A:$A,"PIERRE ALAIN")</f>
        <v>0</v>
      </c>
      <c r="P15" s="46">
        <f>SUMIFS(TOTAL!$C:$C,TOTAL!$A:$A,"BERTRAND")</f>
        <v>0</v>
      </c>
      <c r="Q15" s="46">
        <f>SUMIFS(TOTAL!$C:$C,TOTAL!$A:$A,"RENALD")</f>
        <v>0</v>
      </c>
      <c r="R15" s="46">
        <f>SUMIFS(TOTAL!$C:$C,TOTAL!$A:$A,"MANU")</f>
        <v>0</v>
      </c>
      <c r="S15" s="46">
        <f>SUMIFS(TOTAL!$C:$C,TOTAL!$A:$A,"RENAUD")</f>
        <v>0</v>
      </c>
      <c r="T15" s="46">
        <f>SUMIFS(TOTAL!$C:$C,TOTAL!$A:$A,"PHILIPPE")</f>
        <v>0</v>
      </c>
      <c r="U15" s="46">
        <f>SUMIFS(TOTAL!$C:$C,TOTAL!$A:$A,"LAUREDANA")</f>
        <v>0</v>
      </c>
      <c r="V15" s="46">
        <f>SUMIFS(TOTAL!$C:$C,TOTAL!$A:$A,"MICHEL")</f>
        <v>0</v>
      </c>
      <c r="W15" s="46">
        <f>SUMIFS(TOTAL!$C:$C,TOTAL!$A:$A,"VALENTIN")</f>
        <v>0</v>
      </c>
    </row>
    <row r="16" spans="1:23" ht="15.5" x14ac:dyDescent="0.35">
      <c r="A16" s="19" t="s">
        <v>56</v>
      </c>
      <c r="B16" s="46">
        <f>COUNTIFS(TOTAL2!$R:$R,"OUI",TOTAL2!$A:$A,"LIONEL")</f>
        <v>0</v>
      </c>
      <c r="C16" s="46">
        <f>COUNTIFS(TOTAL2!$R:$R,"OUI",TOTAL2!$A:$A,"PIERRE ALAIN")</f>
        <v>0</v>
      </c>
      <c r="D16" s="46">
        <f>COUNTIFS(TOTAL2!$R:$R,"OUI",TOTAL2!$A:$A,"BERTRAND")</f>
        <v>0</v>
      </c>
      <c r="E16" s="46">
        <f>COUNTIFS(TOTAL2!$R:$R,"OUI",TOTAL2!$A:$A,"RENALD")</f>
        <v>0</v>
      </c>
      <c r="F16" s="46">
        <f>COUNTIFS(TOTAL2!$R:$R,"OUI",TOTAL2!$A:$A,"MANU")</f>
        <v>0</v>
      </c>
      <c r="G16" s="46">
        <f>COUNTIFS(TOTAL2!$R:$R,"OUI",TOTAL2!$A:$A,"RENAUD")</f>
        <v>0</v>
      </c>
      <c r="H16" s="46">
        <f>COUNTIFS(TOTAL2!$R:$R,"OUI",TOTAL2!$A:$A,"PHILIPPE")</f>
        <v>0</v>
      </c>
      <c r="I16" s="46">
        <f>COUNTIFS(TOTAL2!$R:$R,"OUI",TOTAL2!$A:$A,"LAUREDANA")</f>
        <v>0</v>
      </c>
      <c r="J16" s="46">
        <f>COUNTIFS(TOTAL2!$R:$R,"OUI",TOTAL2!$A:$A,"MICHEL")</f>
        <v>0</v>
      </c>
      <c r="K16" s="46">
        <f>COUNTIFS(TOTAL2!$R:$R,"OUI",TOTAL2!$A:$A,"VALENTIN")</f>
        <v>0</v>
      </c>
      <c r="L16" s="92"/>
      <c r="M16" s="19" t="s">
        <v>56</v>
      </c>
      <c r="N16" s="46">
        <f>COUNTIFS(TOTAL!$R:$R,"OUI",TOTAL!$A:$A,"LIONEL")</f>
        <v>0</v>
      </c>
      <c r="O16" s="46">
        <f>COUNTIFS(TOTAL!$R:$R,"OUI",TOTAL!$A:$A,"PIERRE ALAIN")</f>
        <v>0</v>
      </c>
      <c r="P16" s="46">
        <f>COUNTIFS(TOTAL!$R:$R,"OUI",TOTAL!$A:$A,"BERTRAND")</f>
        <v>0</v>
      </c>
      <c r="Q16" s="46">
        <f>COUNTIFS(TOTAL!$R:$R,"OUI",TOTAL!$A:$A,"RENALD")</f>
        <v>0</v>
      </c>
      <c r="R16" s="46">
        <f>COUNTIFS(TOTAL!$R:$R,"OUI",TOTAL!$A:$A,"MANU")</f>
        <v>0</v>
      </c>
      <c r="S16" s="46">
        <f>COUNTIFS(TOTAL!$R:$R,"OUI",TOTAL!$A:$A,"RENAUD")</f>
        <v>0</v>
      </c>
      <c r="T16" s="46">
        <f>COUNTIFS(TOTAL!$R:$R,"OUI",TOTAL!$A:$A,"PHILIPPE")</f>
        <v>0</v>
      </c>
      <c r="U16" s="46">
        <f>COUNTIFS(TOTAL!$R:$R,"OUI",TOTAL!$A:$A,"LAUREDANA")</f>
        <v>0</v>
      </c>
      <c r="V16" s="46">
        <f>COUNTIFS(TOTAL!$R:$R,"OUI",TOTAL!$A:$A,"MICHEL")</f>
        <v>0</v>
      </c>
      <c r="W16" s="46">
        <f>COUNTIFS(TOTAL!$R:$R,"OUI",TOTAL!$A:$A,"VALENTIN")</f>
        <v>0</v>
      </c>
    </row>
    <row r="17" spans="1:24" x14ac:dyDescent="0.35">
      <c r="A17" s="93" t="s">
        <v>4</v>
      </c>
      <c r="B17" s="93"/>
      <c r="C17" s="93"/>
      <c r="D17" s="93"/>
      <c r="E17" s="93"/>
      <c r="F17" s="93"/>
      <c r="G17" s="93" t="s">
        <v>87</v>
      </c>
      <c r="H17" s="93"/>
      <c r="I17" s="93"/>
      <c r="J17" s="93"/>
      <c r="K17" s="93"/>
    </row>
    <row r="18" spans="1:24" x14ac:dyDescent="0.35">
      <c r="A18" s="94"/>
      <c r="B18" s="94"/>
      <c r="C18" s="94"/>
      <c r="D18" s="94"/>
      <c r="E18" s="94"/>
      <c r="F18" s="95"/>
      <c r="G18" s="94"/>
      <c r="H18" s="94"/>
      <c r="I18" s="94"/>
      <c r="J18" s="95"/>
      <c r="K18" s="95"/>
    </row>
    <row r="19" spans="1:24" x14ac:dyDescent="0.35">
      <c r="A19" s="10" t="s">
        <v>40</v>
      </c>
      <c r="B19" s="10" t="s">
        <v>41</v>
      </c>
      <c r="C19" s="28" t="s">
        <v>42</v>
      </c>
      <c r="D19" s="28" t="s">
        <v>43</v>
      </c>
      <c r="E19" s="10" t="s">
        <v>29</v>
      </c>
      <c r="F19" s="95"/>
      <c r="G19" s="10" t="s">
        <v>30</v>
      </c>
      <c r="H19" s="10" t="s">
        <v>31</v>
      </c>
      <c r="I19" s="10" t="s">
        <v>32</v>
      </c>
      <c r="J19" s="95"/>
      <c r="K19" s="95"/>
    </row>
    <row r="20" spans="1:24" x14ac:dyDescent="0.35">
      <c r="A20" s="52">
        <f>SUM(GEDIA!C2:C2)</f>
        <v>0</v>
      </c>
      <c r="B20" s="29">
        <f>SUM(GEDIA!Q2:Q2)</f>
        <v>0</v>
      </c>
      <c r="C20" s="30">
        <f>SUM(GEDIA!P2:P2)</f>
        <v>0</v>
      </c>
      <c r="D20" s="31">
        <f>SUM(GEDIA!R2:R9963)</f>
        <v>0</v>
      </c>
      <c r="E20" s="52">
        <f>SUM(GEDIA!B2:B2)</f>
        <v>0</v>
      </c>
      <c r="F20" s="95"/>
      <c r="G20" s="20">
        <v>0</v>
      </c>
      <c r="H20" s="20">
        <v>0</v>
      </c>
      <c r="I20" s="20">
        <v>0</v>
      </c>
      <c r="J20" s="95"/>
      <c r="K20" s="95"/>
    </row>
    <row r="21" spans="1:24" x14ac:dyDescent="0.35">
      <c r="A21" s="25"/>
      <c r="B21" s="25"/>
      <c r="C21" s="25"/>
      <c r="D21" s="25"/>
      <c r="E21" s="25"/>
      <c r="F21" s="95"/>
      <c r="G21" s="22" t="s">
        <v>81</v>
      </c>
      <c r="H21" s="22">
        <v>35</v>
      </c>
      <c r="I21" s="22">
        <v>14</v>
      </c>
      <c r="J21" s="95"/>
      <c r="K21" s="95"/>
      <c r="L21" t="s">
        <v>2</v>
      </c>
    </row>
    <row r="22" spans="1:24" ht="15.5" x14ac:dyDescent="0.35">
      <c r="A22" s="24" t="s">
        <v>35</v>
      </c>
      <c r="B22" s="10" t="s">
        <v>30</v>
      </c>
      <c r="C22" s="10" t="s">
        <v>31</v>
      </c>
      <c r="D22" s="10" t="s">
        <v>32</v>
      </c>
      <c r="E22" s="25"/>
      <c r="F22" s="95"/>
      <c r="G22" s="22" t="s">
        <v>80</v>
      </c>
      <c r="H22" s="22">
        <v>35</v>
      </c>
      <c r="I22" s="22">
        <v>14</v>
      </c>
      <c r="J22" s="95"/>
      <c r="K22" s="95"/>
      <c r="L22" t="s">
        <v>88</v>
      </c>
      <c r="N22" s="47" t="s">
        <v>45</v>
      </c>
      <c r="O22" s="47" t="s">
        <v>1</v>
      </c>
      <c r="P22" s="47" t="s">
        <v>33</v>
      </c>
      <c r="Q22" s="47" t="s">
        <v>48</v>
      </c>
      <c r="R22" s="47" t="s">
        <v>46</v>
      </c>
      <c r="S22" s="47" t="s">
        <v>47</v>
      </c>
      <c r="T22" s="47" t="s">
        <v>49</v>
      </c>
      <c r="U22" s="47" t="s">
        <v>0</v>
      </c>
      <c r="V22" s="48" t="s">
        <v>50</v>
      </c>
      <c r="W22" s="48" t="s">
        <v>51</v>
      </c>
    </row>
    <row r="23" spans="1:24" x14ac:dyDescent="0.35">
      <c r="A23" s="26" t="s">
        <v>38</v>
      </c>
      <c r="B23" s="20">
        <v>0</v>
      </c>
      <c r="C23" s="20">
        <v>0</v>
      </c>
      <c r="D23" s="20">
        <v>0</v>
      </c>
      <c r="E23" s="25"/>
      <c r="F23" s="95"/>
      <c r="G23" s="22" t="s">
        <v>79</v>
      </c>
      <c r="H23" s="22">
        <v>35</v>
      </c>
      <c r="I23" s="22">
        <v>14</v>
      </c>
      <c r="J23" s="95"/>
      <c r="K23" s="95"/>
      <c r="L23" t="s">
        <v>4</v>
      </c>
    </row>
    <row r="24" spans="1:24" x14ac:dyDescent="0.35">
      <c r="A24" s="26" t="s">
        <v>39</v>
      </c>
      <c r="B24" s="22">
        <v>3</v>
      </c>
      <c r="C24" s="22">
        <v>135</v>
      </c>
      <c r="D24" s="22">
        <v>50</v>
      </c>
      <c r="E24" s="25"/>
      <c r="F24" s="95"/>
      <c r="G24" s="22" t="s">
        <v>78</v>
      </c>
      <c r="H24" s="22">
        <v>40</v>
      </c>
      <c r="I24" s="22">
        <v>16</v>
      </c>
      <c r="J24" s="95"/>
      <c r="K24" s="95"/>
      <c r="L24" t="s">
        <v>3</v>
      </c>
    </row>
    <row r="25" spans="1:24" x14ac:dyDescent="0.35">
      <c r="A25" s="25"/>
      <c r="B25" s="22">
        <v>6</v>
      </c>
      <c r="C25" s="22">
        <v>200</v>
      </c>
      <c r="D25" s="22">
        <v>70</v>
      </c>
      <c r="E25" s="25"/>
      <c r="F25" s="95"/>
      <c r="G25" s="22" t="s">
        <v>77</v>
      </c>
      <c r="H25" s="22">
        <v>50</v>
      </c>
      <c r="I25" s="22">
        <v>20</v>
      </c>
      <c r="J25" s="95"/>
      <c r="K25" s="95"/>
    </row>
    <row r="26" spans="1:24" x14ac:dyDescent="0.35">
      <c r="A26" s="25"/>
      <c r="B26" s="22">
        <v>9</v>
      </c>
      <c r="C26" s="22">
        <v>235</v>
      </c>
      <c r="D26" s="22">
        <v>90</v>
      </c>
      <c r="E26" s="25"/>
      <c r="F26" s="95"/>
      <c r="G26" s="22" t="s">
        <v>76</v>
      </c>
      <c r="H26" s="22">
        <v>80</v>
      </c>
      <c r="I26" s="22">
        <v>32</v>
      </c>
      <c r="J26" s="95"/>
      <c r="K26" s="95"/>
      <c r="M26" t="s">
        <v>1</v>
      </c>
    </row>
    <row r="27" spans="1:24" x14ac:dyDescent="0.35">
      <c r="A27" s="25"/>
      <c r="B27" s="22">
        <v>12</v>
      </c>
      <c r="C27" s="22">
        <v>240</v>
      </c>
      <c r="D27" s="22">
        <v>105</v>
      </c>
      <c r="E27" s="25"/>
      <c r="F27" s="95"/>
      <c r="G27" s="22" t="s">
        <v>75</v>
      </c>
      <c r="H27" s="22">
        <v>150</v>
      </c>
      <c r="I27" s="22">
        <v>60</v>
      </c>
      <c r="J27" s="95"/>
      <c r="K27" s="95"/>
      <c r="M27" t="s">
        <v>45</v>
      </c>
    </row>
    <row r="28" spans="1:24" x14ac:dyDescent="0.35">
      <c r="A28" s="25"/>
      <c r="B28" s="22">
        <v>15</v>
      </c>
      <c r="C28" s="22">
        <v>300</v>
      </c>
      <c r="D28" s="22">
        <v>120</v>
      </c>
      <c r="E28" s="25"/>
      <c r="F28" s="95"/>
      <c r="G28" s="22" t="s">
        <v>73</v>
      </c>
      <c r="H28" s="22">
        <v>190</v>
      </c>
      <c r="I28" s="22">
        <v>76</v>
      </c>
      <c r="J28" s="95"/>
      <c r="K28" s="95"/>
      <c r="M28" t="s">
        <v>33</v>
      </c>
      <c r="P28" s="10" t="s">
        <v>40</v>
      </c>
      <c r="Q28" s="10" t="s">
        <v>41</v>
      </c>
      <c r="R28" s="28" t="s">
        <v>42</v>
      </c>
      <c r="S28" s="28" t="s">
        <v>43</v>
      </c>
      <c r="T28" s="10" t="s">
        <v>29</v>
      </c>
      <c r="U28" s="25"/>
      <c r="V28" s="25"/>
      <c r="W28" s="25"/>
      <c r="X28" s="25"/>
    </row>
    <row r="29" spans="1:24" x14ac:dyDescent="0.35">
      <c r="A29" s="25"/>
      <c r="B29" s="22">
        <v>18</v>
      </c>
      <c r="C29" s="22">
        <v>360</v>
      </c>
      <c r="D29" s="22">
        <v>140</v>
      </c>
      <c r="E29" s="25"/>
      <c r="F29" s="95"/>
      <c r="G29" s="22" t="s">
        <v>74</v>
      </c>
      <c r="H29" s="22">
        <v>260</v>
      </c>
      <c r="I29" s="22">
        <v>104</v>
      </c>
      <c r="J29" s="95"/>
      <c r="K29" s="95"/>
      <c r="M29" t="s">
        <v>48</v>
      </c>
      <c r="P29" s="52">
        <f>SUM(TOTAL2!C2:C7)</f>
        <v>5</v>
      </c>
      <c r="Q29" s="29">
        <f>SUM(TOTAL2!Q2:Q7)</f>
        <v>230</v>
      </c>
      <c r="R29" s="30">
        <f>SUM(TOTAL2!P2:P7)</f>
        <v>575</v>
      </c>
      <c r="S29" s="31">
        <f>SUM(TOTAL2!R2:R9980)</f>
        <v>0</v>
      </c>
      <c r="T29" s="52">
        <f>SUM(TOTAL2!B2:B7)</f>
        <v>5</v>
      </c>
      <c r="U29" s="25"/>
      <c r="V29" s="25"/>
      <c r="W29" s="25"/>
      <c r="X29" s="25"/>
    </row>
    <row r="30" spans="1:24" x14ac:dyDescent="0.35">
      <c r="A30" s="25"/>
      <c r="B30" s="22">
        <v>24</v>
      </c>
      <c r="C30" s="22">
        <v>460</v>
      </c>
      <c r="D30" s="22">
        <v>180</v>
      </c>
      <c r="E30" s="25"/>
      <c r="F30" s="95"/>
      <c r="G30" s="80" t="s">
        <v>64</v>
      </c>
      <c r="H30" s="80">
        <v>35</v>
      </c>
      <c r="I30" s="80">
        <v>14</v>
      </c>
      <c r="J30" s="95"/>
      <c r="K30" s="95"/>
      <c r="M30" t="s">
        <v>47</v>
      </c>
      <c r="P30" s="25"/>
      <c r="Q30" s="25"/>
      <c r="R30" s="25"/>
      <c r="S30" s="25"/>
      <c r="T30" s="25"/>
      <c r="U30" s="25"/>
      <c r="V30" s="25"/>
      <c r="W30" s="25"/>
      <c r="X30" s="25"/>
    </row>
    <row r="31" spans="1:24" x14ac:dyDescent="0.35">
      <c r="A31" s="25"/>
      <c r="B31" s="22">
        <v>30</v>
      </c>
      <c r="C31" s="22">
        <v>560</v>
      </c>
      <c r="D31" s="22">
        <v>210</v>
      </c>
      <c r="E31" s="25"/>
      <c r="F31" s="95"/>
      <c r="G31" s="80" t="s">
        <v>65</v>
      </c>
      <c r="H31" s="80">
        <v>35</v>
      </c>
      <c r="I31" s="80">
        <v>14</v>
      </c>
      <c r="J31" s="95"/>
      <c r="K31" s="95"/>
      <c r="M31" t="s">
        <v>50</v>
      </c>
      <c r="P31" s="24" t="s">
        <v>35</v>
      </c>
      <c r="T31" s="25"/>
      <c r="U31" s="25"/>
      <c r="V31" s="25" t="s">
        <v>90</v>
      </c>
      <c r="W31" s="25">
        <v>0</v>
      </c>
      <c r="X31" s="25">
        <v>0</v>
      </c>
    </row>
    <row r="32" spans="1:24" x14ac:dyDescent="0.35">
      <c r="A32" s="25"/>
      <c r="B32" s="22">
        <v>36</v>
      </c>
      <c r="C32" s="22">
        <v>620</v>
      </c>
      <c r="D32" s="22">
        <v>230</v>
      </c>
      <c r="E32" s="25"/>
      <c r="F32" s="95"/>
      <c r="G32" s="80" t="s">
        <v>66</v>
      </c>
      <c r="H32" s="80">
        <v>35</v>
      </c>
      <c r="I32" s="80">
        <v>14</v>
      </c>
      <c r="J32" s="95"/>
      <c r="K32" s="95"/>
      <c r="M32" t="s">
        <v>0</v>
      </c>
      <c r="P32" s="26" t="s">
        <v>38</v>
      </c>
      <c r="T32" s="25"/>
      <c r="U32" s="25"/>
      <c r="V32" s="25" t="s">
        <v>82</v>
      </c>
      <c r="W32">
        <v>35</v>
      </c>
      <c r="X32" s="25">
        <v>14</v>
      </c>
    </row>
    <row r="33" spans="6:24" x14ac:dyDescent="0.35">
      <c r="F33" s="95"/>
      <c r="G33" s="80" t="s">
        <v>67</v>
      </c>
      <c r="H33" s="80">
        <v>65</v>
      </c>
      <c r="I33" s="81">
        <v>26</v>
      </c>
      <c r="J33" s="95"/>
      <c r="K33" s="95"/>
      <c r="M33" t="s">
        <v>49</v>
      </c>
      <c r="P33" s="26" t="s">
        <v>39</v>
      </c>
      <c r="T33" s="25"/>
      <c r="U33" s="25"/>
      <c r="V33" s="25" t="s">
        <v>83</v>
      </c>
      <c r="W33">
        <v>35</v>
      </c>
      <c r="X33" s="25">
        <v>14</v>
      </c>
    </row>
    <row r="34" spans="6:24" x14ac:dyDescent="0.35">
      <c r="F34" s="95"/>
      <c r="G34" s="80" t="s">
        <v>68</v>
      </c>
      <c r="H34" s="80">
        <v>100</v>
      </c>
      <c r="I34" s="81">
        <v>40</v>
      </c>
      <c r="J34" s="95"/>
      <c r="K34" s="95"/>
      <c r="M34" t="s">
        <v>51</v>
      </c>
      <c r="P34" s="25"/>
      <c r="T34" s="25"/>
      <c r="U34" s="25"/>
      <c r="V34" s="25" t="s">
        <v>84</v>
      </c>
      <c r="W34">
        <v>70</v>
      </c>
      <c r="X34" s="25">
        <v>28</v>
      </c>
    </row>
    <row r="35" spans="6:24" x14ac:dyDescent="0.35">
      <c r="F35" s="95"/>
      <c r="G35" s="80" t="s">
        <v>69</v>
      </c>
      <c r="H35" s="80">
        <v>150</v>
      </c>
      <c r="I35" s="81">
        <v>60</v>
      </c>
      <c r="J35" s="95"/>
      <c r="K35" s="95"/>
      <c r="M35" t="s">
        <v>46</v>
      </c>
      <c r="P35" s="25"/>
      <c r="T35" s="25"/>
      <c r="U35" s="25"/>
      <c r="V35" s="25" t="s">
        <v>85</v>
      </c>
      <c r="W35">
        <v>0</v>
      </c>
      <c r="X35" s="25">
        <v>0</v>
      </c>
    </row>
    <row r="36" spans="6:24" x14ac:dyDescent="0.35">
      <c r="F36" s="95"/>
      <c r="G36" s="80" t="s">
        <v>70</v>
      </c>
      <c r="H36" s="80">
        <v>230</v>
      </c>
      <c r="I36" s="81">
        <v>92</v>
      </c>
      <c r="J36" s="95"/>
      <c r="K36" s="95"/>
      <c r="P36" s="25"/>
      <c r="T36" s="25"/>
      <c r="U36" s="25"/>
      <c r="V36" s="25"/>
      <c r="W36" s="25"/>
      <c r="X36" s="25"/>
    </row>
    <row r="37" spans="6:24" x14ac:dyDescent="0.35">
      <c r="F37" s="95"/>
      <c r="G37" s="80" t="s">
        <v>71</v>
      </c>
      <c r="H37" s="80">
        <v>310</v>
      </c>
      <c r="I37" s="81">
        <v>124</v>
      </c>
      <c r="J37" s="95"/>
      <c r="K37" s="95"/>
    </row>
    <row r="38" spans="6:24" x14ac:dyDescent="0.35">
      <c r="F38" s="95"/>
      <c r="G38" s="80" t="s">
        <v>72</v>
      </c>
      <c r="H38" s="80">
        <v>400</v>
      </c>
      <c r="I38" s="81">
        <v>160</v>
      </c>
      <c r="J38" s="95"/>
      <c r="K38" s="95"/>
    </row>
  </sheetData>
  <mergeCells count="9">
    <mergeCell ref="M1:W2"/>
    <mergeCell ref="M9:W10"/>
    <mergeCell ref="L1:L16"/>
    <mergeCell ref="A17:E18"/>
    <mergeCell ref="F17:F38"/>
    <mergeCell ref="G17:I18"/>
    <mergeCell ref="J17:K38"/>
    <mergeCell ref="A1:K2"/>
    <mergeCell ref="A9:K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3227C-8012-4B6D-830C-91EAD798C349}">
  <sheetPr codeName="Feuil1"/>
  <dimension ref="A1:U23"/>
  <sheetViews>
    <sheetView tabSelected="1" zoomScale="64" zoomScaleNormal="100" workbookViewId="0">
      <selection activeCell="B37" sqref="B37"/>
    </sheetView>
  </sheetViews>
  <sheetFormatPr baseColWidth="10" defaultColWidth="11.453125" defaultRowHeight="14.5" x14ac:dyDescent="0.35"/>
  <cols>
    <col min="1" max="16384" width="11.453125" style="70"/>
  </cols>
  <sheetData>
    <row r="1" spans="1:21" ht="15" customHeight="1" x14ac:dyDescent="0.35">
      <c r="A1" s="71"/>
      <c r="B1" s="71"/>
      <c r="F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</row>
    <row r="2" spans="1:21" ht="15" customHeight="1" x14ac:dyDescent="0.35">
      <c r="A2" s="71"/>
      <c r="B2" s="71"/>
      <c r="F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</row>
    <row r="3" spans="1:21" x14ac:dyDescent="0.35">
      <c r="C3" s="72"/>
      <c r="D3" s="72"/>
      <c r="E3" s="72"/>
      <c r="I3" s="72"/>
      <c r="J3" s="72"/>
      <c r="K3" s="72"/>
      <c r="L3" s="72"/>
      <c r="M3" s="72"/>
      <c r="N3" s="72"/>
      <c r="O3" s="72"/>
      <c r="P3" s="72"/>
      <c r="Q3" s="72"/>
    </row>
    <row r="4" spans="1:21" x14ac:dyDescent="0.35">
      <c r="C4" s="98" t="s">
        <v>86</v>
      </c>
      <c r="D4" s="98"/>
      <c r="E4" s="98"/>
      <c r="F4" s="99" t="s">
        <v>49</v>
      </c>
      <c r="G4" s="99"/>
      <c r="H4" s="99"/>
      <c r="L4" s="72"/>
      <c r="M4" s="72"/>
      <c r="N4" s="72"/>
      <c r="O4" s="72"/>
      <c r="P4" s="72"/>
      <c r="Q4" s="72"/>
    </row>
    <row r="5" spans="1:21" x14ac:dyDescent="0.35">
      <c r="C5" s="98"/>
      <c r="D5" s="98"/>
      <c r="E5" s="98"/>
      <c r="F5" s="99"/>
      <c r="G5" s="99"/>
      <c r="H5" s="99"/>
      <c r="L5" s="72"/>
      <c r="M5" s="72"/>
      <c r="N5" s="72"/>
      <c r="O5" s="72"/>
      <c r="P5" s="72"/>
      <c r="Q5" s="72"/>
    </row>
    <row r="6" spans="1:21" x14ac:dyDescent="0.35">
      <c r="C6" s="100"/>
      <c r="D6" s="101"/>
      <c r="E6" s="102"/>
      <c r="F6" s="100" t="s">
        <v>2</v>
      </c>
      <c r="G6" s="101"/>
      <c r="H6" s="102"/>
      <c r="I6" s="100" t="s">
        <v>87</v>
      </c>
      <c r="J6" s="101"/>
      <c r="K6" s="102"/>
      <c r="L6" s="100" t="s">
        <v>3</v>
      </c>
      <c r="M6" s="101"/>
      <c r="N6" s="102"/>
      <c r="O6" s="100" t="s">
        <v>4</v>
      </c>
      <c r="P6" s="101"/>
      <c r="Q6" s="102"/>
      <c r="R6" s="100" t="s">
        <v>58</v>
      </c>
      <c r="S6" s="101"/>
      <c r="T6" s="102"/>
    </row>
    <row r="7" spans="1:21" x14ac:dyDescent="0.35">
      <c r="C7" s="103"/>
      <c r="D7" s="104"/>
      <c r="E7" s="105"/>
      <c r="F7" s="103"/>
      <c r="G7" s="104"/>
      <c r="H7" s="105"/>
      <c r="I7" s="103"/>
      <c r="J7" s="104"/>
      <c r="K7" s="105"/>
      <c r="L7" s="103"/>
      <c r="M7" s="104"/>
      <c r="N7" s="105"/>
      <c r="O7" s="103"/>
      <c r="P7" s="104"/>
      <c r="Q7" s="105"/>
      <c r="R7" s="103"/>
      <c r="S7" s="104"/>
      <c r="T7" s="105"/>
    </row>
    <row r="8" spans="1:21" x14ac:dyDescent="0.35">
      <c r="C8" s="106" t="s">
        <v>5</v>
      </c>
      <c r="D8" s="107"/>
      <c r="E8" s="108"/>
      <c r="F8" s="106">
        <f>IF(F4="BERTRAND",INFOS!P15,IF(F4="LIONEL",INFOS!N15,IF(F4="RENALD",INFOS!Q15,IF(F4="PIERRE ALAIN",INFOS!O15,IF(F4="MANU",INFOS!R15,IF(F4="RENAUD",INFOS!S15,IF(F4="PHILIPPE",INFOS!T15,IF(F4="LAUREDANA",INFOS!U15,IF(F4="MICHEL",INFOS!V15,IF(F4="VALENTIN",INFOS!W15))))))))))</f>
        <v>0</v>
      </c>
      <c r="G8" s="107"/>
      <c r="H8" s="108"/>
      <c r="I8" s="106">
        <f>IF(F4="BERTRAND",INFOS!D15,IF(F4="LIONEL",INFOS!B15,IF(F4="RENALD",INFOS!E15,IF(F4="PIERRE ALAIN",INFOS!C15,IF(F4="MANU",INFOS!F15,IF(F4="RENAUD",INFOS!G15,IF(F4="PHILIPPE",INFOS!H15,IF(F4="LAUREDANA",INFOS!I15,IF(F4="MICHEL",INFOS!J15,IF(F4="VALENTIN",INFOS!K15))))))))))</f>
        <v>5</v>
      </c>
      <c r="J8" s="107"/>
      <c r="K8" s="108"/>
      <c r="L8" s="106">
        <f>IF(F4="BERTRAND",INFOS!D7,IF(F4="LIONEL",INFOS!B7,IF(F4="RENALD",INFOS!E7,IF(F4="PIERRE ALAIN",INFOS!C7,IF(F4="MANU",INFOS!F7,IF(F4="RENAUD",INFOS!G7,IF(F4="PHILIPPE",INFOS!H7,IF(F4="LAUREDANA",INFOS!I7,IF(F4="MICHEL",INFOS!J7,IF(F4="VALENTIN",INFOS!K7))))))))))</f>
        <v>0</v>
      </c>
      <c r="M8" s="107"/>
      <c r="N8" s="108"/>
      <c r="O8" s="106">
        <f>IF(F4="BERTRAND",INFOS!P7,IF(F4="LIONEL",INFOS!N7,IF(F4="RENALD",INFOS!Q7,IF(F4="PIERRE ALAIN",INFOS!O7,IF(F4="MANU",INFOS!R7,IF(F4="RENAUD",INFOS!S7,IF(F4="PHILIPPE",INFOS!T7,IF(F4="LAUREDANA",INFOS!U7,IF(F4="MICHEL",INFOS!V7,IF(F4="VALENTIN",INFOS!W7))))))))))</f>
        <v>0</v>
      </c>
      <c r="P8" s="107"/>
      <c r="Q8" s="108"/>
      <c r="R8" s="106">
        <f>SUM(O8,F8:N9)</f>
        <v>5</v>
      </c>
      <c r="S8" s="107"/>
      <c r="T8" s="108"/>
    </row>
    <row r="9" spans="1:21" x14ac:dyDescent="0.35">
      <c r="C9" s="109"/>
      <c r="D9" s="110"/>
      <c r="E9" s="111"/>
      <c r="F9" s="109"/>
      <c r="G9" s="110"/>
      <c r="H9" s="111"/>
      <c r="I9" s="109"/>
      <c r="J9" s="110"/>
      <c r="K9" s="111"/>
      <c r="L9" s="109"/>
      <c r="M9" s="110"/>
      <c r="N9" s="111"/>
      <c r="O9" s="109"/>
      <c r="P9" s="110"/>
      <c r="Q9" s="111"/>
      <c r="R9" s="109"/>
      <c r="S9" s="110"/>
      <c r="T9" s="111"/>
    </row>
    <row r="10" spans="1:21" x14ac:dyDescent="0.35">
      <c r="C10" s="106" t="s">
        <v>6</v>
      </c>
      <c r="D10" s="107"/>
      <c r="E10" s="108"/>
      <c r="F10" s="106">
        <f>IF(F4="BERTRAND",INFOS!P14,IF(F4="LIONEL",INFOS!N14,IF(F4="RENALD",INFOS!Q14,IF(F4="PIERRE ALAIN",INFOS!O14,IF(F4="MANU",INFOS!R14,IF(F4="RENAUD",INFOS!S14,IF(F4="PHILIPPE",INFOS!T14,IF(F4="LAUREDANA",INFOS!U14,IF(F4="MICHEL",INFOS!V14,IF(F4="VALENTIN",INFOS!W14))))))))))</f>
        <v>0</v>
      </c>
      <c r="G10" s="107"/>
      <c r="H10" s="108"/>
      <c r="I10" s="106">
        <f>IF(F4="BERTRAND",INFOS!D14,IF(F4="LIONEL",INFOS!B14,IF(F4="RENALD",INFOS!E14,IF(F4="PIERRE ALAIN",INFOS!C14,IF(F4="MANU",INFOS!F14,IF(F4="RENAUD",INFOS!G14,IF(F4="PHILIPPE",INFOS!H14,IF(F4="LAUREDANA",INFOS!I14,IF(F4="MICHEL",INFOS!J14,IF(F4="VALENTIN",INFOS!K14))))))))))</f>
        <v>5</v>
      </c>
      <c r="J10" s="107"/>
      <c r="K10" s="108"/>
      <c r="L10" s="106">
        <f>IF(F4="BERTRAND",INFOS!D6,IF(F4="LIONEL",INFOS!B6,IF(F4="RENALD",INFOS!E6,IF(F4="PIERRE ALAIN",INFOS!C6,IF(F4="MANU",INFOS!F6,IF(F4="RENAUD",INFOS!G6,IF(F4="PHILIPPE",INFOS!H6,IF(F4="LAUREDANA",INFOS!I6,IF(F4="MICHEL",INFOS!J6,IF(F4="VALENTIN",INFOS!K6))))))))))</f>
        <v>0</v>
      </c>
      <c r="M10" s="107"/>
      <c r="N10" s="108"/>
      <c r="O10" s="106">
        <f>IF(F4="BERTRAND",INFOS!P6,IF(F4="LIONEL",INFOS!N6,IF(F4="RENALD",INFOS!Q6,IF(F4="PIERRE ALAIN",INFOS!O6,IF(F4="MANU",INFOS!R6,IF(F4="RENAUD",INFOS!S6,IF(F4="PHILIPPE",INFOS!T6,IF(F4="LAUREDANA",INFOS!U6,IF(F4="MICHEL",INFOS!V6,IF(F4="VALENTIN",INFOS!W6))))))))))</f>
        <v>0</v>
      </c>
      <c r="P10" s="107"/>
      <c r="Q10" s="108"/>
      <c r="R10" s="106">
        <f>SUM(O10,F10:Q11)</f>
        <v>5</v>
      </c>
      <c r="S10" s="107"/>
      <c r="T10" s="108"/>
    </row>
    <row r="11" spans="1:21" x14ac:dyDescent="0.35">
      <c r="C11" s="109"/>
      <c r="D11" s="110"/>
      <c r="E11" s="111"/>
      <c r="F11" s="109"/>
      <c r="G11" s="110"/>
      <c r="H11" s="111"/>
      <c r="I11" s="109"/>
      <c r="J11" s="110"/>
      <c r="K11" s="111"/>
      <c r="L11" s="109"/>
      <c r="M11" s="110"/>
      <c r="N11" s="111"/>
      <c r="O11" s="109"/>
      <c r="P11" s="110"/>
      <c r="Q11" s="111"/>
      <c r="R11" s="109"/>
      <c r="S11" s="110"/>
      <c r="T11" s="111"/>
    </row>
    <row r="12" spans="1:21" x14ac:dyDescent="0.35">
      <c r="C12" s="106" t="s">
        <v>7</v>
      </c>
      <c r="D12" s="107"/>
      <c r="E12" s="108"/>
      <c r="F12" s="106">
        <f>IF(F4="BERTRAND",INFOS!P16,IF(F4="LIONEL",INFOS!N16,IF(F4="RENALD",INFOS!Q16,IF(F4="PIERRE ALAIN",INFOS!O16,IF(F4="MANU",INFOS!R16,IF(F4="RENAUD",INFOS!S16,IF(F4="PHILIPPE",INFOS!T16,IF(F4="LAUREDANA",INFOS!U16,IF(F4="MICHEL",INFOS!V16,IF(F4="VALENTIN",INFOS!W16))))))))))</f>
        <v>0</v>
      </c>
      <c r="G12" s="107"/>
      <c r="H12" s="108"/>
      <c r="I12" s="106">
        <f>IF(F4="BERTRAND",INFOS!D16,IF(F4="LIONEL",INFOS!B16,IF(F4="RENALD",INFOS!E16,IF(F4="PIERRE ALAIN",INFOS!C16,IF(F4="MANU",INFOS!F16,IF(F4="RENAUD",INFOS!G16,IF(F4="PHILIPPE",INFOS!H16,IF(F4="LAUREDANA",INFOS!I16,IF(F4="MICHEL",INFOS!J16,IF(F4="VALENTIN",INFOS!K16))))))))))</f>
        <v>0</v>
      </c>
      <c r="J12" s="107"/>
      <c r="K12" s="108"/>
      <c r="L12" s="106">
        <f>IF(F4="BERTRAND",INFOS!D8,IF(F4="LIONEL",INFOS!B8,IF(F4="RENALD",INFOS!E8,IF(F4="PIERRE ALAIN",INFOS!C8,IF(F4="MANU",INFOS!F8,IF(F4="RENAUD",INFOS!G8,IF(F4="PHILIPPE",INFOS!H8,IF(F4="LAUREDANA",INFOS!I8,IF(F4="MICHEL",INFOS!J8,IF(F4="VALENTIN",INFOS!K8))))))))))</f>
        <v>0</v>
      </c>
      <c r="M12" s="107"/>
      <c r="N12" s="108"/>
      <c r="O12" s="106">
        <f>IF(F4="BERTRAND",INFOS!P8,IF(F4="LIONEL",INFOS!N8,IF(F4="RENALD",INFOS!Q8,IF(F4="PIERRE ALAIN",INFOS!O8,IF(F4="MANU",INFOS!R8,IF(F4="RENAUD",INFOS!S8,IF(F4="PHILIPPE",INFOS!T8,IF(F4="LAUREDANA",INFOS!U8,IF(F4="MICHEL",INFOS!V8,IF(F4="VALENTIN",INFOS!W8))))))))))</f>
        <v>0</v>
      </c>
      <c r="P12" s="107"/>
      <c r="Q12" s="108"/>
      <c r="R12" s="106">
        <f>SUM(O12,F12:Q13)</f>
        <v>0</v>
      </c>
      <c r="S12" s="107"/>
      <c r="T12" s="108"/>
    </row>
    <row r="13" spans="1:21" x14ac:dyDescent="0.35">
      <c r="C13" s="109"/>
      <c r="D13" s="110"/>
      <c r="E13" s="111"/>
      <c r="F13" s="109"/>
      <c r="G13" s="110"/>
      <c r="H13" s="111"/>
      <c r="I13" s="109"/>
      <c r="J13" s="110"/>
      <c r="K13" s="111"/>
      <c r="L13" s="109"/>
      <c r="M13" s="110"/>
      <c r="N13" s="111"/>
      <c r="O13" s="109"/>
      <c r="P13" s="110"/>
      <c r="Q13" s="111"/>
      <c r="R13" s="109"/>
      <c r="S13" s="110"/>
      <c r="T13" s="111"/>
    </row>
    <row r="14" spans="1:21" x14ac:dyDescent="0.35">
      <c r="C14" s="106" t="s">
        <v>8</v>
      </c>
      <c r="D14" s="107"/>
      <c r="E14" s="108"/>
      <c r="F14" s="106">
        <f>IF(F4="BERTRAND",INFOS!P13,IF(F4="LIONEL",INFOS!N13,IF(F4="RENALD",INFOS!Q13,IF(F4="PIERRE ALAIN",INFOS!O13,IF(F4="MANU",INFOS!R13,IF(F4="RENAUD",INFOS!S13,IF(F4="PHILIPPE",INFOS!T13,IF(F4="LAUREDANA",INFOS!U13,IF(F4="MICHEL",INFOS!V13,IF(F4="VALENTIN",INFOS!W13))))))))))</f>
        <v>0</v>
      </c>
      <c r="G14" s="107"/>
      <c r="H14" s="108"/>
      <c r="I14" s="106">
        <f>IF(F4="BERTRAND",INFOS!D13,IF(F4="LIONEL",INFOS!B13,IF(F4="RENALD",INFOS!E13,IF(F4="PIERRE ALAIN",INFOS!C13,IF(F4="MANU",INFOS!F13,IF(F4="RENAUD",INFOS!G13,IF(F4="PHILIPPE",INFOS!H13,IF(F4="LAUREDANA",INFOS!I13,IF(F4="MICHEL",INFOS!J13,IF(F4="VALENTIN",INFOS!K13))))))))))</f>
        <v>540</v>
      </c>
      <c r="J14" s="107"/>
      <c r="K14" s="108"/>
      <c r="L14" s="106">
        <f>IF(F4="BERTRAND",INFOS!D5,IF(F4="LIONEL",INFOS!B5,IF(F4="RENALD",INFOS!E5,IF(F4="PIERRE ALAIN",INFOS!C5,IF(F4="MANU",INFOS!F5,IF(F4="RENAUD",INFOS!G5,IF(F4="PHILIPPE",INFOS!H5,IF(F4="LAUREDANA",INFOS!I5,IF(F4="MICHEL",INFOS!J5,IF(F4="VALENTIN",INFOS!K5))))))))))</f>
        <v>0</v>
      </c>
      <c r="M14" s="107"/>
      <c r="N14" s="108"/>
      <c r="O14" s="106">
        <f>IF(F4="BERTRAND",INFOS!P5,IF(F4="LIONEL",INFOS!N5,IF(F4="RENALD",INFOS!Q5,IF(F4="PIERRE ALAIN",INFOS!O5,IF(F4="MANU",INFOS!R5,IF(F4="RENAUD",INFOS!S5,IF(F4="PHILIPPE",INFOS!T5,IF(F4="LAUREDANA",INFOS!U5,IF(F4="MICHEL",INFOS!V5,IF(F4="VALENTIN",INFOS!W5))))))))))</f>
        <v>0</v>
      </c>
      <c r="P14" s="107"/>
      <c r="Q14" s="108"/>
      <c r="R14" s="106">
        <f>SUM(O14,F14:Q15)</f>
        <v>540</v>
      </c>
      <c r="S14" s="107"/>
      <c r="T14" s="108"/>
    </row>
    <row r="15" spans="1:21" x14ac:dyDescent="0.35">
      <c r="C15" s="109"/>
      <c r="D15" s="110"/>
      <c r="E15" s="111"/>
      <c r="F15" s="109"/>
      <c r="G15" s="110"/>
      <c r="H15" s="111"/>
      <c r="I15" s="109"/>
      <c r="J15" s="110"/>
      <c r="K15" s="111"/>
      <c r="L15" s="109"/>
      <c r="M15" s="110"/>
      <c r="N15" s="111"/>
      <c r="O15" s="109"/>
      <c r="P15" s="110"/>
      <c r="Q15" s="111"/>
      <c r="R15" s="109"/>
      <c r="S15" s="110"/>
      <c r="T15" s="111"/>
    </row>
    <row r="16" spans="1:21" x14ac:dyDescent="0.35">
      <c r="C16" s="106" t="s">
        <v>9</v>
      </c>
      <c r="D16" s="107"/>
      <c r="E16" s="108"/>
      <c r="F16" s="106">
        <f>IF(F14&lt;5000,F14/100*10,IF(F14&lt;15000,F14/100*11,IF(F14&lt;25000,F14/100*12,IF(F14&lt;35000,F14/100*13,IF(F14&lt;45000,F14/100*14,IF(F14&gt;45000,F14/100*15))))))</f>
        <v>0</v>
      </c>
      <c r="G16" s="107"/>
      <c r="H16" s="108"/>
      <c r="I16" s="106">
        <f>IF(F4="BERTRAND",INFOS!D12,IF(F4="LIONEL",INFOS!B12,IF(F4="RENALD",INFOS!E12,IF(F4="PIERRE ALAIN",INFOS!C12,IF(F4="MANU",INFOS!F12,IF(F4="RENAUD",INFOS!G12,IF(F4="PHILIPPE",INFOS!H12,IF(F4="LAUREDANA",INFOS!I12,IF(F4="MICHEL",INFOS!J12,IF(F4="VALENTIN",INFOS!K12))))))))))</f>
        <v>216</v>
      </c>
      <c r="J16" s="107"/>
      <c r="K16" s="108"/>
      <c r="L16" s="106">
        <f>IF(F4="BERTRAND",INFOS!D5,IF(F4="LIONEL",INFOS!B5,IF(F4="RENALD",INFOS!E5,IF(F4="PIERRE ALAIN",INFOS!C5,IF(F4="MANU",INFOS!F5,IF(F4="RENAUD",INFOS!G5,IF(F4="PHILIPPE",INFOS!H5,IF(F4="LAUREDANA",INFOS!I5,IF(F4="MICHEL",INFOS!J5,IF(F4="VALENTIN",INFOS!K5))))))))))/100*34</f>
        <v>0</v>
      </c>
      <c r="M16" s="107"/>
      <c r="N16" s="108"/>
      <c r="O16" s="106">
        <f>IF(F4="BERTRAND",INFOS!P4,IF(F4="LIONEL",INFOS!N4,IF(F4="RENALD",INFOS!Q4,IF(F4="PIERRE ALAIN",INFOS!O4,IF(F4="MANU",INFOS!R4,IF(F4="RENAUD",INFOS!S4,IF(F4="PHILIPPE",INFOS!T4,IF(F4="LAUREDANA",INFOS!U4,IF(F4="MICHEL",INFOS!V4,IF(F4="VALENTIN",INFOS!W4))))))))))</f>
        <v>0</v>
      </c>
      <c r="P16" s="107"/>
      <c r="Q16" s="108"/>
      <c r="R16" s="106">
        <f>SUM(O16,F16:Q17)</f>
        <v>216</v>
      </c>
      <c r="S16" s="107"/>
      <c r="T16" s="108"/>
    </row>
    <row r="17" spans="3:20" x14ac:dyDescent="0.35">
      <c r="C17" s="109"/>
      <c r="D17" s="110"/>
      <c r="E17" s="111"/>
      <c r="F17" s="109"/>
      <c r="G17" s="110"/>
      <c r="H17" s="111"/>
      <c r="I17" s="109"/>
      <c r="J17" s="110"/>
      <c r="K17" s="111"/>
      <c r="L17" s="109"/>
      <c r="M17" s="110"/>
      <c r="N17" s="111"/>
      <c r="O17" s="109"/>
      <c r="P17" s="110"/>
      <c r="Q17" s="111"/>
      <c r="R17" s="109"/>
      <c r="S17" s="110"/>
      <c r="T17" s="111"/>
    </row>
    <row r="18" spans="3:20" x14ac:dyDescent="0.35">
      <c r="C18" s="106" t="s">
        <v>10</v>
      </c>
      <c r="D18" s="107"/>
      <c r="E18" s="108"/>
      <c r="F18" s="106"/>
      <c r="G18" s="107"/>
      <c r="H18" s="108"/>
      <c r="I18" s="106"/>
      <c r="J18" s="107"/>
      <c r="K18" s="108"/>
      <c r="L18" s="106">
        <f>IF(F4="BERTRAND",INFOS!D5,IF(F4="LIONEL",INFOS!B5,IF(F4="RENALD",INFOS!E5,IF(F4="PIERRE ALAIN",INFOS!C5,IF(F4="MANU",INFOS!F5,IF(F4="RENAUD",INFOS!G5,IF(F4="PHILIPPE",INFOS!H5,IF(F4="LAUREDANA",INFOS!I5,IF(F4="MICHEL",INFOS!J5,IF(F4="VALENTIN",INFOS!K5))))))))))/100*6</f>
        <v>0</v>
      </c>
      <c r="M18" s="107"/>
      <c r="N18" s="108"/>
      <c r="O18" s="106"/>
      <c r="P18" s="107"/>
      <c r="Q18" s="108"/>
      <c r="R18" s="106"/>
      <c r="S18" s="107"/>
      <c r="T18" s="108"/>
    </row>
    <row r="19" spans="3:20" x14ac:dyDescent="0.35">
      <c r="C19" s="109"/>
      <c r="D19" s="110"/>
      <c r="E19" s="111"/>
      <c r="F19" s="109"/>
      <c r="G19" s="110"/>
      <c r="H19" s="111"/>
      <c r="I19" s="109"/>
      <c r="J19" s="110"/>
      <c r="K19" s="111"/>
      <c r="L19" s="109"/>
      <c r="M19" s="110"/>
      <c r="N19" s="111"/>
      <c r="O19" s="109"/>
      <c r="P19" s="110"/>
      <c r="Q19" s="111"/>
      <c r="R19" s="109"/>
      <c r="S19" s="110"/>
      <c r="T19" s="111"/>
    </row>
    <row r="20" spans="3:20" x14ac:dyDescent="0.35">
      <c r="L20" s="70" t="s">
        <v>89</v>
      </c>
    </row>
    <row r="22" spans="3:20" x14ac:dyDescent="0.35">
      <c r="C22" s="112"/>
      <c r="D22" s="112"/>
      <c r="E22" s="112"/>
    </row>
    <row r="23" spans="3:20" x14ac:dyDescent="0.35">
      <c r="C23" s="112"/>
      <c r="D23" s="112"/>
      <c r="E23" s="112"/>
    </row>
  </sheetData>
  <mergeCells count="45">
    <mergeCell ref="C22:E23"/>
    <mergeCell ref="R16:T17"/>
    <mergeCell ref="I6:K7"/>
    <mergeCell ref="I8:K9"/>
    <mergeCell ref="I10:K11"/>
    <mergeCell ref="I12:K13"/>
    <mergeCell ref="I14:K15"/>
    <mergeCell ref="I16:K17"/>
    <mergeCell ref="R18:T19"/>
    <mergeCell ref="R8:T9"/>
    <mergeCell ref="C8:E9"/>
    <mergeCell ref="C10:E11"/>
    <mergeCell ref="C12:E13"/>
    <mergeCell ref="C14:E15"/>
    <mergeCell ref="F10:H11"/>
    <mergeCell ref="F12:H13"/>
    <mergeCell ref="R10:T11"/>
    <mergeCell ref="R12:T13"/>
    <mergeCell ref="R14:T15"/>
    <mergeCell ref="O6:Q7"/>
    <mergeCell ref="C6:E7"/>
    <mergeCell ref="R6:T7"/>
    <mergeCell ref="O18:Q19"/>
    <mergeCell ref="L8:N9"/>
    <mergeCell ref="L10:N11"/>
    <mergeCell ref="L12:N13"/>
    <mergeCell ref="L14:N15"/>
    <mergeCell ref="L16:N17"/>
    <mergeCell ref="O8:Q9"/>
    <mergeCell ref="O10:Q11"/>
    <mergeCell ref="O12:Q13"/>
    <mergeCell ref="O14:Q15"/>
    <mergeCell ref="O16:Q17"/>
    <mergeCell ref="C4:E5"/>
    <mergeCell ref="F4:H5"/>
    <mergeCell ref="F6:H7"/>
    <mergeCell ref="L6:N7"/>
    <mergeCell ref="L18:N19"/>
    <mergeCell ref="F14:H15"/>
    <mergeCell ref="F8:H9"/>
    <mergeCell ref="I18:K19"/>
    <mergeCell ref="C16:E17"/>
    <mergeCell ref="C18:E19"/>
    <mergeCell ref="F16:H17"/>
    <mergeCell ref="F18:H19"/>
  </mergeCells>
  <dataValidations count="1">
    <dataValidation type="list" allowBlank="1" showInputMessage="1" showErrorMessage="1" sqref="F4:H5" xr:uid="{4A1E4591-D67A-4EB5-9333-75363DA541EC}">
      <formula1>"LIONEL,MANU,PIERRE ALAIN,RENAUD,RENALD,BERTRAND,LAUREDANA,MICHEL,VALENTIN,PHILIPPE"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6" r:id="rId4" name="Button 8">
              <controlPr defaultSize="0" print="0" autoFill="0" autoPict="0" macro="[0]!affichage_formulaire">
                <anchor moveWithCells="1" sizeWithCells="1">
                  <from>
                    <xdr:col>2</xdr:col>
                    <xdr:colOff>171450</xdr:colOff>
                    <xdr:row>20</xdr:row>
                    <xdr:rowOff>133350</xdr:rowOff>
                  </from>
                  <to>
                    <xdr:col>4</xdr:col>
                    <xdr:colOff>622300</xdr:colOff>
                    <xdr:row>23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5" name="Button 9">
              <controlPr defaultSize="0" print="0" autoFill="0" autoPict="0" macro="[0]!TOTAL.TOTAL">
                <anchor moveWithCells="1" sizeWithCells="1">
                  <from>
                    <xdr:col>5</xdr:col>
                    <xdr:colOff>152400</xdr:colOff>
                    <xdr:row>20</xdr:row>
                    <xdr:rowOff>146050</xdr:rowOff>
                  </from>
                  <to>
                    <xdr:col>7</xdr:col>
                    <xdr:colOff>603250</xdr:colOff>
                    <xdr:row>23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6" name="Button 10">
              <controlPr defaultSize="0" print="0" autoFill="0" autoPict="0" macro="[0]!GEDIA.GEDIA">
                <anchor moveWithCells="1" sizeWithCells="1">
                  <from>
                    <xdr:col>8</xdr:col>
                    <xdr:colOff>139700</xdr:colOff>
                    <xdr:row>20</xdr:row>
                    <xdr:rowOff>146050</xdr:rowOff>
                  </from>
                  <to>
                    <xdr:col>10</xdr:col>
                    <xdr:colOff>584200</xdr:colOff>
                    <xdr:row>23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7" name="Button 12">
              <controlPr defaultSize="0" print="0" autoFill="0" autoPict="0" macro="[0]!TOTAL2.TOTAL2">
                <anchor moveWithCells="1" sizeWithCells="1">
                  <from>
                    <xdr:col>11</xdr:col>
                    <xdr:colOff>25400</xdr:colOff>
                    <xdr:row>20</xdr:row>
                    <xdr:rowOff>133350</xdr:rowOff>
                  </from>
                  <to>
                    <xdr:col>13</xdr:col>
                    <xdr:colOff>476250</xdr:colOff>
                    <xdr:row>23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8" name="Button 14">
              <controlPr defaultSize="0" print="0" autoFill="0" autoPict="0" macro="[0]!GAZPROM.GAZPROM">
                <anchor moveWithCells="1" sizeWithCells="1">
                  <from>
                    <xdr:col>13</xdr:col>
                    <xdr:colOff>768350</xdr:colOff>
                    <xdr:row>20</xdr:row>
                    <xdr:rowOff>146050</xdr:rowOff>
                  </from>
                  <to>
                    <xdr:col>16</xdr:col>
                    <xdr:colOff>412750</xdr:colOff>
                    <xdr:row>23</xdr:row>
                    <xdr:rowOff>69850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837F1-8DC2-4485-B721-AC9832B7A018}">
  <sheetPr codeName="Feuil2"/>
  <dimension ref="A1:AJ11"/>
  <sheetViews>
    <sheetView zoomScale="68" zoomScaleNormal="68" workbookViewId="0">
      <selection activeCell="A2" sqref="A2"/>
    </sheetView>
  </sheetViews>
  <sheetFormatPr baseColWidth="10" defaultColWidth="11.453125" defaultRowHeight="13" x14ac:dyDescent="0.35"/>
  <cols>
    <col min="1" max="1" width="15.54296875" style="9" customWidth="1"/>
    <col min="2" max="2" width="23.453125" style="9" customWidth="1"/>
    <col min="3" max="3" width="23.1796875" style="49" customWidth="1"/>
    <col min="4" max="4" width="28.453125" style="9" customWidth="1"/>
    <col min="5" max="5" width="23.54296875" style="13" bestFit="1" customWidth="1"/>
    <col min="6" max="6" width="35.1796875" style="9" customWidth="1"/>
    <col min="7" max="7" width="39.1796875" style="9" bestFit="1" customWidth="1"/>
    <col min="8" max="8" width="23.453125" style="14" customWidth="1"/>
    <col min="9" max="9" width="21.81640625" style="23" bestFit="1" customWidth="1"/>
    <col min="10" max="10" width="23.1796875" style="9" customWidth="1"/>
    <col min="11" max="11" width="29.1796875" style="9" customWidth="1"/>
    <col min="12" max="12" width="18.54296875" style="9" bestFit="1" customWidth="1"/>
    <col min="13" max="13" width="18.1796875" style="12" bestFit="1" customWidth="1"/>
    <col min="14" max="14" width="16.453125" style="9" bestFit="1" customWidth="1"/>
    <col min="15" max="15" width="24.7265625" style="17" bestFit="1" customWidth="1"/>
    <col min="16" max="16" width="31.81640625" style="9" bestFit="1" customWidth="1"/>
    <col min="17" max="17" width="19.81640625" style="9" customWidth="1"/>
    <col min="18" max="18" width="25.1796875" style="18" bestFit="1" customWidth="1"/>
    <col min="19" max="19" width="36.7265625" style="21" bestFit="1" customWidth="1"/>
    <col min="20" max="20" width="29.26953125" style="21" bestFit="1" customWidth="1"/>
    <col min="21" max="21" width="14.453125" style="21" bestFit="1" customWidth="1"/>
    <col min="22" max="22" width="11.453125" style="21"/>
    <col min="23" max="23" width="13.1796875" style="21" bestFit="1" customWidth="1"/>
    <col min="24" max="24" width="14.453125" style="21" bestFit="1" customWidth="1"/>
    <col min="25" max="25" width="21.453125" style="21" bestFit="1" customWidth="1"/>
    <col min="26" max="26" width="15.1796875" style="21" bestFit="1" customWidth="1"/>
    <col min="27" max="16384" width="11.453125" style="21"/>
  </cols>
  <sheetData>
    <row r="1" spans="1:36" s="9" customFormat="1" ht="15.5" thickTop="1" thickBot="1" x14ac:dyDescent="0.4">
      <c r="A1" s="1" t="s">
        <v>11</v>
      </c>
      <c r="B1" s="2" t="s">
        <v>12</v>
      </c>
      <c r="C1" s="50" t="s">
        <v>13</v>
      </c>
      <c r="D1" s="3" t="s">
        <v>14</v>
      </c>
      <c r="E1" s="2" t="s">
        <v>15</v>
      </c>
      <c r="F1" s="4" t="s">
        <v>16</v>
      </c>
      <c r="G1" s="2" t="s">
        <v>17</v>
      </c>
      <c r="H1" s="2" t="s">
        <v>18</v>
      </c>
      <c r="I1" s="5" t="s">
        <v>19</v>
      </c>
      <c r="J1" s="2" t="s">
        <v>20</v>
      </c>
      <c r="K1" s="2" t="s">
        <v>21</v>
      </c>
      <c r="L1" s="2" t="s">
        <v>22</v>
      </c>
      <c r="M1" s="2" t="s">
        <v>59</v>
      </c>
      <c r="N1" s="3" t="s">
        <v>23</v>
      </c>
      <c r="O1" s="2" t="s">
        <v>24</v>
      </c>
      <c r="P1" s="6" t="s">
        <v>25</v>
      </c>
      <c r="Q1" s="41" t="s">
        <v>44</v>
      </c>
      <c r="R1" s="1" t="s">
        <v>26</v>
      </c>
      <c r="S1" s="7" t="s">
        <v>27</v>
      </c>
      <c r="T1" s="1" t="s">
        <v>28</v>
      </c>
      <c r="U1" s="8"/>
      <c r="V1" s="74"/>
      <c r="W1" s="75"/>
      <c r="X1" s="75"/>
      <c r="Y1" s="75"/>
      <c r="Z1" s="76"/>
      <c r="AA1" s="76"/>
      <c r="AB1" s="77"/>
      <c r="AF1" s="43"/>
      <c r="AG1" s="43"/>
      <c r="AH1" s="43"/>
      <c r="AI1" s="11"/>
      <c r="AJ1" s="11"/>
    </row>
    <row r="2" spans="1:36" s="9" customFormat="1" ht="15" thickTop="1" x14ac:dyDescent="0.3">
      <c r="C2" s="49"/>
      <c r="D2" s="12"/>
      <c r="F2" s="13"/>
      <c r="I2" s="14"/>
      <c r="J2" s="15"/>
      <c r="M2" s="12"/>
      <c r="N2" s="12"/>
      <c r="O2" s="16"/>
      <c r="P2" s="17"/>
      <c r="Q2" s="17"/>
      <c r="S2" s="18"/>
      <c r="V2" s="75"/>
      <c r="W2" s="78"/>
      <c r="X2" s="75"/>
      <c r="Y2" s="76"/>
      <c r="Z2" s="75"/>
      <c r="AA2" s="75"/>
      <c r="AB2" s="79"/>
      <c r="AF2" s="43"/>
      <c r="AG2" s="43"/>
      <c r="AH2" s="43"/>
      <c r="AI2" s="11"/>
      <c r="AJ2" s="11"/>
    </row>
    <row r="3" spans="1:36" ht="14.5" x14ac:dyDescent="0.35">
      <c r="AF3" s="44"/>
      <c r="AG3" s="44"/>
      <c r="AH3" s="44"/>
      <c r="AI3" s="11"/>
      <c r="AJ3" s="11"/>
    </row>
    <row r="4" spans="1:36" ht="14.5" x14ac:dyDescent="0.35">
      <c r="AF4" s="44"/>
      <c r="AG4" s="44"/>
      <c r="AH4" s="44"/>
      <c r="AI4" s="11"/>
      <c r="AJ4" s="11"/>
    </row>
    <row r="5" spans="1:36" ht="14.5" x14ac:dyDescent="0.35">
      <c r="AF5" s="44"/>
      <c r="AG5" s="44"/>
      <c r="AH5" s="44"/>
      <c r="AI5" s="11"/>
      <c r="AJ5" s="11"/>
    </row>
    <row r="6" spans="1:36" ht="14.5" x14ac:dyDescent="0.35">
      <c r="AH6" s="45"/>
      <c r="AI6" s="11"/>
      <c r="AJ6" s="11"/>
    </row>
    <row r="7" spans="1:36" ht="14.5" x14ac:dyDescent="0.35">
      <c r="AH7" s="42"/>
      <c r="AI7" s="11"/>
      <c r="AJ7" s="11"/>
    </row>
    <row r="8" spans="1:36" x14ac:dyDescent="0.35">
      <c r="AH8" s="42"/>
    </row>
    <row r="9" spans="1:36" x14ac:dyDescent="0.35">
      <c r="AH9" s="42"/>
    </row>
    <row r="10" spans="1:36" x14ac:dyDescent="0.35">
      <c r="AH10" s="42"/>
    </row>
    <row r="11" spans="1:36" x14ac:dyDescent="0.35">
      <c r="AH11" s="42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32178-FFB1-4154-AA2A-A44A2FF70E7E}">
  <sheetPr codeName="Feuil4"/>
  <dimension ref="A1:V15"/>
  <sheetViews>
    <sheetView topLeftCell="M1" workbookViewId="0">
      <selection activeCell="P1" sqref="P1:P1048576"/>
    </sheetView>
  </sheetViews>
  <sheetFormatPr baseColWidth="10" defaultColWidth="11.453125" defaultRowHeight="14.5" x14ac:dyDescent="0.35"/>
  <cols>
    <col min="1" max="1" width="16.453125" style="25" bestFit="1" customWidth="1"/>
    <col min="2" max="2" width="21.54296875" style="25" bestFit="1" customWidth="1"/>
    <col min="3" max="3" width="21.453125" style="25" bestFit="1" customWidth="1"/>
    <col min="4" max="4" width="25.54296875" style="25" bestFit="1" customWidth="1"/>
    <col min="5" max="5" width="25.453125" style="25" customWidth="1"/>
    <col min="6" max="6" width="35.1796875" style="25" customWidth="1"/>
    <col min="7" max="7" width="42" style="25" customWidth="1"/>
    <col min="8" max="8" width="27.54296875" style="25" customWidth="1"/>
    <col min="9" max="9" width="31" style="25" customWidth="1"/>
    <col min="10" max="10" width="18.81640625" style="25" customWidth="1"/>
    <col min="11" max="11" width="24" style="25" customWidth="1"/>
    <col min="12" max="12" width="16.453125" style="25" bestFit="1" customWidth="1"/>
    <col min="13" max="13" width="30.81640625" style="25" customWidth="1"/>
    <col min="14" max="14" width="17.54296875" style="25" bestFit="1" customWidth="1"/>
    <col min="15" max="15" width="23.54296875" style="25" customWidth="1"/>
    <col min="16" max="16" width="32.81640625" style="25" hidden="1" customWidth="1"/>
    <col min="17" max="17" width="19.81640625" style="25" bestFit="1" customWidth="1"/>
    <col min="18" max="18" width="18.1796875" style="25" bestFit="1" customWidth="1"/>
    <col min="19" max="19" width="17" style="25" bestFit="1" customWidth="1"/>
    <col min="20" max="20" width="17.81640625" style="25" bestFit="1" customWidth="1"/>
    <col min="21" max="21" width="20.453125" style="25" bestFit="1" customWidth="1"/>
    <col min="22" max="22" width="18.54296875" style="25" bestFit="1" customWidth="1"/>
    <col min="23" max="16384" width="11.453125" style="25"/>
  </cols>
  <sheetData>
    <row r="1" spans="1:22" ht="15.5" x14ac:dyDescent="0.35">
      <c r="A1" s="61" t="s">
        <v>57</v>
      </c>
      <c r="B1" s="62" t="s">
        <v>34</v>
      </c>
      <c r="C1" s="63" t="s">
        <v>13</v>
      </c>
      <c r="D1" s="64" t="s">
        <v>14</v>
      </c>
      <c r="E1" s="63" t="s">
        <v>15</v>
      </c>
      <c r="F1" s="65" t="s">
        <v>16</v>
      </c>
      <c r="G1" s="63" t="s">
        <v>17</v>
      </c>
      <c r="H1" s="63" t="s">
        <v>18</v>
      </c>
      <c r="I1" s="66" t="s">
        <v>19</v>
      </c>
      <c r="J1" s="63" t="s">
        <v>20</v>
      </c>
      <c r="K1" s="63" t="s">
        <v>21</v>
      </c>
      <c r="L1" s="63" t="s">
        <v>60</v>
      </c>
      <c r="M1" s="63" t="s">
        <v>59</v>
      </c>
      <c r="N1" s="63" t="s">
        <v>36</v>
      </c>
      <c r="O1" s="63" t="s">
        <v>62</v>
      </c>
      <c r="P1" s="63" t="s">
        <v>37</v>
      </c>
      <c r="Q1" s="67" t="s">
        <v>32</v>
      </c>
      <c r="R1" s="68" t="s">
        <v>63</v>
      </c>
      <c r="S1" s="69" t="s">
        <v>61</v>
      </c>
    </row>
    <row r="2" spans="1:22" ht="15.5" x14ac:dyDescent="0.35">
      <c r="A2" s="53"/>
      <c r="B2" s="54"/>
      <c r="C2" s="54"/>
      <c r="D2" s="55"/>
      <c r="E2" s="54"/>
      <c r="F2" s="56"/>
      <c r="G2" s="54"/>
      <c r="H2" s="54"/>
      <c r="I2" s="57"/>
      <c r="J2" s="58"/>
      <c r="K2" s="54"/>
      <c r="L2" s="54"/>
      <c r="M2" s="55"/>
      <c r="N2" s="55"/>
      <c r="O2" s="55"/>
      <c r="P2" s="59">
        <f t="shared" ref="P2" si="0">IF(L2=3,135,IF(L2=6,200,IF(L2=9,235,IF(L2=12,240,IF(L2=15,300,IF(L2=18,360,IF(L2=24,460,IF(L2=30,560,IF(L2=36,620,)))))))))</f>
        <v>0</v>
      </c>
      <c r="Q2" s="59">
        <f>VLOOKUP(L2,INFOS!$B$23:$D$32,3,FALSE)</f>
        <v>0</v>
      </c>
      <c r="R2" s="54"/>
      <c r="S2" s="60"/>
    </row>
    <row r="12" spans="1:22" x14ac:dyDescent="0.35">
      <c r="T12" s="27"/>
      <c r="U12" s="27"/>
      <c r="V12" s="27"/>
    </row>
    <row r="13" spans="1:22" x14ac:dyDescent="0.35">
      <c r="T13" s="27"/>
      <c r="U13" s="27"/>
    </row>
    <row r="14" spans="1:22" x14ac:dyDescent="0.35">
      <c r="T14" s="27"/>
      <c r="U14" s="27"/>
    </row>
    <row r="15" spans="1:22" x14ac:dyDescent="0.35">
      <c r="T15" s="27"/>
      <c r="U15" s="27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604CD-B3EB-45CB-9358-AD75B6BCB8DC}">
  <sheetPr codeName="Feuil6"/>
  <dimension ref="A1:AU26"/>
  <sheetViews>
    <sheetView topLeftCell="A7" workbookViewId="0">
      <selection activeCell="O14" sqref="O14"/>
    </sheetView>
  </sheetViews>
  <sheetFormatPr baseColWidth="10" defaultRowHeight="14.5" x14ac:dyDescent="0.35"/>
  <cols>
    <col min="1" max="1" width="18.81640625" bestFit="1" customWidth="1"/>
    <col min="2" max="2" width="19.1796875" bestFit="1" customWidth="1"/>
    <col min="3" max="3" width="26.1796875" bestFit="1" customWidth="1"/>
    <col min="4" max="4" width="25.81640625" bestFit="1" customWidth="1"/>
    <col min="5" max="5" width="31.1796875" bestFit="1" customWidth="1"/>
    <col min="6" max="6" width="23.7265625" bestFit="1" customWidth="1"/>
    <col min="7" max="7" width="38.1796875" bestFit="1" customWidth="1"/>
    <col min="8" max="8" width="39.1796875" bestFit="1" customWidth="1"/>
    <col min="9" max="9" width="26" bestFit="1" customWidth="1"/>
    <col min="10" max="10" width="21.81640625" bestFit="1" customWidth="1"/>
    <col min="11" max="11" width="25.81640625" bestFit="1" customWidth="1"/>
    <col min="12" max="12" width="16.453125" bestFit="1" customWidth="1"/>
    <col min="13" max="13" width="21" bestFit="1" customWidth="1"/>
    <col min="14" max="14" width="17.54296875" bestFit="1" customWidth="1"/>
    <col min="15" max="15" width="18" bestFit="1" customWidth="1"/>
    <col min="16" max="16" width="32.81640625" hidden="1" customWidth="1"/>
    <col min="17" max="17" width="19.81640625" bestFit="1" customWidth="1"/>
    <col min="18" max="18" width="18.1796875" bestFit="1" customWidth="1"/>
    <col min="19" max="19" width="17" bestFit="1" customWidth="1"/>
    <col min="28" max="28" width="16.26953125" bestFit="1" customWidth="1"/>
  </cols>
  <sheetData>
    <row r="1" spans="1:47" ht="15.5" x14ac:dyDescent="0.35">
      <c r="A1" s="61" t="s">
        <v>57</v>
      </c>
      <c r="B1" s="62" t="s">
        <v>34</v>
      </c>
      <c r="C1" s="63" t="s">
        <v>13</v>
      </c>
      <c r="D1" s="64" t="s">
        <v>14</v>
      </c>
      <c r="E1" s="63" t="s">
        <v>15</v>
      </c>
      <c r="F1" s="65" t="s">
        <v>16</v>
      </c>
      <c r="G1" s="63" t="s">
        <v>17</v>
      </c>
      <c r="H1" s="63" t="s">
        <v>18</v>
      </c>
      <c r="I1" s="66" t="s">
        <v>19</v>
      </c>
      <c r="J1" s="63" t="s">
        <v>20</v>
      </c>
      <c r="K1" s="63" t="s">
        <v>21</v>
      </c>
      <c r="L1" s="63" t="s">
        <v>60</v>
      </c>
      <c r="M1" s="63" t="s">
        <v>59</v>
      </c>
      <c r="N1" s="63" t="s">
        <v>36</v>
      </c>
      <c r="O1" s="63" t="s">
        <v>62</v>
      </c>
      <c r="P1" s="63" t="s">
        <v>37</v>
      </c>
      <c r="Q1" s="67" t="s">
        <v>32</v>
      </c>
      <c r="R1" s="68" t="s">
        <v>63</v>
      </c>
      <c r="S1" s="69" t="s">
        <v>61</v>
      </c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</row>
    <row r="2" spans="1:47" ht="15.5" x14ac:dyDescent="0.35">
      <c r="A2" s="53"/>
      <c r="B2" s="54"/>
      <c r="C2" s="54"/>
      <c r="D2" s="55"/>
      <c r="E2" s="54"/>
      <c r="F2" s="56"/>
      <c r="G2" s="54"/>
      <c r="H2" s="54"/>
      <c r="I2" s="57"/>
      <c r="J2" s="58"/>
      <c r="K2" s="54"/>
      <c r="L2" s="54">
        <v>0</v>
      </c>
      <c r="M2" s="55"/>
      <c r="N2" s="55"/>
      <c r="O2" s="55"/>
      <c r="P2" s="59">
        <f>VLOOKUP(L2,INFOS!$G$20:$I$38,2,FALSE)+VLOOKUP(S2,INFOS!$V$31:$X$35,2,FALSE)</f>
        <v>35</v>
      </c>
      <c r="Q2" s="59">
        <f>VLOOKUP(L2,INFOS!$G$20:$I$38,3,FALSE)+VLOOKUP(S2,INFOS!$V$31:$X$35,3,FALSE)</f>
        <v>14</v>
      </c>
      <c r="R2" s="54"/>
      <c r="S2" s="60" t="s">
        <v>82</v>
      </c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</row>
    <row r="3" spans="1:47" ht="15.5" x14ac:dyDescent="0.35">
      <c r="A3" s="113" t="s">
        <v>49</v>
      </c>
      <c r="B3" s="113">
        <v>1</v>
      </c>
      <c r="C3" s="113">
        <v>1</v>
      </c>
      <c r="D3" s="114" t="s">
        <v>91</v>
      </c>
      <c r="E3" s="113" t="s">
        <v>91</v>
      </c>
      <c r="F3" s="115" t="s">
        <v>91</v>
      </c>
      <c r="G3" s="113" t="s">
        <v>91</v>
      </c>
      <c r="H3" s="113" t="s">
        <v>91</v>
      </c>
      <c r="I3" s="116" t="s">
        <v>91</v>
      </c>
      <c r="J3" s="58" t="s">
        <v>91</v>
      </c>
      <c r="K3" s="113" t="s">
        <v>91</v>
      </c>
      <c r="L3" s="113">
        <v>0</v>
      </c>
      <c r="M3" s="113" t="s">
        <v>91</v>
      </c>
      <c r="N3" s="113" t="s">
        <v>91</v>
      </c>
      <c r="O3" s="113" t="s">
        <v>91</v>
      </c>
      <c r="P3" s="117">
        <f>VLOOKUP(L3,INFOS!$G$20:$I$38,2,FALSE)+VLOOKUP(S3,INFOS!$V$31:$X$35,2,FALSE)</f>
        <v>0</v>
      </c>
      <c r="Q3" s="59">
        <f>VLOOKUP(L3,INFOS!$G$20:$I$38,3,FALSE)+VLOOKUP(S3,INFOS!$V$31:$X$35,3,FALSE)</f>
        <v>0</v>
      </c>
      <c r="R3" s="113" t="s">
        <v>91</v>
      </c>
      <c r="S3" s="118" t="s">
        <v>90</v>
      </c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</row>
    <row r="4" spans="1:47" ht="15.5" x14ac:dyDescent="0.35">
      <c r="A4" s="113" t="s">
        <v>49</v>
      </c>
      <c r="B4" s="113">
        <v>1</v>
      </c>
      <c r="C4" s="113">
        <v>1</v>
      </c>
      <c r="D4" s="114" t="s">
        <v>91</v>
      </c>
      <c r="E4" s="113" t="s">
        <v>91</v>
      </c>
      <c r="F4" s="115" t="s">
        <v>91</v>
      </c>
      <c r="G4" s="113" t="s">
        <v>91</v>
      </c>
      <c r="H4" s="113" t="s">
        <v>91</v>
      </c>
      <c r="I4" s="116" t="s">
        <v>91</v>
      </c>
      <c r="J4" s="58" t="s">
        <v>91</v>
      </c>
      <c r="K4" s="113" t="s">
        <v>91</v>
      </c>
      <c r="L4" s="113">
        <v>0</v>
      </c>
      <c r="M4" s="113" t="s">
        <v>91</v>
      </c>
      <c r="N4" s="113" t="s">
        <v>91</v>
      </c>
      <c r="O4" s="113" t="s">
        <v>91</v>
      </c>
      <c r="P4" s="117">
        <f>VLOOKUP(L4,INFOS!$G$20:$I$38,2,FALSE)+VLOOKUP(S4,INFOS!$V$31:$X$35,2,FALSE)</f>
        <v>0</v>
      </c>
      <c r="Q4" s="117">
        <f>VLOOKUP(L4,INFOS!$G$20:$I$38,3,FALSE)+VLOOKUP(S4,INFOS!$V$31:$X$35,3,FALSE)</f>
        <v>0</v>
      </c>
      <c r="R4" s="113" t="s">
        <v>91</v>
      </c>
      <c r="S4" s="118" t="s">
        <v>90</v>
      </c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</row>
    <row r="5" spans="1:47" ht="15.5" x14ac:dyDescent="0.35">
      <c r="A5" s="113" t="s">
        <v>49</v>
      </c>
      <c r="B5" s="113">
        <v>1</v>
      </c>
      <c r="C5" s="113">
        <v>1</v>
      </c>
      <c r="D5" s="114" t="s">
        <v>91</v>
      </c>
      <c r="E5" s="113" t="s">
        <v>91</v>
      </c>
      <c r="F5" s="115" t="s">
        <v>91</v>
      </c>
      <c r="G5" s="113" t="s">
        <v>91</v>
      </c>
      <c r="H5" s="113" t="s">
        <v>91</v>
      </c>
      <c r="I5" s="116" t="s">
        <v>91</v>
      </c>
      <c r="J5" s="58" t="s">
        <v>91</v>
      </c>
      <c r="K5" s="113" t="s">
        <v>91</v>
      </c>
      <c r="L5" s="113" t="s">
        <v>81</v>
      </c>
      <c r="M5" s="113" t="s">
        <v>91</v>
      </c>
      <c r="N5" s="113" t="s">
        <v>91</v>
      </c>
      <c r="O5" s="113" t="s">
        <v>91</v>
      </c>
      <c r="P5" s="117">
        <f>VLOOKUP(L5,INFOS!$G$20:$I$38,2,FALSE)+VLOOKUP(S5,INFOS!$V$31:$X$35,2,FALSE)</f>
        <v>70</v>
      </c>
      <c r="Q5" s="117">
        <f>VLOOKUP(L5,INFOS!$G$20:$I$38,3,FALSE)+VLOOKUP(S5,INFOS!$V$31:$X$35,3,FALSE)</f>
        <v>28</v>
      </c>
      <c r="R5" s="113" t="s">
        <v>91</v>
      </c>
      <c r="S5" s="119" t="s">
        <v>82</v>
      </c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</row>
    <row r="6" spans="1:47" ht="15.5" x14ac:dyDescent="0.35">
      <c r="A6" s="113" t="s">
        <v>49</v>
      </c>
      <c r="B6" s="113">
        <v>1</v>
      </c>
      <c r="C6" s="113">
        <v>1</v>
      </c>
      <c r="D6" s="114" t="s">
        <v>91</v>
      </c>
      <c r="E6" s="113" t="s">
        <v>91</v>
      </c>
      <c r="F6" s="115" t="s">
        <v>91</v>
      </c>
      <c r="G6" s="113" t="s">
        <v>91</v>
      </c>
      <c r="H6" s="113" t="s">
        <v>91</v>
      </c>
      <c r="I6" s="116" t="s">
        <v>91</v>
      </c>
      <c r="J6" s="58" t="s">
        <v>91</v>
      </c>
      <c r="K6" s="113" t="s">
        <v>91</v>
      </c>
      <c r="L6" s="113" t="s">
        <v>81</v>
      </c>
      <c r="M6" s="113" t="s">
        <v>91</v>
      </c>
      <c r="N6" s="113" t="s">
        <v>91</v>
      </c>
      <c r="O6" s="113" t="s">
        <v>91</v>
      </c>
      <c r="P6" s="117">
        <f>VLOOKUP(L6,INFOS!$G$20:$I$38,2,FALSE)+VLOOKUP(S6,INFOS!$V$31:$X$35,2,FALSE)</f>
        <v>70</v>
      </c>
      <c r="Q6" s="117">
        <f>VLOOKUP(L6,INFOS!$G$20:$I$38,3,FALSE)+VLOOKUP(S6,INFOS!$V$31:$X$35,3,FALSE)</f>
        <v>28</v>
      </c>
      <c r="R6" s="113" t="s">
        <v>91</v>
      </c>
      <c r="S6" s="119" t="s">
        <v>82</v>
      </c>
      <c r="T6" s="25"/>
      <c r="U6" s="25"/>
    </row>
    <row r="7" spans="1:47" ht="15.5" x14ac:dyDescent="0.35">
      <c r="A7" s="113" t="s">
        <v>49</v>
      </c>
      <c r="B7" s="113">
        <v>1</v>
      </c>
      <c r="C7" s="113">
        <v>1</v>
      </c>
      <c r="D7" s="114" t="s">
        <v>91</v>
      </c>
      <c r="E7" s="113" t="s">
        <v>91</v>
      </c>
      <c r="F7" s="115" t="s">
        <v>91</v>
      </c>
      <c r="G7" s="113" t="s">
        <v>91</v>
      </c>
      <c r="H7" s="113" t="s">
        <v>91</v>
      </c>
      <c r="I7" s="116" t="s">
        <v>91</v>
      </c>
      <c r="J7" s="58" t="s">
        <v>91</v>
      </c>
      <c r="K7" s="113" t="s">
        <v>91</v>
      </c>
      <c r="L7" s="113" t="s">
        <v>72</v>
      </c>
      <c r="M7" s="113" t="s">
        <v>91</v>
      </c>
      <c r="N7" s="113" t="s">
        <v>91</v>
      </c>
      <c r="O7" s="113" t="s">
        <v>91</v>
      </c>
      <c r="P7" s="117">
        <f>VLOOKUP(L7,INFOS!$G$20:$I$38,2,FALSE)+VLOOKUP(S7,INFOS!$V$31:$X$35,2,FALSE)</f>
        <v>400</v>
      </c>
      <c r="Q7" s="117">
        <f>VLOOKUP(L7,INFOS!$G$20:$I$38,3,FALSE)+VLOOKUP(S7,INFOS!$V$31:$X$35,3,FALSE)</f>
        <v>160</v>
      </c>
      <c r="R7" s="113" t="s">
        <v>91</v>
      </c>
      <c r="S7" s="119" t="s">
        <v>85</v>
      </c>
      <c r="T7" s="25"/>
      <c r="U7" s="25"/>
    </row>
    <row r="8" spans="1:47" x14ac:dyDescent="0.3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7"/>
      <c r="T8" s="25"/>
      <c r="U8" s="25"/>
    </row>
    <row r="9" spans="1:47" x14ac:dyDescent="0.3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</row>
    <row r="10" spans="1:47" x14ac:dyDescent="0.3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</row>
    <row r="11" spans="1:47" x14ac:dyDescent="0.3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AM11" s="25"/>
      <c r="AQ11" s="25"/>
      <c r="AR11" s="25"/>
      <c r="AS11" s="25"/>
      <c r="AT11" s="25"/>
      <c r="AU11" s="25"/>
    </row>
    <row r="12" spans="1:47" x14ac:dyDescent="0.3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7"/>
      <c r="U12" s="27"/>
      <c r="V12" s="27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M12" s="25"/>
      <c r="AQ12" s="25"/>
      <c r="AR12" s="25"/>
      <c r="AS12" s="25"/>
      <c r="AT12" s="25"/>
      <c r="AU12" s="25"/>
    </row>
    <row r="13" spans="1:47" x14ac:dyDescent="0.3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7"/>
      <c r="U13" s="27"/>
      <c r="AE13" s="25"/>
      <c r="AF13" s="25"/>
      <c r="AM13" s="25"/>
      <c r="AQ13" s="25"/>
      <c r="AR13" s="25"/>
      <c r="AS13" s="25"/>
      <c r="AT13" s="25"/>
      <c r="AU13" s="25"/>
    </row>
    <row r="14" spans="1:47" x14ac:dyDescent="0.3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7"/>
      <c r="U14" s="27"/>
      <c r="AE14" s="25"/>
      <c r="AF14" s="25"/>
      <c r="AM14" s="25"/>
      <c r="AQ14" s="25"/>
      <c r="AR14" s="25"/>
      <c r="AS14" s="25"/>
      <c r="AT14" s="25"/>
      <c r="AU14" s="25"/>
    </row>
    <row r="15" spans="1:47" x14ac:dyDescent="0.3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7"/>
      <c r="U15" s="27"/>
      <c r="AE15" s="25"/>
      <c r="AF15" s="25"/>
      <c r="AM15" s="25"/>
      <c r="AQ15" s="25"/>
      <c r="AR15" s="25"/>
      <c r="AS15" s="25"/>
      <c r="AT15" s="25"/>
      <c r="AU15" s="25"/>
    </row>
    <row r="16" spans="1:47" x14ac:dyDescent="0.3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AE16" s="25"/>
      <c r="AF16" s="25"/>
    </row>
    <row r="17" spans="1:41" x14ac:dyDescent="0.3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AE17" s="25"/>
      <c r="AF17" s="25"/>
    </row>
    <row r="18" spans="1:41" x14ac:dyDescent="0.3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AE18" s="25"/>
      <c r="AF18" s="25"/>
    </row>
    <row r="19" spans="1:41" x14ac:dyDescent="0.3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AE19" s="25"/>
      <c r="AF19" s="25"/>
    </row>
    <row r="20" spans="1:41" x14ac:dyDescent="0.35">
      <c r="T20" s="25"/>
      <c r="U20" s="25"/>
      <c r="AE20" s="25"/>
      <c r="AF20" s="25"/>
    </row>
    <row r="21" spans="1:41" x14ac:dyDescent="0.35">
      <c r="T21" s="25"/>
      <c r="U21" s="25"/>
      <c r="AE21" s="25"/>
      <c r="AF21" s="25"/>
    </row>
    <row r="22" spans="1:41" x14ac:dyDescent="0.35">
      <c r="T22" s="25"/>
      <c r="U22" s="25"/>
      <c r="AE22" s="25"/>
      <c r="AF22" s="25"/>
    </row>
    <row r="23" spans="1:41" x14ac:dyDescent="0.35">
      <c r="T23" s="25"/>
      <c r="U23" s="25"/>
      <c r="AE23" s="25"/>
      <c r="AF23" s="25"/>
    </row>
    <row r="24" spans="1:41" x14ac:dyDescent="0.35">
      <c r="T24" s="25"/>
      <c r="U24" s="25"/>
      <c r="AE24" s="25"/>
      <c r="AF24" s="25"/>
    </row>
    <row r="25" spans="1:41" x14ac:dyDescent="0.35">
      <c r="T25" s="25"/>
      <c r="U25" s="25"/>
      <c r="AE25" s="25"/>
      <c r="AF25" s="25"/>
      <c r="AO25" s="73"/>
    </row>
    <row r="26" spans="1:41" x14ac:dyDescent="0.35">
      <c r="T26" s="25"/>
      <c r="U26" s="25"/>
      <c r="AE26" s="25"/>
      <c r="AF26" s="25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E563A-6547-4B30-B7BE-717A64713E40}">
  <sheetPr codeName="Feuil5"/>
  <dimension ref="A1:AA434"/>
  <sheetViews>
    <sheetView workbookViewId="0">
      <selection activeCell="A2" sqref="A2"/>
    </sheetView>
  </sheetViews>
  <sheetFormatPr baseColWidth="10" defaultColWidth="11.453125" defaultRowHeight="14.5" x14ac:dyDescent="0.35"/>
  <cols>
    <col min="1" max="2" width="15.453125" style="32" bestFit="1" customWidth="1"/>
    <col min="3" max="3" width="21.453125" style="35" bestFit="1" customWidth="1"/>
    <col min="4" max="4" width="25.54296875" style="32" bestFit="1" customWidth="1"/>
    <col min="5" max="5" width="27.453125" style="36" customWidth="1"/>
    <col min="6" max="6" width="31.1796875" style="32" bestFit="1" customWidth="1"/>
    <col min="7" max="7" width="55.1796875" style="32" bestFit="1" customWidth="1"/>
    <col min="8" max="8" width="30.81640625" style="37" bestFit="1" customWidth="1"/>
    <col min="9" max="9" width="31.81640625" style="32" customWidth="1"/>
    <col min="10" max="10" width="21.453125" style="32" bestFit="1" customWidth="1"/>
    <col min="11" max="11" width="26.54296875" style="32" bestFit="1" customWidth="1"/>
    <col min="12" max="12" width="24.54296875" style="32" bestFit="1" customWidth="1"/>
    <col min="13" max="13" width="19.453125" style="35" customWidth="1"/>
    <col min="14" max="14" width="26.453125" style="32" bestFit="1" customWidth="1"/>
    <col min="15" max="15" width="18.54296875" style="40" customWidth="1"/>
    <col min="16" max="16" width="21" style="40" bestFit="1" customWidth="1"/>
    <col min="17" max="17" width="17.54296875" style="32" bestFit="1" customWidth="1"/>
    <col min="18" max="18" width="21.453125" style="32" bestFit="1" customWidth="1"/>
    <col min="19" max="19" width="32" style="32" bestFit="1" customWidth="1"/>
    <col min="20" max="20" width="29" style="32" hidden="1" customWidth="1"/>
    <col min="21" max="21" width="29" style="32" bestFit="1" customWidth="1"/>
    <col min="22" max="23" width="20.453125" style="32" bestFit="1" customWidth="1"/>
    <col min="24" max="24" width="24.1796875" style="32" bestFit="1" customWidth="1"/>
    <col min="25" max="25" width="20.26953125" style="32" bestFit="1" customWidth="1"/>
    <col min="26" max="26" width="24.1796875" style="32" bestFit="1" customWidth="1"/>
    <col min="27" max="27" width="16.7265625" style="32" bestFit="1" customWidth="1"/>
    <col min="28" max="16384" width="11.453125" style="32"/>
  </cols>
  <sheetData>
    <row r="1" spans="1:21" ht="15.5" thickTop="1" thickBot="1" x14ac:dyDescent="0.4">
      <c r="A1" s="1" t="s">
        <v>11</v>
      </c>
      <c r="B1" s="2" t="s">
        <v>12</v>
      </c>
      <c r="C1" s="50" t="s">
        <v>13</v>
      </c>
      <c r="D1" s="3" t="s">
        <v>14</v>
      </c>
      <c r="E1" s="2" t="s">
        <v>15</v>
      </c>
      <c r="F1" s="4" t="s">
        <v>16</v>
      </c>
      <c r="G1" s="2" t="s">
        <v>17</v>
      </c>
      <c r="H1" s="2" t="s">
        <v>18</v>
      </c>
      <c r="I1" s="5" t="s">
        <v>19</v>
      </c>
      <c r="J1" s="2" t="s">
        <v>20</v>
      </c>
      <c r="K1" s="2" t="s">
        <v>21</v>
      </c>
      <c r="L1" s="2" t="s">
        <v>22</v>
      </c>
      <c r="M1" s="2" t="s">
        <v>36</v>
      </c>
      <c r="N1" s="3" t="s">
        <v>23</v>
      </c>
      <c r="O1" s="2" t="s">
        <v>24</v>
      </c>
      <c r="P1" s="6" t="s">
        <v>25</v>
      </c>
      <c r="Q1" s="41" t="s">
        <v>44</v>
      </c>
      <c r="R1" s="1" t="s">
        <v>26</v>
      </c>
      <c r="S1" s="7" t="s">
        <v>27</v>
      </c>
      <c r="T1" s="1" t="s">
        <v>28</v>
      </c>
      <c r="U1" s="33"/>
    </row>
    <row r="2" spans="1:21" s="34" customFormat="1" ht="19" thickTop="1" x14ac:dyDescent="0.45">
      <c r="A2" s="9"/>
      <c r="B2" s="9"/>
      <c r="C2" s="49"/>
      <c r="D2" s="12"/>
      <c r="E2" s="9"/>
      <c r="F2" s="13"/>
      <c r="G2" s="9"/>
      <c r="H2" s="9"/>
      <c r="I2" s="14"/>
      <c r="J2" s="15"/>
      <c r="K2" s="9"/>
      <c r="L2" s="9"/>
      <c r="M2" s="12"/>
      <c r="N2" s="12"/>
      <c r="O2" s="16"/>
      <c r="P2" s="17"/>
      <c r="Q2" s="17">
        <f>P2/100*10</f>
        <v>0</v>
      </c>
      <c r="R2" s="9"/>
      <c r="S2" s="18">
        <f t="shared" ref="S2" si="0">IF(R2="OUI",P2,)</f>
        <v>0</v>
      </c>
      <c r="T2" s="9"/>
    </row>
    <row r="3" spans="1:21" x14ac:dyDescent="0.35">
      <c r="O3" s="38"/>
      <c r="P3" s="39"/>
    </row>
    <row r="4" spans="1:21" x14ac:dyDescent="0.35">
      <c r="O4" s="38"/>
      <c r="P4" s="39"/>
    </row>
    <row r="5" spans="1:21" x14ac:dyDescent="0.35">
      <c r="O5" s="38"/>
      <c r="P5" s="39"/>
    </row>
    <row r="6" spans="1:21" x14ac:dyDescent="0.35">
      <c r="O6" s="38"/>
      <c r="P6" s="39"/>
    </row>
    <row r="7" spans="1:21" x14ac:dyDescent="0.35">
      <c r="O7" s="38"/>
      <c r="P7" s="39"/>
    </row>
    <row r="8" spans="1:21" x14ac:dyDescent="0.35">
      <c r="O8" s="38"/>
      <c r="P8" s="39"/>
    </row>
    <row r="9" spans="1:21" x14ac:dyDescent="0.35">
      <c r="O9" s="38"/>
      <c r="P9" s="39"/>
    </row>
    <row r="10" spans="1:21" x14ac:dyDescent="0.35">
      <c r="O10" s="38"/>
      <c r="P10" s="39"/>
    </row>
    <row r="11" spans="1:21" x14ac:dyDescent="0.35">
      <c r="O11" s="38"/>
      <c r="P11" s="39"/>
    </row>
    <row r="12" spans="1:21" x14ac:dyDescent="0.35">
      <c r="O12" s="38"/>
      <c r="P12" s="39"/>
    </row>
    <row r="13" spans="1:21" x14ac:dyDescent="0.35">
      <c r="O13" s="38"/>
      <c r="P13" s="39"/>
    </row>
    <row r="14" spans="1:21" x14ac:dyDescent="0.35">
      <c r="O14" s="38"/>
      <c r="P14" s="39"/>
    </row>
    <row r="15" spans="1:21" x14ac:dyDescent="0.35">
      <c r="O15" s="38"/>
      <c r="P15" s="39"/>
    </row>
    <row r="16" spans="1:21" x14ac:dyDescent="0.35">
      <c r="O16" s="38"/>
      <c r="P16" s="39"/>
    </row>
    <row r="17" spans="15:27" x14ac:dyDescent="0.35">
      <c r="O17" s="38"/>
      <c r="P17" s="39"/>
    </row>
    <row r="18" spans="15:27" x14ac:dyDescent="0.35">
      <c r="O18" s="38"/>
      <c r="P18" s="39"/>
    </row>
    <row r="19" spans="15:27" x14ac:dyDescent="0.35">
      <c r="O19" s="38"/>
      <c r="P19" s="39"/>
    </row>
    <row r="20" spans="15:27" x14ac:dyDescent="0.35">
      <c r="O20" s="38"/>
      <c r="P20" s="39"/>
    </row>
    <row r="21" spans="15:27" x14ac:dyDescent="0.35">
      <c r="O21" s="38"/>
      <c r="P21" s="39"/>
      <c r="V21" s="82"/>
      <c r="W21" s="83"/>
      <c r="X21" s="82"/>
      <c r="Y21" s="82"/>
      <c r="Z21" s="83"/>
      <c r="AA21" s="83"/>
    </row>
    <row r="22" spans="15:27" ht="18.5" x14ac:dyDescent="0.45">
      <c r="O22" s="38"/>
      <c r="P22" s="39"/>
      <c r="V22" s="84"/>
      <c r="W22" s="85"/>
      <c r="X22" s="86"/>
      <c r="Y22" s="86"/>
      <c r="Z22" s="87"/>
      <c r="AA22" s="87"/>
    </row>
    <row r="23" spans="15:27" x14ac:dyDescent="0.35">
      <c r="O23" s="38"/>
      <c r="P23" s="39"/>
    </row>
    <row r="24" spans="15:27" x14ac:dyDescent="0.35">
      <c r="O24" s="38"/>
      <c r="P24" s="39"/>
    </row>
    <row r="25" spans="15:27" x14ac:dyDescent="0.35">
      <c r="O25" s="38"/>
      <c r="P25" s="39"/>
    </row>
    <row r="26" spans="15:27" x14ac:dyDescent="0.35">
      <c r="O26" s="38"/>
      <c r="P26" s="39"/>
    </row>
    <row r="27" spans="15:27" x14ac:dyDescent="0.35">
      <c r="O27" s="38"/>
      <c r="P27" s="39"/>
    </row>
    <row r="28" spans="15:27" x14ac:dyDescent="0.35">
      <c r="O28" s="38"/>
      <c r="P28" s="39"/>
    </row>
    <row r="29" spans="15:27" x14ac:dyDescent="0.35">
      <c r="O29" s="38"/>
      <c r="P29" s="39"/>
    </row>
    <row r="30" spans="15:27" x14ac:dyDescent="0.35">
      <c r="O30" s="38"/>
      <c r="P30" s="39"/>
    </row>
    <row r="31" spans="15:27" x14ac:dyDescent="0.35">
      <c r="O31" s="38"/>
      <c r="P31" s="39"/>
    </row>
    <row r="32" spans="15:27" x14ac:dyDescent="0.35">
      <c r="O32" s="38"/>
      <c r="P32" s="39"/>
    </row>
    <row r="33" spans="15:16" x14ac:dyDescent="0.35">
      <c r="O33" s="38"/>
      <c r="P33" s="39"/>
    </row>
    <row r="34" spans="15:16" x14ac:dyDescent="0.35">
      <c r="O34" s="38"/>
      <c r="P34" s="39"/>
    </row>
    <row r="35" spans="15:16" x14ac:dyDescent="0.35">
      <c r="O35" s="38"/>
      <c r="P35" s="39"/>
    </row>
    <row r="36" spans="15:16" x14ac:dyDescent="0.35">
      <c r="O36" s="38"/>
      <c r="P36" s="39"/>
    </row>
    <row r="37" spans="15:16" x14ac:dyDescent="0.35">
      <c r="O37" s="38"/>
      <c r="P37" s="39"/>
    </row>
    <row r="38" spans="15:16" x14ac:dyDescent="0.35">
      <c r="O38" s="38"/>
      <c r="P38" s="39"/>
    </row>
    <row r="39" spans="15:16" x14ac:dyDescent="0.35">
      <c r="O39" s="38"/>
      <c r="P39" s="39"/>
    </row>
    <row r="40" spans="15:16" x14ac:dyDescent="0.35">
      <c r="O40" s="38"/>
      <c r="P40" s="39"/>
    </row>
    <row r="41" spans="15:16" x14ac:dyDescent="0.35">
      <c r="O41" s="38"/>
      <c r="P41" s="39"/>
    </row>
    <row r="42" spans="15:16" x14ac:dyDescent="0.35">
      <c r="O42" s="38"/>
      <c r="P42" s="39"/>
    </row>
    <row r="43" spans="15:16" x14ac:dyDescent="0.35">
      <c r="O43" s="38"/>
      <c r="P43" s="39"/>
    </row>
    <row r="44" spans="15:16" x14ac:dyDescent="0.35">
      <c r="O44" s="38"/>
      <c r="P44" s="39"/>
    </row>
    <row r="45" spans="15:16" x14ac:dyDescent="0.35">
      <c r="O45" s="38"/>
      <c r="P45" s="39"/>
    </row>
    <row r="46" spans="15:16" x14ac:dyDescent="0.35">
      <c r="O46" s="38"/>
      <c r="P46" s="39"/>
    </row>
    <row r="47" spans="15:16" x14ac:dyDescent="0.35">
      <c r="O47" s="38"/>
      <c r="P47" s="39"/>
    </row>
    <row r="48" spans="15:16" x14ac:dyDescent="0.35">
      <c r="O48" s="38"/>
      <c r="P48" s="39"/>
    </row>
    <row r="49" spans="15:16" x14ac:dyDescent="0.35">
      <c r="O49" s="38"/>
      <c r="P49" s="39"/>
    </row>
    <row r="50" spans="15:16" x14ac:dyDescent="0.35">
      <c r="O50" s="38"/>
      <c r="P50" s="39"/>
    </row>
    <row r="51" spans="15:16" x14ac:dyDescent="0.35">
      <c r="O51" s="38"/>
      <c r="P51" s="39"/>
    </row>
    <row r="52" spans="15:16" x14ac:dyDescent="0.35">
      <c r="O52" s="38"/>
      <c r="P52" s="39"/>
    </row>
    <row r="53" spans="15:16" x14ac:dyDescent="0.35">
      <c r="O53" s="38"/>
      <c r="P53" s="39"/>
    </row>
    <row r="54" spans="15:16" x14ac:dyDescent="0.35">
      <c r="O54" s="38"/>
      <c r="P54" s="39"/>
    </row>
    <row r="55" spans="15:16" x14ac:dyDescent="0.35">
      <c r="O55" s="38"/>
      <c r="P55" s="39"/>
    </row>
    <row r="56" spans="15:16" x14ac:dyDescent="0.35">
      <c r="O56" s="38"/>
      <c r="P56" s="39"/>
    </row>
    <row r="57" spans="15:16" x14ac:dyDescent="0.35">
      <c r="O57" s="38"/>
      <c r="P57" s="39"/>
    </row>
    <row r="58" spans="15:16" x14ac:dyDescent="0.35">
      <c r="O58" s="38"/>
      <c r="P58" s="39"/>
    </row>
    <row r="59" spans="15:16" x14ac:dyDescent="0.35">
      <c r="O59" s="38"/>
      <c r="P59" s="39"/>
    </row>
    <row r="60" spans="15:16" x14ac:dyDescent="0.35">
      <c r="O60" s="38"/>
      <c r="P60" s="39"/>
    </row>
    <row r="61" spans="15:16" x14ac:dyDescent="0.35">
      <c r="O61" s="38"/>
      <c r="P61" s="39"/>
    </row>
    <row r="62" spans="15:16" x14ac:dyDescent="0.35">
      <c r="O62" s="38"/>
      <c r="P62" s="39"/>
    </row>
    <row r="63" spans="15:16" x14ac:dyDescent="0.35">
      <c r="O63" s="38"/>
      <c r="P63" s="39"/>
    </row>
    <row r="64" spans="15:16" x14ac:dyDescent="0.35">
      <c r="O64" s="38"/>
      <c r="P64" s="39"/>
    </row>
    <row r="65" spans="15:16" x14ac:dyDescent="0.35">
      <c r="O65" s="38"/>
      <c r="P65" s="39"/>
    </row>
    <row r="66" spans="15:16" x14ac:dyDescent="0.35">
      <c r="O66" s="38"/>
      <c r="P66" s="39"/>
    </row>
    <row r="67" spans="15:16" x14ac:dyDescent="0.35">
      <c r="O67" s="38"/>
      <c r="P67" s="39"/>
    </row>
    <row r="68" spans="15:16" x14ac:dyDescent="0.35">
      <c r="O68" s="38"/>
      <c r="P68" s="39"/>
    </row>
    <row r="69" spans="15:16" x14ac:dyDescent="0.35">
      <c r="O69" s="38"/>
      <c r="P69" s="39"/>
    </row>
    <row r="70" spans="15:16" x14ac:dyDescent="0.35">
      <c r="O70" s="38"/>
      <c r="P70" s="39"/>
    </row>
    <row r="71" spans="15:16" x14ac:dyDescent="0.35">
      <c r="O71" s="38"/>
      <c r="P71" s="39"/>
    </row>
    <row r="72" spans="15:16" x14ac:dyDescent="0.35">
      <c r="O72" s="38"/>
      <c r="P72" s="39"/>
    </row>
    <row r="73" spans="15:16" x14ac:dyDescent="0.35">
      <c r="O73" s="38"/>
      <c r="P73" s="39"/>
    </row>
    <row r="74" spans="15:16" x14ac:dyDescent="0.35">
      <c r="O74" s="38"/>
      <c r="P74" s="39"/>
    </row>
    <row r="75" spans="15:16" x14ac:dyDescent="0.35">
      <c r="O75" s="38"/>
      <c r="P75" s="39"/>
    </row>
    <row r="76" spans="15:16" x14ac:dyDescent="0.35">
      <c r="O76" s="38"/>
      <c r="P76" s="39"/>
    </row>
    <row r="77" spans="15:16" x14ac:dyDescent="0.35">
      <c r="O77" s="38"/>
      <c r="P77" s="39"/>
    </row>
    <row r="78" spans="15:16" x14ac:dyDescent="0.35">
      <c r="O78" s="38"/>
      <c r="P78" s="39"/>
    </row>
    <row r="79" spans="15:16" x14ac:dyDescent="0.35">
      <c r="O79" s="38"/>
      <c r="P79" s="39"/>
    </row>
    <row r="80" spans="15:16" x14ac:dyDescent="0.35">
      <c r="O80" s="38"/>
      <c r="P80" s="39"/>
    </row>
    <row r="81" spans="15:16" x14ac:dyDescent="0.35">
      <c r="O81" s="38"/>
      <c r="P81" s="39"/>
    </row>
    <row r="82" spans="15:16" x14ac:dyDescent="0.35">
      <c r="O82" s="38"/>
      <c r="P82" s="39"/>
    </row>
    <row r="83" spans="15:16" x14ac:dyDescent="0.35">
      <c r="O83" s="38"/>
      <c r="P83" s="39"/>
    </row>
    <row r="84" spans="15:16" x14ac:dyDescent="0.35">
      <c r="O84" s="38"/>
      <c r="P84" s="39"/>
    </row>
    <row r="85" spans="15:16" x14ac:dyDescent="0.35">
      <c r="O85" s="38"/>
      <c r="P85" s="39"/>
    </row>
    <row r="86" spans="15:16" x14ac:dyDescent="0.35">
      <c r="O86" s="38"/>
      <c r="P86" s="39"/>
    </row>
    <row r="87" spans="15:16" x14ac:dyDescent="0.35">
      <c r="O87" s="38"/>
      <c r="P87" s="39"/>
    </row>
    <row r="88" spans="15:16" x14ac:dyDescent="0.35">
      <c r="O88" s="38"/>
      <c r="P88" s="39"/>
    </row>
    <row r="89" spans="15:16" x14ac:dyDescent="0.35">
      <c r="O89" s="38"/>
      <c r="P89" s="39"/>
    </row>
    <row r="90" spans="15:16" x14ac:dyDescent="0.35">
      <c r="O90" s="38"/>
      <c r="P90" s="39"/>
    </row>
    <row r="91" spans="15:16" x14ac:dyDescent="0.35">
      <c r="O91" s="38"/>
      <c r="P91" s="39"/>
    </row>
    <row r="92" spans="15:16" x14ac:dyDescent="0.35">
      <c r="O92" s="38"/>
      <c r="P92" s="39"/>
    </row>
    <row r="93" spans="15:16" x14ac:dyDescent="0.35">
      <c r="O93" s="38"/>
      <c r="P93" s="39"/>
    </row>
    <row r="94" spans="15:16" x14ac:dyDescent="0.35">
      <c r="O94" s="38"/>
      <c r="P94" s="39"/>
    </row>
    <row r="95" spans="15:16" x14ac:dyDescent="0.35">
      <c r="O95" s="38"/>
      <c r="P95" s="39"/>
    </row>
    <row r="96" spans="15:16" x14ac:dyDescent="0.35">
      <c r="O96" s="38"/>
      <c r="P96" s="39"/>
    </row>
    <row r="97" spans="15:16" x14ac:dyDescent="0.35">
      <c r="O97" s="38"/>
      <c r="P97" s="39"/>
    </row>
    <row r="98" spans="15:16" x14ac:dyDescent="0.35">
      <c r="O98" s="38"/>
      <c r="P98" s="39"/>
    </row>
    <row r="99" spans="15:16" x14ac:dyDescent="0.35">
      <c r="O99" s="38"/>
      <c r="P99" s="39"/>
    </row>
    <row r="100" spans="15:16" x14ac:dyDescent="0.35">
      <c r="O100" s="38"/>
      <c r="P100" s="39"/>
    </row>
    <row r="101" spans="15:16" x14ac:dyDescent="0.35">
      <c r="O101" s="38"/>
      <c r="P101" s="39"/>
    </row>
    <row r="102" spans="15:16" x14ac:dyDescent="0.35">
      <c r="O102" s="38"/>
      <c r="P102" s="39"/>
    </row>
    <row r="103" spans="15:16" x14ac:dyDescent="0.35">
      <c r="O103" s="38"/>
      <c r="P103" s="39"/>
    </row>
    <row r="104" spans="15:16" x14ac:dyDescent="0.35">
      <c r="O104" s="38"/>
      <c r="P104" s="39"/>
    </row>
    <row r="105" spans="15:16" x14ac:dyDescent="0.35">
      <c r="O105" s="38"/>
      <c r="P105" s="39"/>
    </row>
    <row r="106" spans="15:16" x14ac:dyDescent="0.35">
      <c r="O106" s="38"/>
      <c r="P106" s="39"/>
    </row>
    <row r="107" spans="15:16" x14ac:dyDescent="0.35">
      <c r="O107" s="38"/>
      <c r="P107" s="39"/>
    </row>
    <row r="108" spans="15:16" x14ac:dyDescent="0.35">
      <c r="O108" s="38"/>
      <c r="P108" s="39"/>
    </row>
    <row r="109" spans="15:16" x14ac:dyDescent="0.35">
      <c r="O109" s="38"/>
      <c r="P109" s="39"/>
    </row>
    <row r="110" spans="15:16" x14ac:dyDescent="0.35">
      <c r="O110" s="38"/>
      <c r="P110" s="39"/>
    </row>
    <row r="111" spans="15:16" x14ac:dyDescent="0.35">
      <c r="O111" s="38"/>
      <c r="P111" s="39"/>
    </row>
    <row r="112" spans="15:16" x14ac:dyDescent="0.35">
      <c r="O112" s="38"/>
      <c r="P112" s="39"/>
    </row>
    <row r="113" spans="15:16" x14ac:dyDescent="0.35">
      <c r="O113" s="38"/>
      <c r="P113" s="39"/>
    </row>
    <row r="114" spans="15:16" x14ac:dyDescent="0.35">
      <c r="O114" s="38"/>
      <c r="P114" s="39"/>
    </row>
    <row r="115" spans="15:16" x14ac:dyDescent="0.35">
      <c r="O115" s="38"/>
      <c r="P115" s="39"/>
    </row>
    <row r="116" spans="15:16" x14ac:dyDescent="0.35">
      <c r="O116" s="38"/>
      <c r="P116" s="39"/>
    </row>
    <row r="117" spans="15:16" x14ac:dyDescent="0.35">
      <c r="O117" s="38"/>
      <c r="P117" s="39"/>
    </row>
    <row r="118" spans="15:16" x14ac:dyDescent="0.35">
      <c r="O118" s="38"/>
      <c r="P118" s="39"/>
    </row>
    <row r="119" spans="15:16" x14ac:dyDescent="0.35">
      <c r="O119" s="38"/>
      <c r="P119" s="39"/>
    </row>
    <row r="120" spans="15:16" x14ac:dyDescent="0.35">
      <c r="O120" s="38"/>
      <c r="P120" s="39"/>
    </row>
    <row r="121" spans="15:16" x14ac:dyDescent="0.35">
      <c r="O121" s="38"/>
      <c r="P121" s="39"/>
    </row>
    <row r="122" spans="15:16" x14ac:dyDescent="0.35">
      <c r="O122" s="38"/>
      <c r="P122" s="39"/>
    </row>
    <row r="123" spans="15:16" x14ac:dyDescent="0.35">
      <c r="O123" s="38"/>
      <c r="P123" s="39"/>
    </row>
    <row r="124" spans="15:16" x14ac:dyDescent="0.35">
      <c r="O124" s="38"/>
      <c r="P124" s="39"/>
    </row>
    <row r="125" spans="15:16" x14ac:dyDescent="0.35">
      <c r="O125" s="38"/>
      <c r="P125" s="39"/>
    </row>
    <row r="126" spans="15:16" x14ac:dyDescent="0.35">
      <c r="O126" s="38"/>
      <c r="P126" s="39"/>
    </row>
    <row r="127" spans="15:16" x14ac:dyDescent="0.35">
      <c r="O127" s="38"/>
      <c r="P127" s="39"/>
    </row>
    <row r="128" spans="15:16" x14ac:dyDescent="0.35">
      <c r="O128" s="38"/>
      <c r="P128" s="39"/>
    </row>
    <row r="129" spans="15:16" x14ac:dyDescent="0.35">
      <c r="O129" s="38"/>
      <c r="P129" s="39"/>
    </row>
    <row r="130" spans="15:16" x14ac:dyDescent="0.35">
      <c r="O130" s="38"/>
      <c r="P130" s="39"/>
    </row>
    <row r="131" spans="15:16" x14ac:dyDescent="0.35">
      <c r="O131" s="38"/>
      <c r="P131" s="39"/>
    </row>
    <row r="132" spans="15:16" x14ac:dyDescent="0.35">
      <c r="O132" s="38"/>
      <c r="P132" s="39"/>
    </row>
    <row r="133" spans="15:16" x14ac:dyDescent="0.35">
      <c r="O133" s="38"/>
      <c r="P133" s="39"/>
    </row>
    <row r="134" spans="15:16" x14ac:dyDescent="0.35">
      <c r="O134" s="38"/>
      <c r="P134" s="39"/>
    </row>
    <row r="135" spans="15:16" x14ac:dyDescent="0.35">
      <c r="O135" s="38"/>
      <c r="P135" s="39"/>
    </row>
    <row r="136" spans="15:16" x14ac:dyDescent="0.35">
      <c r="O136" s="38"/>
      <c r="P136" s="39"/>
    </row>
    <row r="137" spans="15:16" x14ac:dyDescent="0.35">
      <c r="O137" s="38"/>
      <c r="P137" s="39"/>
    </row>
    <row r="138" spans="15:16" x14ac:dyDescent="0.35">
      <c r="O138" s="38"/>
      <c r="P138" s="39"/>
    </row>
    <row r="139" spans="15:16" x14ac:dyDescent="0.35">
      <c r="O139" s="38"/>
      <c r="P139" s="39"/>
    </row>
    <row r="140" spans="15:16" x14ac:dyDescent="0.35">
      <c r="O140" s="38"/>
      <c r="P140" s="39"/>
    </row>
    <row r="141" spans="15:16" x14ac:dyDescent="0.35">
      <c r="O141" s="38"/>
      <c r="P141" s="39"/>
    </row>
    <row r="142" spans="15:16" x14ac:dyDescent="0.35">
      <c r="O142" s="38"/>
      <c r="P142" s="39"/>
    </row>
    <row r="143" spans="15:16" x14ac:dyDescent="0.35">
      <c r="O143" s="38"/>
      <c r="P143" s="39"/>
    </row>
    <row r="144" spans="15:16" x14ac:dyDescent="0.35">
      <c r="O144" s="38"/>
      <c r="P144" s="39"/>
    </row>
    <row r="145" spans="15:16" x14ac:dyDescent="0.35">
      <c r="O145" s="38"/>
      <c r="P145" s="39"/>
    </row>
    <row r="146" spans="15:16" x14ac:dyDescent="0.35">
      <c r="O146" s="38"/>
      <c r="P146" s="39"/>
    </row>
    <row r="147" spans="15:16" x14ac:dyDescent="0.35">
      <c r="O147" s="38"/>
      <c r="P147" s="39"/>
    </row>
    <row r="148" spans="15:16" x14ac:dyDescent="0.35">
      <c r="O148" s="38"/>
      <c r="P148" s="39"/>
    </row>
    <row r="149" spans="15:16" x14ac:dyDescent="0.35">
      <c r="O149" s="38"/>
      <c r="P149" s="39"/>
    </row>
    <row r="150" spans="15:16" x14ac:dyDescent="0.35">
      <c r="O150" s="38"/>
      <c r="P150" s="39"/>
    </row>
    <row r="151" spans="15:16" x14ac:dyDescent="0.35">
      <c r="O151" s="38"/>
      <c r="P151" s="39"/>
    </row>
    <row r="152" spans="15:16" x14ac:dyDescent="0.35">
      <c r="O152" s="38"/>
      <c r="P152" s="39"/>
    </row>
    <row r="153" spans="15:16" x14ac:dyDescent="0.35">
      <c r="O153" s="38"/>
      <c r="P153" s="39"/>
    </row>
    <row r="154" spans="15:16" x14ac:dyDescent="0.35">
      <c r="O154" s="38"/>
      <c r="P154" s="39"/>
    </row>
    <row r="155" spans="15:16" x14ac:dyDescent="0.35">
      <c r="O155" s="38"/>
      <c r="P155" s="39"/>
    </row>
    <row r="156" spans="15:16" x14ac:dyDescent="0.35">
      <c r="O156" s="38"/>
      <c r="P156" s="39"/>
    </row>
    <row r="157" spans="15:16" x14ac:dyDescent="0.35">
      <c r="O157" s="38"/>
      <c r="P157" s="39"/>
    </row>
    <row r="158" spans="15:16" x14ac:dyDescent="0.35">
      <c r="O158" s="38"/>
      <c r="P158" s="39"/>
    </row>
    <row r="159" spans="15:16" x14ac:dyDescent="0.35">
      <c r="O159" s="38"/>
      <c r="P159" s="39"/>
    </row>
    <row r="160" spans="15:16" x14ac:dyDescent="0.35">
      <c r="O160" s="38"/>
      <c r="P160" s="39"/>
    </row>
    <row r="161" spans="15:16" x14ac:dyDescent="0.35">
      <c r="O161" s="38"/>
      <c r="P161" s="39"/>
    </row>
    <row r="162" spans="15:16" x14ac:dyDescent="0.35">
      <c r="O162" s="38"/>
      <c r="P162" s="39"/>
    </row>
    <row r="163" spans="15:16" x14ac:dyDescent="0.35">
      <c r="O163" s="38"/>
      <c r="P163" s="39"/>
    </row>
    <row r="164" spans="15:16" x14ac:dyDescent="0.35">
      <c r="O164" s="38"/>
      <c r="P164" s="39"/>
    </row>
    <row r="165" spans="15:16" x14ac:dyDescent="0.35">
      <c r="O165" s="38"/>
      <c r="P165" s="39"/>
    </row>
    <row r="166" spans="15:16" x14ac:dyDescent="0.35">
      <c r="O166" s="38"/>
      <c r="P166" s="39"/>
    </row>
    <row r="167" spans="15:16" x14ac:dyDescent="0.35">
      <c r="O167" s="38"/>
      <c r="P167" s="39"/>
    </row>
    <row r="168" spans="15:16" x14ac:dyDescent="0.35">
      <c r="O168" s="38"/>
      <c r="P168" s="39"/>
    </row>
    <row r="169" spans="15:16" x14ac:dyDescent="0.35">
      <c r="O169" s="38"/>
      <c r="P169" s="39"/>
    </row>
    <row r="170" spans="15:16" x14ac:dyDescent="0.35">
      <c r="O170" s="38"/>
      <c r="P170" s="39"/>
    </row>
    <row r="171" spans="15:16" x14ac:dyDescent="0.35">
      <c r="O171" s="38"/>
      <c r="P171" s="39"/>
    </row>
    <row r="172" spans="15:16" x14ac:dyDescent="0.35">
      <c r="O172" s="38"/>
      <c r="P172" s="39"/>
    </row>
    <row r="173" spans="15:16" x14ac:dyDescent="0.35">
      <c r="O173" s="38"/>
      <c r="P173" s="39"/>
    </row>
    <row r="174" spans="15:16" x14ac:dyDescent="0.35">
      <c r="O174" s="38"/>
      <c r="P174" s="39"/>
    </row>
    <row r="175" spans="15:16" x14ac:dyDescent="0.35">
      <c r="O175" s="38"/>
      <c r="P175" s="39"/>
    </row>
    <row r="176" spans="15:16" x14ac:dyDescent="0.35">
      <c r="O176" s="38"/>
      <c r="P176" s="39"/>
    </row>
    <row r="177" spans="15:16" x14ac:dyDescent="0.35">
      <c r="O177" s="38"/>
      <c r="P177" s="39"/>
    </row>
    <row r="178" spans="15:16" x14ac:dyDescent="0.35">
      <c r="O178" s="38"/>
      <c r="P178" s="39"/>
    </row>
    <row r="179" spans="15:16" x14ac:dyDescent="0.35">
      <c r="O179" s="38"/>
      <c r="P179" s="39"/>
    </row>
    <row r="180" spans="15:16" x14ac:dyDescent="0.35">
      <c r="O180" s="38"/>
      <c r="P180" s="39"/>
    </row>
    <row r="181" spans="15:16" x14ac:dyDescent="0.35">
      <c r="O181" s="38"/>
      <c r="P181" s="39"/>
    </row>
    <row r="182" spans="15:16" x14ac:dyDescent="0.35">
      <c r="O182" s="38"/>
      <c r="P182" s="39"/>
    </row>
    <row r="183" spans="15:16" x14ac:dyDescent="0.35">
      <c r="O183" s="38"/>
      <c r="P183" s="39"/>
    </row>
    <row r="184" spans="15:16" x14ac:dyDescent="0.35">
      <c r="O184" s="38"/>
      <c r="P184" s="39"/>
    </row>
    <row r="185" spans="15:16" x14ac:dyDescent="0.35">
      <c r="O185" s="38"/>
      <c r="P185" s="39"/>
    </row>
    <row r="186" spans="15:16" x14ac:dyDescent="0.35">
      <c r="O186" s="38"/>
      <c r="P186" s="39"/>
    </row>
    <row r="187" spans="15:16" x14ac:dyDescent="0.35">
      <c r="O187" s="38"/>
      <c r="P187" s="39"/>
    </row>
    <row r="188" spans="15:16" x14ac:dyDescent="0.35">
      <c r="O188" s="38"/>
      <c r="P188" s="39"/>
    </row>
    <row r="189" spans="15:16" x14ac:dyDescent="0.35">
      <c r="O189" s="38"/>
      <c r="P189" s="39"/>
    </row>
    <row r="190" spans="15:16" x14ac:dyDescent="0.35">
      <c r="O190" s="38"/>
      <c r="P190" s="39"/>
    </row>
    <row r="191" spans="15:16" x14ac:dyDescent="0.35">
      <c r="O191" s="38"/>
      <c r="P191" s="39"/>
    </row>
    <row r="192" spans="15:16" x14ac:dyDescent="0.35">
      <c r="O192" s="38"/>
      <c r="P192" s="39"/>
    </row>
    <row r="193" spans="15:16" x14ac:dyDescent="0.35">
      <c r="O193" s="38"/>
      <c r="P193" s="39"/>
    </row>
    <row r="194" spans="15:16" x14ac:dyDescent="0.35">
      <c r="O194" s="38"/>
      <c r="P194" s="39"/>
    </row>
    <row r="195" spans="15:16" x14ac:dyDescent="0.35">
      <c r="O195" s="38"/>
      <c r="P195" s="39"/>
    </row>
    <row r="196" spans="15:16" x14ac:dyDescent="0.35">
      <c r="O196" s="38"/>
      <c r="P196" s="39"/>
    </row>
    <row r="197" spans="15:16" x14ac:dyDescent="0.35">
      <c r="O197" s="38"/>
      <c r="P197" s="39"/>
    </row>
    <row r="198" spans="15:16" x14ac:dyDescent="0.35">
      <c r="O198" s="38"/>
      <c r="P198" s="39"/>
    </row>
    <row r="199" spans="15:16" x14ac:dyDescent="0.35">
      <c r="O199" s="38"/>
      <c r="P199" s="39"/>
    </row>
    <row r="200" spans="15:16" x14ac:dyDescent="0.35">
      <c r="O200" s="38"/>
      <c r="P200" s="39"/>
    </row>
    <row r="201" spans="15:16" x14ac:dyDescent="0.35">
      <c r="O201" s="38"/>
      <c r="P201" s="39"/>
    </row>
    <row r="202" spans="15:16" x14ac:dyDescent="0.35">
      <c r="O202" s="38"/>
      <c r="P202" s="39"/>
    </row>
    <row r="203" spans="15:16" x14ac:dyDescent="0.35">
      <c r="O203" s="38"/>
      <c r="P203" s="39"/>
    </row>
    <row r="204" spans="15:16" x14ac:dyDescent="0.35">
      <c r="O204" s="38"/>
      <c r="P204" s="39"/>
    </row>
    <row r="205" spans="15:16" x14ac:dyDescent="0.35">
      <c r="O205" s="38"/>
      <c r="P205" s="39"/>
    </row>
    <row r="206" spans="15:16" x14ac:dyDescent="0.35">
      <c r="O206" s="38"/>
      <c r="P206" s="39"/>
    </row>
    <row r="207" spans="15:16" x14ac:dyDescent="0.35">
      <c r="O207" s="38"/>
      <c r="P207" s="39"/>
    </row>
    <row r="208" spans="15:16" x14ac:dyDescent="0.35">
      <c r="O208" s="38"/>
      <c r="P208" s="39"/>
    </row>
    <row r="209" spans="15:16" x14ac:dyDescent="0.35">
      <c r="O209" s="38"/>
      <c r="P209" s="39"/>
    </row>
    <row r="210" spans="15:16" x14ac:dyDescent="0.35">
      <c r="O210" s="38"/>
      <c r="P210" s="39"/>
    </row>
    <row r="211" spans="15:16" x14ac:dyDescent="0.35">
      <c r="O211" s="38"/>
      <c r="P211" s="39"/>
    </row>
    <row r="212" spans="15:16" x14ac:dyDescent="0.35">
      <c r="O212" s="38"/>
      <c r="P212" s="39"/>
    </row>
    <row r="213" spans="15:16" x14ac:dyDescent="0.35">
      <c r="O213" s="38"/>
      <c r="P213" s="39"/>
    </row>
    <row r="214" spans="15:16" x14ac:dyDescent="0.35">
      <c r="O214" s="38"/>
      <c r="P214" s="39"/>
    </row>
    <row r="215" spans="15:16" x14ac:dyDescent="0.35">
      <c r="O215" s="38"/>
      <c r="P215" s="39"/>
    </row>
    <row r="216" spans="15:16" x14ac:dyDescent="0.35">
      <c r="O216" s="38"/>
      <c r="P216" s="39"/>
    </row>
    <row r="217" spans="15:16" x14ac:dyDescent="0.35">
      <c r="O217" s="38"/>
      <c r="P217" s="39"/>
    </row>
    <row r="218" spans="15:16" x14ac:dyDescent="0.35">
      <c r="O218" s="38"/>
      <c r="P218" s="39"/>
    </row>
    <row r="219" spans="15:16" x14ac:dyDescent="0.35">
      <c r="O219" s="38"/>
      <c r="P219" s="39"/>
    </row>
    <row r="220" spans="15:16" x14ac:dyDescent="0.35">
      <c r="O220" s="38"/>
      <c r="P220" s="39"/>
    </row>
    <row r="221" spans="15:16" x14ac:dyDescent="0.35">
      <c r="O221" s="38"/>
      <c r="P221" s="39"/>
    </row>
    <row r="222" spans="15:16" x14ac:dyDescent="0.35">
      <c r="O222" s="38"/>
      <c r="P222" s="39"/>
    </row>
    <row r="223" spans="15:16" x14ac:dyDescent="0.35">
      <c r="O223" s="38"/>
      <c r="P223" s="39"/>
    </row>
    <row r="224" spans="15:16" x14ac:dyDescent="0.35">
      <c r="O224" s="38"/>
      <c r="P224" s="39"/>
    </row>
    <row r="225" spans="15:16" x14ac:dyDescent="0.35">
      <c r="O225" s="38"/>
      <c r="P225" s="39"/>
    </row>
    <row r="226" spans="15:16" x14ac:dyDescent="0.35">
      <c r="O226" s="38"/>
      <c r="P226" s="39"/>
    </row>
    <row r="227" spans="15:16" x14ac:dyDescent="0.35">
      <c r="O227" s="38"/>
      <c r="P227" s="39"/>
    </row>
    <row r="228" spans="15:16" x14ac:dyDescent="0.35">
      <c r="O228" s="38"/>
      <c r="P228" s="39"/>
    </row>
    <row r="229" spans="15:16" x14ac:dyDescent="0.35">
      <c r="O229" s="38"/>
      <c r="P229" s="39"/>
    </row>
    <row r="230" spans="15:16" x14ac:dyDescent="0.35">
      <c r="O230" s="38"/>
      <c r="P230" s="39"/>
    </row>
    <row r="231" spans="15:16" x14ac:dyDescent="0.35">
      <c r="O231" s="38"/>
      <c r="P231" s="39"/>
    </row>
    <row r="232" spans="15:16" x14ac:dyDescent="0.35">
      <c r="O232" s="38"/>
      <c r="P232" s="39"/>
    </row>
    <row r="233" spans="15:16" x14ac:dyDescent="0.35">
      <c r="O233" s="38"/>
      <c r="P233" s="39"/>
    </row>
    <row r="234" spans="15:16" x14ac:dyDescent="0.35">
      <c r="O234" s="38"/>
      <c r="P234" s="39"/>
    </row>
    <row r="235" spans="15:16" x14ac:dyDescent="0.35">
      <c r="O235" s="38"/>
      <c r="P235" s="39"/>
    </row>
    <row r="236" spans="15:16" x14ac:dyDescent="0.35">
      <c r="O236" s="38"/>
      <c r="P236" s="39"/>
    </row>
    <row r="237" spans="15:16" x14ac:dyDescent="0.35">
      <c r="O237" s="38"/>
      <c r="P237" s="39"/>
    </row>
    <row r="238" spans="15:16" x14ac:dyDescent="0.35">
      <c r="O238" s="38"/>
      <c r="P238" s="39"/>
    </row>
    <row r="239" spans="15:16" x14ac:dyDescent="0.35">
      <c r="O239" s="38"/>
      <c r="P239" s="39"/>
    </row>
    <row r="240" spans="15:16" x14ac:dyDescent="0.35">
      <c r="O240" s="38"/>
      <c r="P240" s="39"/>
    </row>
    <row r="241" spans="15:16" x14ac:dyDescent="0.35">
      <c r="O241" s="38"/>
      <c r="P241" s="39"/>
    </row>
    <row r="242" spans="15:16" x14ac:dyDescent="0.35">
      <c r="O242" s="38"/>
      <c r="P242" s="39"/>
    </row>
    <row r="243" spans="15:16" x14ac:dyDescent="0.35">
      <c r="O243" s="38"/>
      <c r="P243" s="39"/>
    </row>
    <row r="244" spans="15:16" x14ac:dyDescent="0.35">
      <c r="O244" s="38"/>
      <c r="P244" s="39"/>
    </row>
    <row r="245" spans="15:16" x14ac:dyDescent="0.35">
      <c r="O245" s="38"/>
      <c r="P245" s="39"/>
    </row>
    <row r="246" spans="15:16" x14ac:dyDescent="0.35">
      <c r="O246" s="38"/>
      <c r="P246" s="39"/>
    </row>
    <row r="247" spans="15:16" x14ac:dyDescent="0.35">
      <c r="O247" s="38"/>
      <c r="P247" s="39"/>
    </row>
    <row r="248" spans="15:16" x14ac:dyDescent="0.35">
      <c r="O248" s="38"/>
      <c r="P248" s="39"/>
    </row>
    <row r="249" spans="15:16" x14ac:dyDescent="0.35">
      <c r="O249" s="38"/>
      <c r="P249" s="39"/>
    </row>
    <row r="250" spans="15:16" x14ac:dyDescent="0.35">
      <c r="O250" s="38"/>
      <c r="P250" s="39"/>
    </row>
    <row r="251" spans="15:16" x14ac:dyDescent="0.35">
      <c r="O251" s="38"/>
      <c r="P251" s="39"/>
    </row>
    <row r="252" spans="15:16" x14ac:dyDescent="0.35">
      <c r="O252" s="38"/>
      <c r="P252" s="39"/>
    </row>
    <row r="253" spans="15:16" x14ac:dyDescent="0.35">
      <c r="O253" s="38"/>
      <c r="P253" s="39"/>
    </row>
    <row r="254" spans="15:16" x14ac:dyDescent="0.35">
      <c r="O254" s="38"/>
      <c r="P254" s="39"/>
    </row>
    <row r="255" spans="15:16" x14ac:dyDescent="0.35">
      <c r="O255" s="38"/>
      <c r="P255" s="39"/>
    </row>
    <row r="256" spans="15:16" x14ac:dyDescent="0.35">
      <c r="O256" s="38"/>
      <c r="P256" s="39"/>
    </row>
    <row r="257" spans="15:16" x14ac:dyDescent="0.35">
      <c r="O257" s="38"/>
      <c r="P257" s="39"/>
    </row>
    <row r="258" spans="15:16" x14ac:dyDescent="0.35">
      <c r="O258" s="38"/>
      <c r="P258" s="39"/>
    </row>
    <row r="259" spans="15:16" x14ac:dyDescent="0.35">
      <c r="O259" s="38"/>
      <c r="P259" s="39"/>
    </row>
    <row r="260" spans="15:16" x14ac:dyDescent="0.35">
      <c r="O260" s="38"/>
      <c r="P260" s="39"/>
    </row>
    <row r="261" spans="15:16" x14ac:dyDescent="0.35">
      <c r="O261" s="38"/>
      <c r="P261" s="39"/>
    </row>
    <row r="262" spans="15:16" x14ac:dyDescent="0.35">
      <c r="O262" s="38"/>
      <c r="P262" s="39"/>
    </row>
    <row r="263" spans="15:16" x14ac:dyDescent="0.35">
      <c r="O263" s="38"/>
      <c r="P263" s="39"/>
    </row>
    <row r="264" spans="15:16" x14ac:dyDescent="0.35">
      <c r="O264" s="38"/>
      <c r="P264" s="39"/>
    </row>
    <row r="265" spans="15:16" x14ac:dyDescent="0.35">
      <c r="O265" s="38"/>
      <c r="P265" s="39"/>
    </row>
    <row r="266" spans="15:16" x14ac:dyDescent="0.35">
      <c r="O266" s="38"/>
      <c r="P266" s="39"/>
    </row>
    <row r="267" spans="15:16" x14ac:dyDescent="0.35">
      <c r="O267" s="38"/>
      <c r="P267" s="39"/>
    </row>
    <row r="268" spans="15:16" x14ac:dyDescent="0.35">
      <c r="O268" s="38"/>
      <c r="P268" s="39"/>
    </row>
    <row r="269" spans="15:16" x14ac:dyDescent="0.35">
      <c r="O269" s="38"/>
      <c r="P269" s="39"/>
    </row>
    <row r="270" spans="15:16" x14ac:dyDescent="0.35">
      <c r="O270" s="38"/>
      <c r="P270" s="39"/>
    </row>
    <row r="271" spans="15:16" x14ac:dyDescent="0.35">
      <c r="O271" s="38"/>
      <c r="P271" s="39"/>
    </row>
    <row r="272" spans="15:16" x14ac:dyDescent="0.35">
      <c r="O272" s="38"/>
      <c r="P272" s="39"/>
    </row>
    <row r="273" spans="15:16" x14ac:dyDescent="0.35">
      <c r="O273" s="38"/>
      <c r="P273" s="39"/>
    </row>
    <row r="274" spans="15:16" x14ac:dyDescent="0.35">
      <c r="O274" s="38"/>
      <c r="P274" s="39"/>
    </row>
    <row r="275" spans="15:16" x14ac:dyDescent="0.35">
      <c r="O275" s="38"/>
      <c r="P275" s="39"/>
    </row>
    <row r="276" spans="15:16" x14ac:dyDescent="0.35">
      <c r="O276" s="38"/>
      <c r="P276" s="39"/>
    </row>
    <row r="277" spans="15:16" x14ac:dyDescent="0.35">
      <c r="O277" s="38"/>
      <c r="P277" s="39"/>
    </row>
    <row r="278" spans="15:16" x14ac:dyDescent="0.35">
      <c r="O278" s="38"/>
      <c r="P278" s="39"/>
    </row>
    <row r="279" spans="15:16" x14ac:dyDescent="0.35">
      <c r="O279" s="38"/>
      <c r="P279" s="39"/>
    </row>
    <row r="280" spans="15:16" x14ac:dyDescent="0.35">
      <c r="O280" s="38"/>
      <c r="P280" s="39"/>
    </row>
    <row r="281" spans="15:16" x14ac:dyDescent="0.35">
      <c r="O281" s="38"/>
      <c r="P281" s="39"/>
    </row>
    <row r="282" spans="15:16" x14ac:dyDescent="0.35">
      <c r="O282" s="38"/>
      <c r="P282" s="39"/>
    </row>
    <row r="283" spans="15:16" x14ac:dyDescent="0.35">
      <c r="O283" s="38"/>
      <c r="P283" s="39"/>
    </row>
    <row r="284" spans="15:16" x14ac:dyDescent="0.35">
      <c r="O284" s="38"/>
      <c r="P284" s="39"/>
    </row>
    <row r="285" spans="15:16" x14ac:dyDescent="0.35">
      <c r="O285" s="38"/>
      <c r="P285" s="38"/>
    </row>
    <row r="286" spans="15:16" x14ac:dyDescent="0.35">
      <c r="O286" s="38"/>
      <c r="P286" s="38"/>
    </row>
    <row r="287" spans="15:16" x14ac:dyDescent="0.35">
      <c r="O287" s="38"/>
      <c r="P287" s="38"/>
    </row>
    <row r="288" spans="15:16" x14ac:dyDescent="0.35">
      <c r="O288" s="38"/>
      <c r="P288" s="38"/>
    </row>
    <row r="289" spans="15:16" x14ac:dyDescent="0.35">
      <c r="O289" s="38"/>
      <c r="P289" s="38"/>
    </row>
    <row r="290" spans="15:16" x14ac:dyDescent="0.35">
      <c r="O290" s="38"/>
      <c r="P290" s="38"/>
    </row>
    <row r="291" spans="15:16" x14ac:dyDescent="0.35">
      <c r="O291" s="38"/>
      <c r="P291" s="38"/>
    </row>
    <row r="292" spans="15:16" x14ac:dyDescent="0.35">
      <c r="O292" s="38"/>
      <c r="P292" s="38"/>
    </row>
    <row r="293" spans="15:16" x14ac:dyDescent="0.35">
      <c r="O293" s="38"/>
      <c r="P293" s="38"/>
    </row>
    <row r="294" spans="15:16" x14ac:dyDescent="0.35">
      <c r="O294" s="38"/>
      <c r="P294" s="38"/>
    </row>
    <row r="295" spans="15:16" x14ac:dyDescent="0.35">
      <c r="O295" s="38"/>
      <c r="P295" s="38"/>
    </row>
    <row r="296" spans="15:16" x14ac:dyDescent="0.35">
      <c r="O296" s="38"/>
      <c r="P296" s="38"/>
    </row>
    <row r="297" spans="15:16" x14ac:dyDescent="0.35">
      <c r="O297" s="38"/>
      <c r="P297" s="38"/>
    </row>
    <row r="298" spans="15:16" x14ac:dyDescent="0.35">
      <c r="O298" s="38"/>
      <c r="P298" s="38"/>
    </row>
    <row r="299" spans="15:16" x14ac:dyDescent="0.35">
      <c r="O299" s="38"/>
      <c r="P299" s="38"/>
    </row>
    <row r="300" spans="15:16" x14ac:dyDescent="0.35">
      <c r="O300" s="38"/>
      <c r="P300" s="38"/>
    </row>
    <row r="301" spans="15:16" x14ac:dyDescent="0.35">
      <c r="O301" s="38"/>
      <c r="P301" s="38"/>
    </row>
    <row r="302" spans="15:16" x14ac:dyDescent="0.35">
      <c r="O302" s="38"/>
      <c r="P302" s="38"/>
    </row>
    <row r="303" spans="15:16" x14ac:dyDescent="0.35">
      <c r="O303" s="38"/>
      <c r="P303" s="38"/>
    </row>
    <row r="304" spans="15:16" x14ac:dyDescent="0.35">
      <c r="O304" s="38"/>
      <c r="P304" s="38"/>
    </row>
    <row r="305" spans="15:16" x14ac:dyDescent="0.35">
      <c r="O305" s="38"/>
      <c r="P305" s="38"/>
    </row>
    <row r="306" spans="15:16" x14ac:dyDescent="0.35">
      <c r="O306" s="38"/>
      <c r="P306" s="38"/>
    </row>
    <row r="307" spans="15:16" x14ac:dyDescent="0.35">
      <c r="O307" s="38"/>
      <c r="P307" s="38"/>
    </row>
    <row r="308" spans="15:16" x14ac:dyDescent="0.35">
      <c r="O308" s="38"/>
      <c r="P308" s="38"/>
    </row>
    <row r="309" spans="15:16" x14ac:dyDescent="0.35">
      <c r="O309" s="38"/>
      <c r="P309" s="38"/>
    </row>
    <row r="310" spans="15:16" x14ac:dyDescent="0.35">
      <c r="O310" s="38"/>
      <c r="P310" s="38"/>
    </row>
    <row r="311" spans="15:16" x14ac:dyDescent="0.35">
      <c r="O311" s="38"/>
      <c r="P311" s="38"/>
    </row>
    <row r="312" spans="15:16" x14ac:dyDescent="0.35">
      <c r="O312" s="38"/>
      <c r="P312" s="38"/>
    </row>
    <row r="313" spans="15:16" x14ac:dyDescent="0.35">
      <c r="O313" s="38"/>
      <c r="P313" s="38"/>
    </row>
    <row r="314" spans="15:16" x14ac:dyDescent="0.35">
      <c r="O314" s="38"/>
      <c r="P314" s="38"/>
    </row>
    <row r="315" spans="15:16" x14ac:dyDescent="0.35">
      <c r="O315" s="38"/>
      <c r="P315" s="38"/>
    </row>
    <row r="316" spans="15:16" x14ac:dyDescent="0.35">
      <c r="O316" s="38"/>
      <c r="P316" s="38"/>
    </row>
    <row r="317" spans="15:16" x14ac:dyDescent="0.35">
      <c r="O317" s="38"/>
      <c r="P317" s="38"/>
    </row>
    <row r="318" spans="15:16" x14ac:dyDescent="0.35">
      <c r="O318" s="38"/>
      <c r="P318" s="38"/>
    </row>
    <row r="319" spans="15:16" x14ac:dyDescent="0.35">
      <c r="O319" s="38"/>
      <c r="P319" s="38"/>
    </row>
    <row r="320" spans="15:16" x14ac:dyDescent="0.35">
      <c r="O320" s="38"/>
      <c r="P320" s="38"/>
    </row>
    <row r="321" spans="15:16" x14ac:dyDescent="0.35">
      <c r="O321" s="38"/>
      <c r="P321" s="38"/>
    </row>
    <row r="322" spans="15:16" x14ac:dyDescent="0.35">
      <c r="O322" s="38"/>
      <c r="P322" s="38"/>
    </row>
    <row r="323" spans="15:16" x14ac:dyDescent="0.35">
      <c r="O323" s="38"/>
      <c r="P323" s="38"/>
    </row>
    <row r="324" spans="15:16" x14ac:dyDescent="0.35">
      <c r="O324" s="38"/>
      <c r="P324" s="38"/>
    </row>
    <row r="325" spans="15:16" x14ac:dyDescent="0.35">
      <c r="O325" s="38"/>
      <c r="P325" s="38"/>
    </row>
    <row r="326" spans="15:16" x14ac:dyDescent="0.35">
      <c r="O326" s="38"/>
      <c r="P326" s="38"/>
    </row>
    <row r="327" spans="15:16" x14ac:dyDescent="0.35">
      <c r="O327" s="38"/>
      <c r="P327" s="38"/>
    </row>
    <row r="328" spans="15:16" x14ac:dyDescent="0.35">
      <c r="O328" s="38"/>
      <c r="P328" s="38"/>
    </row>
    <row r="329" spans="15:16" x14ac:dyDescent="0.35">
      <c r="O329" s="38"/>
      <c r="P329" s="38"/>
    </row>
    <row r="330" spans="15:16" x14ac:dyDescent="0.35">
      <c r="O330" s="38"/>
      <c r="P330" s="38"/>
    </row>
    <row r="331" spans="15:16" x14ac:dyDescent="0.35">
      <c r="O331" s="38"/>
      <c r="P331" s="38"/>
    </row>
    <row r="332" spans="15:16" x14ac:dyDescent="0.35">
      <c r="O332" s="38"/>
      <c r="P332" s="38"/>
    </row>
    <row r="333" spans="15:16" x14ac:dyDescent="0.35">
      <c r="O333" s="38"/>
      <c r="P333" s="38"/>
    </row>
    <row r="334" spans="15:16" x14ac:dyDescent="0.35">
      <c r="O334" s="38"/>
      <c r="P334" s="38"/>
    </row>
    <row r="335" spans="15:16" x14ac:dyDescent="0.35">
      <c r="O335" s="38"/>
      <c r="P335" s="38"/>
    </row>
    <row r="336" spans="15:16" x14ac:dyDescent="0.35">
      <c r="O336" s="38"/>
      <c r="P336" s="38"/>
    </row>
    <row r="337" spans="15:16" x14ac:dyDescent="0.35">
      <c r="O337" s="38"/>
      <c r="P337" s="38"/>
    </row>
    <row r="338" spans="15:16" x14ac:dyDescent="0.35">
      <c r="O338" s="38"/>
      <c r="P338" s="38"/>
    </row>
    <row r="339" spans="15:16" x14ac:dyDescent="0.35">
      <c r="O339" s="38"/>
      <c r="P339" s="38"/>
    </row>
    <row r="340" spans="15:16" x14ac:dyDescent="0.35">
      <c r="O340" s="38"/>
      <c r="P340" s="38"/>
    </row>
    <row r="341" spans="15:16" x14ac:dyDescent="0.35">
      <c r="O341" s="38"/>
      <c r="P341" s="38"/>
    </row>
    <row r="342" spans="15:16" x14ac:dyDescent="0.35">
      <c r="O342" s="38"/>
      <c r="P342" s="38"/>
    </row>
    <row r="343" spans="15:16" x14ac:dyDescent="0.35">
      <c r="O343" s="38"/>
      <c r="P343" s="38"/>
    </row>
    <row r="344" spans="15:16" x14ac:dyDescent="0.35">
      <c r="O344" s="38"/>
      <c r="P344" s="38"/>
    </row>
    <row r="345" spans="15:16" x14ac:dyDescent="0.35">
      <c r="O345" s="38"/>
      <c r="P345" s="38"/>
    </row>
    <row r="346" spans="15:16" x14ac:dyDescent="0.35">
      <c r="O346" s="38"/>
      <c r="P346" s="38"/>
    </row>
    <row r="347" spans="15:16" x14ac:dyDescent="0.35">
      <c r="O347" s="38"/>
      <c r="P347" s="38"/>
    </row>
    <row r="348" spans="15:16" x14ac:dyDescent="0.35">
      <c r="O348" s="38"/>
      <c r="P348" s="38"/>
    </row>
    <row r="349" spans="15:16" x14ac:dyDescent="0.35">
      <c r="O349" s="38"/>
      <c r="P349" s="38"/>
    </row>
    <row r="350" spans="15:16" x14ac:dyDescent="0.35">
      <c r="O350" s="38"/>
      <c r="P350" s="38"/>
    </row>
    <row r="351" spans="15:16" x14ac:dyDescent="0.35">
      <c r="O351" s="38"/>
      <c r="P351" s="38"/>
    </row>
    <row r="352" spans="15:16" x14ac:dyDescent="0.35">
      <c r="O352" s="38"/>
      <c r="P352" s="38"/>
    </row>
    <row r="353" spans="15:16" x14ac:dyDescent="0.35">
      <c r="O353" s="38"/>
      <c r="P353" s="38"/>
    </row>
    <row r="354" spans="15:16" x14ac:dyDescent="0.35">
      <c r="O354" s="38"/>
      <c r="P354" s="38"/>
    </row>
    <row r="355" spans="15:16" x14ac:dyDescent="0.35">
      <c r="O355" s="38"/>
      <c r="P355" s="38"/>
    </row>
    <row r="356" spans="15:16" x14ac:dyDescent="0.35">
      <c r="O356" s="38"/>
      <c r="P356" s="38"/>
    </row>
    <row r="357" spans="15:16" x14ac:dyDescent="0.35">
      <c r="O357" s="38"/>
      <c r="P357" s="38"/>
    </row>
    <row r="358" spans="15:16" x14ac:dyDescent="0.35">
      <c r="O358" s="38"/>
      <c r="P358" s="38"/>
    </row>
    <row r="359" spans="15:16" x14ac:dyDescent="0.35">
      <c r="O359" s="38"/>
      <c r="P359" s="38"/>
    </row>
    <row r="360" spans="15:16" x14ac:dyDescent="0.35">
      <c r="O360" s="38"/>
      <c r="P360" s="38"/>
    </row>
    <row r="361" spans="15:16" x14ac:dyDescent="0.35">
      <c r="O361" s="38"/>
      <c r="P361" s="38"/>
    </row>
    <row r="362" spans="15:16" x14ac:dyDescent="0.35">
      <c r="O362" s="38"/>
      <c r="P362" s="38"/>
    </row>
    <row r="363" spans="15:16" x14ac:dyDescent="0.35">
      <c r="O363" s="38"/>
      <c r="P363" s="38"/>
    </row>
    <row r="364" spans="15:16" x14ac:dyDescent="0.35">
      <c r="O364" s="38"/>
      <c r="P364" s="38"/>
    </row>
    <row r="365" spans="15:16" x14ac:dyDescent="0.35">
      <c r="O365" s="38"/>
      <c r="P365" s="38"/>
    </row>
    <row r="366" spans="15:16" x14ac:dyDescent="0.35">
      <c r="O366" s="38"/>
      <c r="P366" s="38"/>
    </row>
    <row r="367" spans="15:16" x14ac:dyDescent="0.35">
      <c r="O367" s="38"/>
      <c r="P367" s="38"/>
    </row>
    <row r="368" spans="15:16" x14ac:dyDescent="0.35">
      <c r="O368" s="38"/>
      <c r="P368" s="38"/>
    </row>
    <row r="369" spans="15:16" x14ac:dyDescent="0.35">
      <c r="O369" s="38"/>
      <c r="P369" s="38"/>
    </row>
    <row r="370" spans="15:16" x14ac:dyDescent="0.35">
      <c r="O370" s="38"/>
      <c r="P370" s="38"/>
    </row>
    <row r="371" spans="15:16" x14ac:dyDescent="0.35">
      <c r="O371" s="38"/>
      <c r="P371" s="38"/>
    </row>
    <row r="372" spans="15:16" x14ac:dyDescent="0.35">
      <c r="O372" s="38"/>
      <c r="P372" s="38"/>
    </row>
    <row r="373" spans="15:16" x14ac:dyDescent="0.35">
      <c r="O373" s="38"/>
      <c r="P373" s="38"/>
    </row>
    <row r="374" spans="15:16" x14ac:dyDescent="0.35">
      <c r="O374" s="38"/>
      <c r="P374" s="38"/>
    </row>
    <row r="375" spans="15:16" x14ac:dyDescent="0.35">
      <c r="O375" s="38"/>
      <c r="P375" s="38"/>
    </row>
    <row r="376" spans="15:16" x14ac:dyDescent="0.35">
      <c r="O376" s="38"/>
      <c r="P376" s="38"/>
    </row>
    <row r="377" spans="15:16" x14ac:dyDescent="0.35">
      <c r="O377" s="38"/>
      <c r="P377" s="38"/>
    </row>
    <row r="378" spans="15:16" x14ac:dyDescent="0.35">
      <c r="O378" s="38"/>
      <c r="P378" s="38"/>
    </row>
    <row r="379" spans="15:16" x14ac:dyDescent="0.35">
      <c r="O379" s="38"/>
      <c r="P379" s="38"/>
    </row>
    <row r="380" spans="15:16" x14ac:dyDescent="0.35">
      <c r="O380" s="38"/>
      <c r="P380" s="38"/>
    </row>
    <row r="381" spans="15:16" x14ac:dyDescent="0.35">
      <c r="O381" s="38"/>
      <c r="P381" s="38"/>
    </row>
    <row r="382" spans="15:16" x14ac:dyDescent="0.35">
      <c r="O382" s="38"/>
      <c r="P382" s="38"/>
    </row>
    <row r="383" spans="15:16" x14ac:dyDescent="0.35">
      <c r="O383" s="38"/>
      <c r="P383" s="38"/>
    </row>
    <row r="384" spans="15:16" x14ac:dyDescent="0.35">
      <c r="O384" s="38"/>
      <c r="P384" s="38"/>
    </row>
    <row r="385" spans="15:16" x14ac:dyDescent="0.35">
      <c r="O385" s="38"/>
      <c r="P385" s="38"/>
    </row>
    <row r="386" spans="15:16" x14ac:dyDescent="0.35">
      <c r="O386" s="38"/>
      <c r="P386" s="38"/>
    </row>
    <row r="387" spans="15:16" x14ac:dyDescent="0.35">
      <c r="O387" s="38"/>
      <c r="P387" s="38"/>
    </row>
    <row r="388" spans="15:16" x14ac:dyDescent="0.35">
      <c r="O388" s="38"/>
      <c r="P388" s="38"/>
    </row>
    <row r="389" spans="15:16" x14ac:dyDescent="0.35">
      <c r="O389" s="38"/>
      <c r="P389" s="38"/>
    </row>
    <row r="390" spans="15:16" x14ac:dyDescent="0.35">
      <c r="O390" s="38"/>
      <c r="P390" s="38"/>
    </row>
    <row r="391" spans="15:16" x14ac:dyDescent="0.35">
      <c r="O391" s="38"/>
      <c r="P391" s="38"/>
    </row>
    <row r="392" spans="15:16" x14ac:dyDescent="0.35">
      <c r="O392" s="38"/>
      <c r="P392" s="38"/>
    </row>
    <row r="393" spans="15:16" x14ac:dyDescent="0.35">
      <c r="O393" s="38"/>
      <c r="P393" s="38"/>
    </row>
    <row r="394" spans="15:16" x14ac:dyDescent="0.35">
      <c r="O394" s="38"/>
      <c r="P394" s="38"/>
    </row>
    <row r="395" spans="15:16" x14ac:dyDescent="0.35">
      <c r="O395" s="38"/>
      <c r="P395" s="38"/>
    </row>
    <row r="396" spans="15:16" x14ac:dyDescent="0.35">
      <c r="O396" s="38"/>
      <c r="P396" s="38"/>
    </row>
    <row r="397" spans="15:16" x14ac:dyDescent="0.35">
      <c r="O397" s="38"/>
      <c r="P397" s="38"/>
    </row>
    <row r="398" spans="15:16" x14ac:dyDescent="0.35">
      <c r="O398" s="38"/>
      <c r="P398" s="38"/>
    </row>
    <row r="399" spans="15:16" x14ac:dyDescent="0.35">
      <c r="O399" s="38"/>
      <c r="P399" s="38"/>
    </row>
    <row r="400" spans="15:16" x14ac:dyDescent="0.35">
      <c r="O400" s="38"/>
      <c r="P400" s="38"/>
    </row>
    <row r="401" spans="15:16" x14ac:dyDescent="0.35">
      <c r="O401" s="38"/>
      <c r="P401" s="38"/>
    </row>
    <row r="402" spans="15:16" x14ac:dyDescent="0.35">
      <c r="O402" s="38"/>
      <c r="P402" s="38"/>
    </row>
    <row r="403" spans="15:16" x14ac:dyDescent="0.35">
      <c r="O403" s="38"/>
      <c r="P403" s="38"/>
    </row>
    <row r="404" spans="15:16" x14ac:dyDescent="0.35">
      <c r="O404" s="38"/>
      <c r="P404" s="38"/>
    </row>
    <row r="405" spans="15:16" x14ac:dyDescent="0.35">
      <c r="O405" s="38"/>
      <c r="P405" s="38"/>
    </row>
    <row r="406" spans="15:16" x14ac:dyDescent="0.35">
      <c r="O406" s="38"/>
      <c r="P406" s="38"/>
    </row>
    <row r="407" spans="15:16" x14ac:dyDescent="0.35">
      <c r="O407" s="38"/>
      <c r="P407" s="38"/>
    </row>
    <row r="408" spans="15:16" x14ac:dyDescent="0.35">
      <c r="O408" s="38"/>
      <c r="P408" s="38"/>
    </row>
    <row r="409" spans="15:16" x14ac:dyDescent="0.35">
      <c r="O409" s="38"/>
      <c r="P409" s="38"/>
    </row>
    <row r="410" spans="15:16" x14ac:dyDescent="0.35">
      <c r="O410" s="38"/>
      <c r="P410" s="38"/>
    </row>
    <row r="411" spans="15:16" x14ac:dyDescent="0.35">
      <c r="O411" s="38"/>
      <c r="P411" s="38"/>
    </row>
    <row r="412" spans="15:16" x14ac:dyDescent="0.35">
      <c r="O412" s="38"/>
      <c r="P412" s="38"/>
    </row>
    <row r="413" spans="15:16" x14ac:dyDescent="0.35">
      <c r="O413" s="38"/>
      <c r="P413" s="38"/>
    </row>
    <row r="414" spans="15:16" x14ac:dyDescent="0.35">
      <c r="O414" s="38"/>
      <c r="P414" s="38"/>
    </row>
    <row r="415" spans="15:16" x14ac:dyDescent="0.35">
      <c r="O415" s="38"/>
      <c r="P415" s="38"/>
    </row>
    <row r="416" spans="15:16" x14ac:dyDescent="0.35">
      <c r="O416" s="38"/>
      <c r="P416" s="38"/>
    </row>
    <row r="417" spans="15:16" x14ac:dyDescent="0.35">
      <c r="O417" s="38"/>
      <c r="P417" s="38"/>
    </row>
    <row r="418" spans="15:16" x14ac:dyDescent="0.35">
      <c r="O418" s="38"/>
      <c r="P418" s="38"/>
    </row>
    <row r="419" spans="15:16" x14ac:dyDescent="0.35">
      <c r="O419" s="38"/>
      <c r="P419" s="38"/>
    </row>
    <row r="420" spans="15:16" x14ac:dyDescent="0.35">
      <c r="O420" s="38"/>
      <c r="P420" s="38"/>
    </row>
    <row r="421" spans="15:16" x14ac:dyDescent="0.35">
      <c r="O421" s="38"/>
      <c r="P421" s="38"/>
    </row>
    <row r="422" spans="15:16" x14ac:dyDescent="0.35">
      <c r="O422" s="38"/>
      <c r="P422" s="38"/>
    </row>
    <row r="423" spans="15:16" x14ac:dyDescent="0.35">
      <c r="O423" s="38"/>
      <c r="P423" s="38"/>
    </row>
    <row r="424" spans="15:16" x14ac:dyDescent="0.35">
      <c r="O424" s="38"/>
      <c r="P424" s="38"/>
    </row>
    <row r="425" spans="15:16" x14ac:dyDescent="0.35">
      <c r="O425" s="38"/>
      <c r="P425" s="38"/>
    </row>
    <row r="426" spans="15:16" x14ac:dyDescent="0.35">
      <c r="O426" s="38"/>
      <c r="P426" s="38"/>
    </row>
    <row r="427" spans="15:16" x14ac:dyDescent="0.35">
      <c r="O427" s="38"/>
      <c r="P427" s="38"/>
    </row>
    <row r="428" spans="15:16" x14ac:dyDescent="0.35">
      <c r="O428" s="38"/>
      <c r="P428" s="38"/>
    </row>
    <row r="429" spans="15:16" x14ac:dyDescent="0.35">
      <c r="O429" s="38"/>
      <c r="P429" s="38"/>
    </row>
    <row r="430" spans="15:16" x14ac:dyDescent="0.35">
      <c r="O430" s="38"/>
      <c r="P430" s="38"/>
    </row>
    <row r="431" spans="15:16" x14ac:dyDescent="0.35">
      <c r="O431" s="38"/>
      <c r="P431" s="38"/>
    </row>
    <row r="432" spans="15:16" x14ac:dyDescent="0.35">
      <c r="O432" s="38"/>
      <c r="P432" s="38"/>
    </row>
    <row r="433" spans="15:16" x14ac:dyDescent="0.35">
      <c r="O433" s="38"/>
      <c r="P433" s="38"/>
    </row>
    <row r="434" spans="15:16" x14ac:dyDescent="0.35">
      <c r="O434" s="38"/>
      <c r="P434" s="38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68581CF-C53F-4C99-A208-6434131CDFF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INFOS</vt:lpstr>
      <vt:lpstr>ACCUEIL</vt:lpstr>
      <vt:lpstr>TOTAL</vt:lpstr>
      <vt:lpstr>GEDIA</vt:lpstr>
      <vt:lpstr>TOTAL2</vt:lpstr>
      <vt:lpstr>GAZPROM</vt:lpstr>
      <vt:lpstr>ASS</vt:lpstr>
      <vt:lpstr>COMMERCIAL</vt:lpstr>
      <vt:lpstr>COMMERCIAUX</vt:lpstr>
      <vt:lpstr>FOURNISSEUR</vt:lpstr>
      <vt:lpstr>PUISSANCE</vt:lpstr>
      <vt:lpstr>TOTAL2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</dc:creator>
  <cp:lastModifiedBy>Valentin Lipka</cp:lastModifiedBy>
  <dcterms:created xsi:type="dcterms:W3CDTF">2020-02-10T09:31:28Z</dcterms:created>
  <dcterms:modified xsi:type="dcterms:W3CDTF">2020-02-17T17:05:53Z</dcterms:modified>
</cp:coreProperties>
</file>