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codeName="ThisWorkbook" autoCompressPictures="0"/>
  <bookViews>
    <workbookView xWindow="0" yWindow="0" windowWidth="36060" windowHeight="20140" tabRatio="500" activeTab="1"/>
  </bookViews>
  <sheets>
    <sheet name="Tableau de bord du projet" sheetId="1" r:id="rId1"/>
    <sheet name="Carte Achats" sheetId="6" r:id="rId2"/>
  </sheets>
  <definedNames>
    <definedName name="_xlnm.Print_Titles" localSheetId="0">'Tableau de bord du projet'!$33:$34</definedName>
    <definedName name="_xlnm.Print_Area" localSheetId="0">'Tableau de bord du projet'!$A$1:$M$73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 l="1"/>
  <c r="C6" i="1"/>
  <c r="C7" i="1"/>
  <c r="B11" i="6"/>
  <c r="A51" i="6"/>
  <c r="G31" i="6"/>
  <c r="B31" i="6"/>
  <c r="G58" i="1"/>
  <c r="E24" i="1"/>
  <c r="C24" i="1"/>
  <c r="B24" i="1"/>
  <c r="G39" i="1"/>
  <c r="G37" i="1"/>
  <c r="G36" i="1"/>
  <c r="G59" i="1"/>
  <c r="K5" i="6"/>
  <c r="C47" i="6"/>
  <c r="J5" i="6"/>
  <c r="C46" i="6"/>
  <c r="C45" i="6"/>
  <c r="I5" i="6"/>
  <c r="H5" i="6"/>
  <c r="C44" i="6"/>
  <c r="G5" i="6"/>
  <c r="C43" i="6"/>
  <c r="A2" i="6"/>
  <c r="B2" i="6"/>
  <c r="C2" i="6"/>
  <c r="D2" i="6"/>
  <c r="E2" i="6"/>
  <c r="F2" i="6"/>
  <c r="G2" i="6"/>
  <c r="G3" i="6"/>
  <c r="H3" i="6"/>
  <c r="I3" i="6"/>
  <c r="J3" i="6"/>
  <c r="K3" i="6"/>
  <c r="L3" i="6"/>
  <c r="A4" i="6"/>
  <c r="B5" i="6"/>
  <c r="C19" i="6"/>
  <c r="C5" i="6"/>
  <c r="D5" i="6"/>
  <c r="B25" i="1"/>
  <c r="B27" i="1"/>
  <c r="E27" i="1"/>
  <c r="E25" i="1"/>
  <c r="E23" i="1"/>
  <c r="E20" i="1"/>
  <c r="E18" i="1"/>
  <c r="E16" i="1"/>
  <c r="E14" i="1"/>
  <c r="E12" i="1"/>
  <c r="E10" i="1"/>
  <c r="E7" i="1"/>
  <c r="D63" i="1"/>
  <c r="F36" i="1"/>
  <c r="F37" i="1"/>
  <c r="E6" i="1"/>
  <c r="F38" i="1"/>
  <c r="F39" i="1"/>
  <c r="E8" i="1"/>
  <c r="F42" i="1"/>
  <c r="G42" i="1"/>
  <c r="F43" i="1"/>
  <c r="G43" i="1"/>
  <c r="E11" i="1"/>
  <c r="F44" i="1"/>
  <c r="G44" i="1"/>
  <c r="F45" i="1"/>
  <c r="G45" i="1"/>
  <c r="E13" i="1"/>
  <c r="F46" i="1"/>
  <c r="G46" i="1"/>
  <c r="F47" i="1"/>
  <c r="G47" i="1"/>
  <c r="E15" i="1"/>
  <c r="F48" i="1"/>
  <c r="G48" i="1"/>
  <c r="F49" i="1"/>
  <c r="G49" i="1"/>
  <c r="E17" i="1"/>
  <c r="F50" i="1"/>
  <c r="G50" i="1"/>
  <c r="F51" i="1"/>
  <c r="G51" i="1"/>
  <c r="E19" i="1"/>
  <c r="F52" i="1"/>
  <c r="G52" i="1"/>
  <c r="F53" i="1"/>
  <c r="G53" i="1"/>
  <c r="E21" i="1"/>
  <c r="F56" i="1"/>
  <c r="F58" i="1"/>
  <c r="F61" i="1"/>
  <c r="F62" i="1"/>
  <c r="G62" i="1"/>
  <c r="G64" i="1"/>
  <c r="E63" i="1"/>
  <c r="B6" i="1"/>
  <c r="B7" i="1"/>
  <c r="C25" i="1"/>
  <c r="C8" i="1"/>
  <c r="C21" i="1"/>
  <c r="C28" i="1"/>
  <c r="B28" i="1"/>
  <c r="C27" i="1"/>
  <c r="B21" i="1"/>
  <c r="B8" i="1"/>
  <c r="C11" i="1"/>
  <c r="C12" i="1"/>
  <c r="C13" i="1"/>
  <c r="C14" i="1"/>
  <c r="C15" i="1"/>
  <c r="C16" i="1"/>
  <c r="C17" i="1"/>
  <c r="C18" i="1"/>
  <c r="C19" i="1"/>
  <c r="C20" i="1"/>
  <c r="B20" i="1"/>
  <c r="B19" i="1"/>
  <c r="B14" i="1"/>
  <c r="B15" i="1"/>
  <c r="B16" i="1"/>
  <c r="B17" i="1"/>
  <c r="B18" i="1"/>
  <c r="B13" i="1"/>
  <c r="C23" i="1"/>
  <c r="B23" i="1"/>
  <c r="C10" i="1"/>
  <c r="B11" i="1"/>
  <c r="B12" i="1"/>
  <c r="B10" i="1"/>
  <c r="G54" i="1"/>
  <c r="E5" i="6"/>
  <c r="E28" i="1"/>
  <c r="F63" i="1"/>
  <c r="G40" i="1"/>
  <c r="G65" i="1"/>
  <c r="F5" i="6"/>
  <c r="E5" i="1"/>
  <c r="A5" i="6"/>
  <c r="B5" i="1"/>
  <c r="L5" i="6"/>
  <c r="C72" i="1"/>
  <c r="D72" i="1"/>
  <c r="C71" i="1"/>
  <c r="D71" i="1"/>
  <c r="C69" i="1"/>
  <c r="D69" i="1"/>
  <c r="C70" i="1"/>
  <c r="D70" i="1"/>
  <c r="C30" i="1"/>
</calcChain>
</file>

<file path=xl/sharedStrings.xml><?xml version="1.0" encoding="utf-8"?>
<sst xmlns="http://schemas.openxmlformats.org/spreadsheetml/2006/main" count="113" uniqueCount="82">
  <si>
    <t>★</t>
  </si>
  <si>
    <t>Assignée à</t>
  </si>
  <si>
    <t>Priorité</t>
  </si>
  <si>
    <t>Statut</t>
  </si>
  <si>
    <t>En retard</t>
  </si>
  <si>
    <t>En cours</t>
  </si>
  <si>
    <t>Non commencé</t>
  </si>
  <si>
    <t>Début</t>
  </si>
  <si>
    <t>Fin</t>
  </si>
  <si>
    <t>Jours</t>
  </si>
  <si>
    <t>Terminé</t>
  </si>
  <si>
    <t>Responsable</t>
  </si>
  <si>
    <t>Projets</t>
  </si>
  <si>
    <t>La Commande Publique</t>
  </si>
  <si>
    <t>Les Finances</t>
  </si>
  <si>
    <t>Les Affaires Juridiques</t>
  </si>
  <si>
    <t>Table des Projets</t>
  </si>
  <si>
    <t>Total Projets</t>
  </si>
  <si>
    <t>Eléments en attente</t>
  </si>
  <si>
    <t>Tableau de bord de gestion de projets</t>
  </si>
  <si>
    <t>Cadrage</t>
  </si>
  <si>
    <t>Lancement</t>
  </si>
  <si>
    <t>Mise en œuvre</t>
  </si>
  <si>
    <t>Expérimentation Nvelle organisation</t>
  </si>
  <si>
    <t>Formation correspondants</t>
  </si>
  <si>
    <t>DEPARTEMENT</t>
  </si>
  <si>
    <t>Commentaires</t>
  </si>
  <si>
    <t>Gestion voyages professionnels</t>
  </si>
  <si>
    <t xml:space="preserve">Elaboration et suivi PPI </t>
  </si>
  <si>
    <t>Poursuite de la rationalisation de la préparation budgétaire</t>
  </si>
  <si>
    <t>Consolidation de la Nouvelle Organisation Direction</t>
  </si>
  <si>
    <t>Sécurisation, harmonisation des régies</t>
  </si>
  <si>
    <t>Organisation de la Régie Unique</t>
  </si>
  <si>
    <t>Organisation cible du SFACT</t>
  </si>
  <si>
    <t xml:space="preserve">Paiement en ligne PAY FIP </t>
  </si>
  <si>
    <t xml:space="preserve">Reprise dans CIRIL de la tenue de l'inventaire comptable </t>
  </si>
  <si>
    <t>Poursuite animation et formation du réseau financier</t>
  </si>
  <si>
    <t>Mise en place d'une stratégie dette</t>
  </si>
  <si>
    <t xml:space="preserve">Rationaliser la transversalité avec la DEP </t>
  </si>
  <si>
    <t>Le Département</t>
  </si>
  <si>
    <t>Date du jour</t>
  </si>
  <si>
    <t>PROJET DE DIRECTION</t>
  </si>
  <si>
    <t>PROJET DE DEPARTEMENT</t>
  </si>
  <si>
    <t>Validation Hiérachique</t>
  </si>
  <si>
    <t>Validation cadrage</t>
  </si>
  <si>
    <t>Formation des Correspondants</t>
  </si>
  <si>
    <t>Titre du projet :</t>
  </si>
  <si>
    <t xml:space="preserve">Equipe projet et instance de pilotage </t>
  </si>
  <si>
    <r>
      <rPr>
        <u/>
        <sz val="11"/>
        <rFont val="Arial"/>
        <family val="2"/>
      </rPr>
      <t>Elu pilote</t>
    </r>
    <r>
      <rPr>
        <sz val="11"/>
        <rFont val="Arial"/>
        <family val="2"/>
      </rPr>
      <t xml:space="preserve"> :</t>
    </r>
  </si>
  <si>
    <r>
      <rPr>
        <u/>
        <sz val="11"/>
        <rFont val="Arial"/>
        <family val="2"/>
      </rPr>
      <t>Chef de projet</t>
    </r>
    <r>
      <rPr>
        <sz val="11"/>
        <rFont val="Arial"/>
        <family val="2"/>
      </rPr>
      <t xml:space="preserve"> :</t>
    </r>
  </si>
  <si>
    <t>Chargé d'opération</t>
  </si>
  <si>
    <r>
      <rPr>
        <u/>
        <sz val="11"/>
        <rFont val="Arial"/>
        <family val="2"/>
      </rPr>
      <t>Services associés</t>
    </r>
    <r>
      <rPr>
        <sz val="11"/>
        <rFont val="Arial"/>
        <family val="2"/>
      </rPr>
      <t xml:space="preserve"> :</t>
    </r>
  </si>
  <si>
    <r>
      <rPr>
        <u/>
        <sz val="11"/>
        <rFont val="Arial"/>
        <family val="2"/>
      </rPr>
      <t>Elus</t>
    </r>
    <r>
      <rPr>
        <sz val="11"/>
        <rFont val="Arial"/>
        <family val="2"/>
      </rPr>
      <t xml:space="preserve"> : </t>
    </r>
  </si>
  <si>
    <r>
      <rPr>
        <u/>
        <sz val="11"/>
        <rFont val="Arial"/>
        <family val="2"/>
      </rPr>
      <t>Direction générale</t>
    </r>
    <r>
      <rPr>
        <sz val="11"/>
        <rFont val="Arial"/>
        <family val="2"/>
      </rPr>
      <t xml:space="preserve"> : </t>
    </r>
  </si>
  <si>
    <r>
      <rPr>
        <u/>
        <sz val="11"/>
        <rFont val="Arial"/>
        <family val="2"/>
      </rPr>
      <t>Techniciens</t>
    </r>
    <r>
      <rPr>
        <sz val="11"/>
        <rFont val="Arial"/>
        <family val="2"/>
      </rPr>
      <t xml:space="preserve"> : </t>
    </r>
  </si>
  <si>
    <r>
      <rPr>
        <b/>
        <sz val="11"/>
        <rFont val="Arial"/>
        <family val="2"/>
      </rPr>
      <t>Partenaires extérieurs</t>
    </r>
    <r>
      <rPr>
        <sz val="11"/>
        <rFont val="Arial"/>
        <family val="2"/>
      </rPr>
      <t xml:space="preserve"> :</t>
    </r>
  </si>
  <si>
    <r>
      <rPr>
        <b/>
        <sz val="11"/>
        <color indexed="9"/>
        <rFont val="Arial"/>
        <family val="2"/>
      </rPr>
      <t>Coût du projet</t>
    </r>
    <r>
      <rPr>
        <sz val="11"/>
        <color indexed="9"/>
        <rFont val="Arial"/>
        <family val="2"/>
      </rPr>
      <t xml:space="preserve"> </t>
    </r>
  </si>
  <si>
    <t>Calendrier actualisé</t>
  </si>
  <si>
    <t xml:space="preserve"> Calendrier Initial</t>
  </si>
  <si>
    <t>CARTE ACHATS</t>
  </si>
  <si>
    <t>Validation</t>
  </si>
  <si>
    <t xml:space="preserve">FICHE PROJET </t>
  </si>
  <si>
    <t>RAS</t>
  </si>
  <si>
    <t>Carte Achats</t>
  </si>
  <si>
    <t>Description /Problématique :</t>
  </si>
  <si>
    <t>Pilote</t>
  </si>
  <si>
    <t>Participants</t>
  </si>
  <si>
    <t>Direction</t>
  </si>
  <si>
    <t>Coût Prévisionnel</t>
  </si>
  <si>
    <t>Détails</t>
  </si>
  <si>
    <t>Coût Réel</t>
  </si>
  <si>
    <t>Observations/Commentaires</t>
  </si>
  <si>
    <t>Pierre</t>
  </si>
  <si>
    <t>Jacques</t>
  </si>
  <si>
    <t>Olivier</t>
  </si>
  <si>
    <t>Véronique</t>
  </si>
  <si>
    <t>Caroline</t>
  </si>
  <si>
    <t>Laurence</t>
  </si>
  <si>
    <t>Sabine</t>
  </si>
  <si>
    <t>Christine</t>
  </si>
  <si>
    <t>Suzanne</t>
  </si>
  <si>
    <t>Véronica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</si>
</sst>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9]d\-mmm;@"/>
    <numFmt numFmtId="165" formatCode="[$-40C]d\-mmm\-yy;@"/>
    <numFmt numFmtId="166" formatCode="#,##0.00\ &quot;€&quot;"/>
    <numFmt numFmtId="167" formatCode="_-* #,##0.00\ [$€-40C]_-;\-* #,##0.00\ [$€-40C]_-;_-* &quot;-&quot;??\ [$€-40C]_-;_-@_-"/>
    <numFmt numFmtId="168" formatCode="#,##0.00\ [$€-40C];\-#,##0.00\ [$€-40C]"/>
  </numFmts>
  <fonts count="37" x14ac:knownFonts="1"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11"/>
      <color rgb="FFFF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1"/>
      <name val="Calibri"/>
      <family val="2"/>
      <charset val="134"/>
      <scheme val="minor"/>
    </font>
    <font>
      <sz val="16"/>
      <color theme="1"/>
      <name val="Calibri"/>
      <family val="2"/>
      <charset val="134"/>
      <scheme val="minor"/>
    </font>
    <font>
      <sz val="16"/>
      <color theme="1"/>
      <name val="Zapf Dingbats"/>
      <family val="2"/>
      <charset val="134"/>
    </font>
    <font>
      <sz val="14"/>
      <color theme="0"/>
      <name val="Calibri"/>
      <family val="2"/>
      <scheme val="minor"/>
    </font>
    <font>
      <b/>
      <sz val="22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</font>
    <font>
      <sz val="14"/>
      <color rgb="FFFFE70E"/>
      <name val="Calibri"/>
      <family val="2"/>
      <scheme val="minor"/>
    </font>
    <font>
      <sz val="14"/>
      <color rgb="FF0066FF"/>
      <name val="Calibri"/>
      <family val="2"/>
      <scheme val="minor"/>
    </font>
    <font>
      <sz val="14"/>
      <color theme="7"/>
      <name val="Calibri"/>
      <family val="2"/>
      <scheme val="minor"/>
    </font>
    <font>
      <sz val="14"/>
      <color theme="6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2"/>
      <name val="Calibri"/>
      <family val="2"/>
      <scheme val="minor"/>
    </font>
    <font>
      <sz val="14"/>
      <color theme="9"/>
      <name val="Calibri"/>
      <family val="2"/>
      <scheme val="minor"/>
    </font>
    <font>
      <b/>
      <sz val="14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1"/>
      <color indexed="9"/>
      <name val="Arial"/>
      <family val="2"/>
    </font>
    <font>
      <u/>
      <sz val="11"/>
      <name val="Arial"/>
      <family val="2"/>
    </font>
    <font>
      <sz val="11"/>
      <color indexed="9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92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63"/>
        <bgColor indexed="59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3"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 applyFill="1"/>
    <xf numFmtId="0" fontId="9" fillId="0" borderId="0" xfId="0" applyFont="1"/>
    <xf numFmtId="10" fontId="0" fillId="0" borderId="1" xfId="0" applyNumberFormat="1" applyBorder="1"/>
    <xf numFmtId="0" fontId="10" fillId="4" borderId="0" xfId="0" applyFont="1" applyFill="1" applyBorder="1"/>
    <xf numFmtId="0" fontId="10" fillId="4" borderId="0" xfId="0" applyFont="1" applyFill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0" fillId="0" borderId="0" xfId="0" applyNumberFormat="1"/>
    <xf numFmtId="0" fontId="16" fillId="0" borderId="7" xfId="0" applyFont="1" applyBorder="1"/>
    <xf numFmtId="0" fontId="7" fillId="0" borderId="1" xfId="0" applyFont="1" applyBorder="1" applyAlignment="1">
      <alignment horizontal="center"/>
    </xf>
    <xf numFmtId="9" fontId="6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9" fontId="6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8" fillId="0" borderId="1" xfId="0" applyFont="1" applyFill="1" applyBorder="1" applyAlignment="1">
      <alignment horizontal="left"/>
    </xf>
    <xf numFmtId="0" fontId="18" fillId="2" borderId="0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5" borderId="1" xfId="0" applyFill="1" applyBorder="1" applyAlignment="1">
      <alignment horizontal="left"/>
    </xf>
    <xf numFmtId="0" fontId="22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25" fillId="4" borderId="0" xfId="0" applyFont="1" applyFill="1"/>
    <xf numFmtId="0" fontId="25" fillId="0" borderId="0" xfId="0" applyFont="1"/>
    <xf numFmtId="0" fontId="0" fillId="0" borderId="1" xfId="0" applyBorder="1" applyAlignment="1">
      <alignment horizontal="left"/>
    </xf>
    <xf numFmtId="0" fontId="25" fillId="0" borderId="1" xfId="0" applyFont="1" applyBorder="1" applyAlignment="1">
      <alignment horizontal="left"/>
    </xf>
    <xf numFmtId="0" fontId="21" fillId="13" borderId="1" xfId="0" applyFont="1" applyFill="1" applyBorder="1" applyAlignment="1">
      <alignment horizontal="left"/>
    </xf>
    <xf numFmtId="0" fontId="21" fillId="13" borderId="1" xfId="0" applyFont="1" applyFill="1" applyBorder="1" applyAlignment="1">
      <alignment horizontal="center"/>
    </xf>
    <xf numFmtId="0" fontId="0" fillId="10" borderId="1" xfId="0" applyFont="1" applyFill="1" applyBorder="1" applyAlignment="1">
      <alignment horizontal="left"/>
    </xf>
    <xf numFmtId="0" fontId="0" fillId="13" borderId="1" xfId="0" applyFont="1" applyFill="1" applyBorder="1" applyAlignment="1">
      <alignment horizontal="left"/>
    </xf>
    <xf numFmtId="0" fontId="17" fillId="2" borderId="0" xfId="0" applyFont="1" applyFill="1" applyBorder="1" applyAlignment="1">
      <alignment horizontal="center" vertical="center" wrapText="1"/>
    </xf>
    <xf numFmtId="0" fontId="28" fillId="2" borderId="0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25" fillId="0" borderId="1" xfId="0" applyNumberFormat="1" applyFont="1" applyBorder="1" applyAlignment="1">
      <alignment horizontal="center"/>
    </xf>
    <xf numFmtId="165" fontId="21" fillId="0" borderId="1" xfId="0" applyNumberFormat="1" applyFont="1" applyFill="1" applyBorder="1" applyAlignment="1">
      <alignment horizontal="center"/>
    </xf>
    <xf numFmtId="165" fontId="21" fillId="13" borderId="1" xfId="0" applyNumberFormat="1" applyFont="1" applyFill="1" applyBorder="1" applyAlignment="1">
      <alignment horizontal="center"/>
    </xf>
    <xf numFmtId="165" fontId="0" fillId="7" borderId="1" xfId="0" applyNumberFormat="1" applyFill="1" applyBorder="1" applyAlignment="1">
      <alignment horizontal="center"/>
    </xf>
    <xf numFmtId="165" fontId="0" fillId="15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5" fontId="0" fillId="8" borderId="1" xfId="0" applyNumberFormat="1" applyFill="1" applyBorder="1" applyAlignment="1">
      <alignment horizontal="center"/>
    </xf>
    <xf numFmtId="165" fontId="0" fillId="9" borderId="1" xfId="0" applyNumberFormat="1" applyFill="1" applyBorder="1" applyAlignment="1">
      <alignment horizontal="center"/>
    </xf>
    <xf numFmtId="165" fontId="24" fillId="11" borderId="1" xfId="0" applyNumberFormat="1" applyFont="1" applyFill="1" applyBorder="1" applyAlignment="1">
      <alignment horizontal="center"/>
    </xf>
    <xf numFmtId="165" fontId="24" fillId="0" borderId="1" xfId="0" applyNumberFormat="1" applyFon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165" fontId="24" fillId="4" borderId="1" xfId="0" applyNumberFormat="1" applyFont="1" applyFill="1" applyBorder="1" applyAlignment="1">
      <alignment horizontal="center"/>
    </xf>
    <xf numFmtId="165" fontId="25" fillId="4" borderId="1" xfId="0" applyNumberFormat="1" applyFont="1" applyFill="1" applyBorder="1" applyAlignment="1">
      <alignment horizontal="center"/>
    </xf>
    <xf numFmtId="165" fontId="25" fillId="7" borderId="1" xfId="0" applyNumberFormat="1" applyFont="1" applyFill="1" applyBorder="1" applyAlignment="1">
      <alignment horizontal="center"/>
    </xf>
    <xf numFmtId="165" fontId="25" fillId="15" borderId="1" xfId="0" applyNumberFormat="1" applyFont="1" applyFill="1" applyBorder="1" applyAlignment="1">
      <alignment horizontal="center"/>
    </xf>
    <xf numFmtId="165" fontId="25" fillId="8" borderId="1" xfId="0" applyNumberFormat="1" applyFont="1" applyFill="1" applyBorder="1" applyAlignment="1">
      <alignment horizontal="center"/>
    </xf>
    <xf numFmtId="165" fontId="27" fillId="0" borderId="1" xfId="0" applyNumberFormat="1" applyFont="1" applyFill="1" applyBorder="1" applyAlignment="1">
      <alignment horizontal="center"/>
    </xf>
    <xf numFmtId="165" fontId="27" fillId="13" borderId="1" xfId="0" applyNumberFormat="1" applyFont="1" applyFill="1" applyBorder="1" applyAlignment="1">
      <alignment horizontal="center"/>
    </xf>
    <xf numFmtId="9" fontId="6" fillId="0" borderId="1" xfId="0" applyNumberFormat="1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165" fontId="0" fillId="0" borderId="1" xfId="0" applyNumberFormat="1" applyFont="1" applyFill="1" applyBorder="1" applyAlignment="1">
      <alignment horizontal="center"/>
    </xf>
    <xf numFmtId="0" fontId="10" fillId="4" borderId="0" xfId="0" applyFont="1" applyFill="1" applyAlignment="1">
      <alignment horizontal="left"/>
    </xf>
    <xf numFmtId="0" fontId="0" fillId="4" borderId="0" xfId="0" applyFill="1" applyAlignment="1">
      <alignment horizontal="left"/>
    </xf>
    <xf numFmtId="0" fontId="5" fillId="0" borderId="0" xfId="0" applyFont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15" fillId="6" borderId="1" xfId="0" applyFont="1" applyFill="1" applyBorder="1" applyAlignment="1">
      <alignment horizontal="left"/>
    </xf>
    <xf numFmtId="0" fontId="26" fillId="13" borderId="1" xfId="0" applyFont="1" applyFill="1" applyBorder="1" applyAlignment="1">
      <alignment horizontal="left"/>
    </xf>
    <xf numFmtId="0" fontId="9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165" fontId="0" fillId="0" borderId="0" xfId="0" applyNumberFormat="1"/>
    <xf numFmtId="0" fontId="24" fillId="1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center"/>
    </xf>
    <xf numFmtId="0" fontId="24" fillId="12" borderId="1" xfId="0" applyFont="1" applyFill="1" applyBorder="1" applyAlignment="1">
      <alignment horizontal="left"/>
    </xf>
    <xf numFmtId="0" fontId="24" fillId="0" borderId="1" xfId="0" applyFont="1" applyBorder="1" applyAlignment="1">
      <alignment horizontal="left"/>
    </xf>
    <xf numFmtId="165" fontId="24" fillId="0" borderId="1" xfId="0" applyNumberFormat="1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49" fontId="0" fillId="0" borderId="1" xfId="0" applyNumberFormat="1" applyBorder="1"/>
    <xf numFmtId="49" fontId="0" fillId="4" borderId="0" xfId="0" applyNumberFormat="1" applyFill="1"/>
    <xf numFmtId="49" fontId="0" fillId="0" borderId="0" xfId="0" applyNumberFormat="1"/>
    <xf numFmtId="49" fontId="1" fillId="2" borderId="0" xfId="0" applyNumberFormat="1" applyFont="1" applyFill="1" applyBorder="1" applyAlignment="1">
      <alignment horizontal="center" vertical="center"/>
    </xf>
    <xf numFmtId="49" fontId="25" fillId="0" borderId="1" xfId="0" applyNumberFormat="1" applyFont="1" applyBorder="1"/>
    <xf numFmtId="49" fontId="0" fillId="0" borderId="1" xfId="0" applyNumberFormat="1" applyFill="1" applyBorder="1"/>
    <xf numFmtId="49" fontId="21" fillId="0" borderId="1" xfId="0" applyNumberFormat="1" applyFont="1" applyFill="1" applyBorder="1"/>
    <xf numFmtId="49" fontId="21" fillId="13" borderId="1" xfId="0" applyNumberFormat="1" applyFont="1" applyFill="1" applyBorder="1"/>
    <xf numFmtId="49" fontId="0" fillId="0" borderId="0" xfId="0" applyNumberFormat="1" applyFill="1"/>
    <xf numFmtId="0" fontId="30" fillId="0" borderId="0" xfId="0" applyFont="1" applyAlignment="1">
      <alignment vertical="center"/>
    </xf>
    <xf numFmtId="0" fontId="30" fillId="0" borderId="0" xfId="0" applyFont="1" applyFill="1" applyAlignment="1">
      <alignment vertical="center"/>
    </xf>
    <xf numFmtId="0" fontId="31" fillId="0" borderId="0" xfId="0" applyFont="1" applyAlignment="1">
      <alignment horizontal="left" vertical="center"/>
    </xf>
    <xf numFmtId="0" fontId="32" fillId="0" borderId="0" xfId="0" applyFont="1" applyFill="1" applyBorder="1" applyAlignment="1">
      <alignment horizontal="left" vertical="center"/>
    </xf>
    <xf numFmtId="0" fontId="32" fillId="0" borderId="0" xfId="0" applyFont="1" applyAlignment="1">
      <alignment horizontal="left" vertical="center"/>
    </xf>
    <xf numFmtId="0" fontId="31" fillId="0" borderId="0" xfId="0" applyFont="1" applyFill="1" applyAlignment="1">
      <alignment horizontal="left" vertical="center"/>
    </xf>
    <xf numFmtId="0" fontId="33" fillId="0" borderId="0" xfId="0" applyFont="1" applyFill="1" applyAlignment="1">
      <alignment horizontal="left" vertical="center"/>
    </xf>
    <xf numFmtId="0" fontId="33" fillId="0" borderId="0" xfId="0" applyFont="1" applyFill="1" applyBorder="1" applyAlignment="1">
      <alignment horizontal="left" vertical="center" wrapText="1"/>
    </xf>
    <xf numFmtId="0" fontId="31" fillId="0" borderId="0" xfId="0" applyFont="1" applyAlignment="1">
      <alignment vertical="center"/>
    </xf>
    <xf numFmtId="0" fontId="35" fillId="0" borderId="12" xfId="0" applyFont="1" applyBorder="1" applyAlignment="1">
      <alignment horizontal="left" vertical="center"/>
    </xf>
    <xf numFmtId="0" fontId="30" fillId="0" borderId="13" xfId="0" applyFont="1" applyBorder="1" applyAlignment="1">
      <alignment vertical="center"/>
    </xf>
    <xf numFmtId="0" fontId="35" fillId="0" borderId="15" xfId="0" applyFont="1" applyBorder="1" applyAlignment="1">
      <alignment horizontal="left" vertical="center"/>
    </xf>
    <xf numFmtId="0" fontId="30" fillId="0" borderId="0" xfId="0" applyFont="1" applyBorder="1" applyAlignment="1">
      <alignment vertical="center"/>
    </xf>
    <xf numFmtId="0" fontId="35" fillId="0" borderId="17" xfId="0" applyFont="1" applyBorder="1" applyAlignment="1">
      <alignment horizontal="left" vertical="center"/>
    </xf>
    <xf numFmtId="0" fontId="30" fillId="0" borderId="18" xfId="0" applyFont="1" applyBorder="1" applyAlignment="1">
      <alignment vertical="center"/>
    </xf>
    <xf numFmtId="0" fontId="30" fillId="0" borderId="0" xfId="0" applyFont="1" applyBorder="1" applyAlignment="1">
      <alignment horizontal="left" vertical="center"/>
    </xf>
    <xf numFmtId="0" fontId="35" fillId="0" borderId="15" xfId="0" applyFont="1" applyBorder="1" applyAlignment="1">
      <alignment vertical="center"/>
    </xf>
    <xf numFmtId="0" fontId="35" fillId="0" borderId="17" xfId="0" applyFont="1" applyBorder="1" applyAlignment="1">
      <alignment vertical="center"/>
    </xf>
    <xf numFmtId="0" fontId="30" fillId="0" borderId="11" xfId="0" applyFont="1" applyBorder="1" applyAlignment="1">
      <alignment horizontal="center" vertical="center"/>
    </xf>
    <xf numFmtId="0" fontId="30" fillId="0" borderId="11" xfId="0" applyFont="1" applyBorder="1" applyAlignment="1">
      <alignment vertical="center"/>
    </xf>
    <xf numFmtId="0" fontId="21" fillId="13" borderId="5" xfId="0" applyFont="1" applyFill="1" applyBorder="1" applyAlignment="1">
      <alignment horizontal="left"/>
    </xf>
    <xf numFmtId="0" fontId="21" fillId="13" borderId="6" xfId="0" applyFont="1" applyFill="1" applyBorder="1" applyAlignment="1">
      <alignment horizontal="center"/>
    </xf>
    <xf numFmtId="165" fontId="21" fillId="13" borderId="6" xfId="0" applyNumberFormat="1" applyFont="1" applyFill="1" applyBorder="1" applyAlignment="1">
      <alignment horizontal="center"/>
    </xf>
    <xf numFmtId="0" fontId="21" fillId="13" borderId="7" xfId="0" applyFont="1" applyFill="1" applyBorder="1" applyAlignment="1">
      <alignment horizontal="center"/>
    </xf>
    <xf numFmtId="165" fontId="21" fillId="13" borderId="5" xfId="0" applyNumberFormat="1" applyFont="1" applyFill="1" applyBorder="1" applyAlignment="1">
      <alignment horizontal="center"/>
    </xf>
    <xf numFmtId="165" fontId="27" fillId="13" borderId="6" xfId="0" applyNumberFormat="1" applyFont="1" applyFill="1" applyBorder="1" applyAlignment="1">
      <alignment horizontal="center"/>
    </xf>
    <xf numFmtId="49" fontId="21" fillId="13" borderId="7" xfId="0" applyNumberFormat="1" applyFont="1" applyFill="1" applyBorder="1"/>
    <xf numFmtId="1" fontId="15" fillId="6" borderId="1" xfId="0" applyNumberFormat="1" applyFont="1" applyFill="1" applyBorder="1" applyAlignment="1">
      <alignment horizontal="left"/>
    </xf>
    <xf numFmtId="1" fontId="15" fillId="3" borderId="1" xfId="0" applyNumberFormat="1" applyFont="1" applyFill="1" applyBorder="1" applyAlignment="1">
      <alignment horizontal="left"/>
    </xf>
    <xf numFmtId="49" fontId="23" fillId="0" borderId="1" xfId="0" applyNumberFormat="1" applyFont="1" applyBorder="1" applyAlignment="1">
      <alignment horizontal="center"/>
    </xf>
    <xf numFmtId="0" fontId="35" fillId="0" borderId="22" xfId="0" applyFont="1" applyBorder="1" applyAlignment="1">
      <alignment horizontal="left" vertical="center" wrapText="1"/>
    </xf>
    <xf numFmtId="0" fontId="30" fillId="0" borderId="3" xfId="0" applyFont="1" applyBorder="1" applyAlignment="1">
      <alignment vertical="center"/>
    </xf>
    <xf numFmtId="14" fontId="30" fillId="0" borderId="11" xfId="0" applyNumberFormat="1" applyFont="1" applyBorder="1" applyAlignment="1">
      <alignment vertical="center"/>
    </xf>
    <xf numFmtId="0" fontId="13" fillId="4" borderId="0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5" fillId="3" borderId="5" xfId="0" applyFont="1" applyFill="1" applyBorder="1" applyAlignment="1">
      <alignment horizontal="center"/>
    </xf>
    <xf numFmtId="0" fontId="15" fillId="3" borderId="6" xfId="0" applyFont="1" applyFill="1" applyBorder="1" applyAlignment="1">
      <alignment horizontal="center"/>
    </xf>
    <xf numFmtId="0" fontId="15" fillId="3" borderId="7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14" fillId="5" borderId="8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5" fillId="6" borderId="5" xfId="0" applyFont="1" applyFill="1" applyBorder="1" applyAlignment="1">
      <alignment horizontal="center"/>
    </xf>
    <xf numFmtId="0" fontId="15" fillId="6" borderId="6" xfId="0" applyFont="1" applyFill="1" applyBorder="1" applyAlignment="1">
      <alignment horizontal="center"/>
    </xf>
    <xf numFmtId="0" fontId="15" fillId="6" borderId="7" xfId="0" applyFont="1" applyFill="1" applyBorder="1" applyAlignment="1">
      <alignment horizontal="center"/>
    </xf>
    <xf numFmtId="0" fontId="14" fillId="14" borderId="8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34" fillId="16" borderId="0" xfId="0" applyFont="1" applyFill="1" applyBorder="1" applyAlignment="1">
      <alignment horizontal="left" vertical="center"/>
    </xf>
    <xf numFmtId="49" fontId="30" fillId="0" borderId="11" xfId="0" applyNumberFormat="1" applyFont="1" applyBorder="1" applyAlignment="1">
      <alignment horizontal="left" vertical="top"/>
    </xf>
    <xf numFmtId="0" fontId="30" fillId="0" borderId="11" xfId="0" applyFont="1" applyBorder="1" applyAlignment="1">
      <alignment horizontal="left" vertical="top"/>
    </xf>
    <xf numFmtId="0" fontId="19" fillId="2" borderId="0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 wrapText="1"/>
    </xf>
    <xf numFmtId="0" fontId="17" fillId="2" borderId="16" xfId="0" applyFont="1" applyFill="1" applyBorder="1" applyAlignment="1">
      <alignment horizontal="center" vertical="center" wrapText="1"/>
    </xf>
    <xf numFmtId="0" fontId="20" fillId="2" borderId="0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30" fillId="0" borderId="11" xfId="0" applyFont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8" fillId="2" borderId="16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center" vertical="center" wrapText="1"/>
    </xf>
    <xf numFmtId="0" fontId="28" fillId="2" borderId="16" xfId="0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0" fontId="30" fillId="0" borderId="5" xfId="0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168" fontId="30" fillId="0" borderId="5" xfId="0" applyNumberFormat="1" applyFont="1" applyBorder="1" applyAlignment="1">
      <alignment horizontal="center" vertical="center"/>
    </xf>
    <xf numFmtId="168" fontId="30" fillId="0" borderId="7" xfId="0" applyNumberFormat="1" applyFont="1" applyBorder="1" applyAlignment="1">
      <alignment horizontal="center" vertical="center"/>
    </xf>
    <xf numFmtId="0" fontId="30" fillId="0" borderId="0" xfId="0" applyFont="1" applyAlignment="1">
      <alignment horizontal="left" vertical="center"/>
    </xf>
    <xf numFmtId="166" fontId="30" fillId="0" borderId="5" xfId="0" applyNumberFormat="1" applyFont="1" applyBorder="1" applyAlignment="1">
      <alignment horizontal="center" vertical="center"/>
    </xf>
    <xf numFmtId="166" fontId="30" fillId="0" borderId="7" xfId="0" applyNumberFormat="1" applyFont="1" applyBorder="1" applyAlignment="1">
      <alignment horizontal="center" vertical="center"/>
    </xf>
    <xf numFmtId="0" fontId="30" fillId="0" borderId="0" xfId="0" applyFont="1" applyBorder="1" applyAlignment="1">
      <alignment horizontal="left" vertical="center"/>
    </xf>
    <xf numFmtId="0" fontId="30" fillId="0" borderId="16" xfId="0" applyFont="1" applyBorder="1" applyAlignment="1">
      <alignment horizontal="left" vertical="center"/>
    </xf>
    <xf numFmtId="0" fontId="30" fillId="0" borderId="19" xfId="0" applyFont="1" applyBorder="1" applyAlignment="1">
      <alignment horizontal="left" vertical="center"/>
    </xf>
    <xf numFmtId="0" fontId="30" fillId="0" borderId="23" xfId="0" applyFont="1" applyBorder="1" applyAlignment="1">
      <alignment horizontal="left" vertical="center"/>
    </xf>
    <xf numFmtId="0" fontId="29" fillId="0" borderId="0" xfId="0" applyFont="1" applyBorder="1" applyAlignment="1">
      <alignment horizontal="center" vertical="center"/>
    </xf>
    <xf numFmtId="0" fontId="32" fillId="0" borderId="11" xfId="0" applyFont="1" applyFill="1" applyBorder="1" applyAlignment="1">
      <alignment horizontal="left" vertical="center"/>
    </xf>
    <xf numFmtId="0" fontId="32" fillId="0" borderId="1" xfId="0" applyFont="1" applyFill="1" applyBorder="1" applyAlignment="1">
      <alignment horizontal="left" vertical="center"/>
    </xf>
    <xf numFmtId="0" fontId="30" fillId="0" borderId="14" xfId="0" applyFont="1" applyBorder="1" applyAlignment="1">
      <alignment horizontal="left" vertical="center"/>
    </xf>
    <xf numFmtId="14" fontId="30" fillId="0" borderId="20" xfId="0" applyNumberFormat="1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14" fontId="30" fillId="0" borderId="11" xfId="0" applyNumberFormat="1" applyFont="1" applyBorder="1" applyAlignment="1">
      <alignment horizontal="center" vertical="center"/>
    </xf>
    <xf numFmtId="0" fontId="14" fillId="5" borderId="9" xfId="0" applyFont="1" applyFill="1" applyBorder="1" applyAlignment="1">
      <alignment horizontal="center"/>
    </xf>
    <xf numFmtId="0" fontId="14" fillId="5" borderId="10" xfId="0" applyFont="1" applyFill="1" applyBorder="1" applyAlignment="1">
      <alignment horizontal="center"/>
    </xf>
  </cellXfs>
  <cellStyles count="14">
    <cellStyle name="Lien hypertexte" xfId="1" builtinId="8" hidden="1"/>
    <cellStyle name="Lien hypertexte" xfId="3" builtinId="8" hidden="1"/>
    <cellStyle name="Lien hypertexte" xfId="12" builtinId="8" hidden="1"/>
    <cellStyle name="Lien hypertexte visité" xfId="2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3" builtinId="9" hidden="1"/>
    <cellStyle name="Normal" xfId="0" builtinId="0"/>
  </cellStyles>
  <dxfs count="28"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9" defaultPivotStyle="PivotStyleMedium4"/>
  <colors>
    <mruColors>
      <color rgb="FFFFF928"/>
      <color rgb="FF0066FF"/>
      <color rgb="FFFFE7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>
        <c:manualLayout>
          <c:layoutTarget val="inner"/>
          <c:xMode val="edge"/>
          <c:yMode val="edge"/>
          <c:x val="0.441261304362271"/>
          <c:y val="0.0432700238051639"/>
          <c:w val="0.520447589620917"/>
          <c:h val="0.927020944244318"/>
        </c:manualLayout>
      </c:layout>
      <c:barChart>
        <c:barDir val="bar"/>
        <c:grouping val="stacked"/>
        <c:varyColors val="0"/>
        <c:ser>
          <c:idx val="1"/>
          <c:order val="0"/>
          <c:tx>
            <c:strRef>
              <c:f>'Tableau de bord du projet'!$D$33:$D$34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  <a:effectLst>
              <a:outerShdw blurRad="40000" dist="23000" dir="5400000" rotWithShape="0">
                <a:srgbClr val="000000">
                  <a:alpha val="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5CBD-4254-AE28-46CDB04949EE}"/>
              </c:ext>
            </c:extLst>
          </c:dPt>
          <c:dPt>
            <c:idx val="1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5CBD-4254-AE28-46CDB04949EE}"/>
              </c:ext>
            </c:extLst>
          </c:dPt>
          <c:dPt>
            <c:idx val="2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5CBD-4254-AE28-46CDB04949EE}"/>
              </c:ext>
            </c:extLst>
          </c:dPt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5CBD-4254-AE28-46CDB04949EE}"/>
              </c:ext>
            </c:extLst>
          </c:dPt>
          <c:dPt>
            <c:idx val="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5CBD-4254-AE28-46CDB04949EE}"/>
              </c:ext>
            </c:extLst>
          </c:dPt>
          <c:dPt>
            <c:idx val="5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5CBD-4254-AE28-46CDB04949EE}"/>
              </c:ext>
            </c:extLst>
          </c:dPt>
          <c:dPt>
            <c:idx val="6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5CBD-4254-AE28-46CDB04949EE}"/>
              </c:ext>
            </c:extLst>
          </c:dPt>
          <c:dPt>
            <c:idx val="7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5CBD-4254-AE28-46CDB04949EE}"/>
              </c:ext>
            </c:extLst>
          </c:dPt>
          <c:dPt>
            <c:idx val="8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5CBD-4254-AE28-46CDB04949EE}"/>
              </c:ext>
            </c:extLst>
          </c:dPt>
          <c:dPt>
            <c:idx val="9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5CBD-4254-AE28-46CDB04949EE}"/>
              </c:ext>
            </c:extLst>
          </c:dPt>
          <c:dPt>
            <c:idx val="10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5CBD-4254-AE28-46CDB04949EE}"/>
              </c:ext>
            </c:extLst>
          </c:dPt>
          <c:dPt>
            <c:idx val="11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5CBD-4254-AE28-46CDB04949EE}"/>
              </c:ext>
            </c:extLst>
          </c:dPt>
          <c:dPt>
            <c:idx val="12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5CBD-4254-AE28-46CDB04949EE}"/>
              </c:ext>
            </c:extLst>
          </c:dPt>
          <c:dPt>
            <c:idx val="1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5CBD-4254-AE28-46CDB04949EE}"/>
              </c:ext>
            </c:extLst>
          </c:dPt>
          <c:dPt>
            <c:idx val="1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5CBD-4254-AE28-46CDB04949EE}"/>
              </c:ext>
            </c:extLst>
          </c:dPt>
          <c:cat>
            <c:strRef>
              <c:f>'Tableau de bord du projet'!$B$35:$B$63</c:f>
              <c:strCache>
                <c:ptCount val="29"/>
                <c:pt idx="0">
                  <c:v>La Commande Publique</c:v>
                </c:pt>
                <c:pt idx="1">
                  <c:v>Carte Achats</c:v>
                </c:pt>
                <c:pt idx="2">
                  <c:v>Gestion voyages professionnels</c:v>
                </c:pt>
                <c:pt idx="3">
                  <c:v>Formation correspondants</c:v>
                </c:pt>
                <c:pt idx="4">
                  <c:v>PROJET DE DIRECTION</c:v>
                </c:pt>
                <c:pt idx="6">
                  <c:v>Les Finances</c:v>
                </c:pt>
                <c:pt idx="7">
                  <c:v>Organisation cible du SFACT</c:v>
                </c:pt>
                <c:pt idx="8">
                  <c:v>Consolidation de la Nouvelle Organisation Direction</c:v>
                </c:pt>
                <c:pt idx="9">
                  <c:v>Organisation de la Régie Unique</c:v>
                </c:pt>
                <c:pt idx="10">
                  <c:v>Elaboration et suivi PPI </c:v>
                </c:pt>
                <c:pt idx="11">
                  <c:v>Poursuite de la rationalisation de la préparation budgétaire</c:v>
                </c:pt>
                <c:pt idx="12">
                  <c:v>Sécurisation, harmonisation des régies</c:v>
                </c:pt>
                <c:pt idx="13">
                  <c:v>Poursuite animation et formation du réseau financier</c:v>
                </c:pt>
                <c:pt idx="14">
                  <c:v>Paiement en ligne PAY FIP </c:v>
                </c:pt>
                <c:pt idx="15">
                  <c:v>Reprise dans CIRIL de la tenue de l'inventaire comptable </c:v>
                </c:pt>
                <c:pt idx="16">
                  <c:v>Mise en place d'une stratégie dette</c:v>
                </c:pt>
                <c:pt idx="17">
                  <c:v>Rationaliser la transversalité avec la DEP </c:v>
                </c:pt>
                <c:pt idx="18">
                  <c:v>PROJET DE DIRECTION</c:v>
                </c:pt>
                <c:pt idx="20">
                  <c:v>Les Affaires Juridiques</c:v>
                </c:pt>
                <c:pt idx="21">
                  <c:v>Expérimentation Nvelle organisation</c:v>
                </c:pt>
                <c:pt idx="23">
                  <c:v>PROJET DE DIRECTION</c:v>
                </c:pt>
                <c:pt idx="25">
                  <c:v>Le Département</c:v>
                </c:pt>
                <c:pt idx="26">
                  <c:v>Formation des Correspondants</c:v>
                </c:pt>
                <c:pt idx="27">
                  <c:v>PROJET DE DEPARTEMENT</c:v>
                </c:pt>
                <c:pt idx="28">
                  <c:v>Date du jour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'Tableau de bord du projet'!$B$35:$B$65</c15:sqref>
                  </c15:fullRef>
                </c:ext>
              </c:extLst>
            </c:strRef>
          </c:cat>
          <c:val>
            <c:numRef>
              <c:f>'Tableau de bord du projet'!$D$35:$D$63</c:f>
              <c:numCache>
                <c:formatCode>[$-40C]d\-mmm\-yy;@</c:formatCode>
                <c:ptCount val="29"/>
                <c:pt idx="1">
                  <c:v>43831.0</c:v>
                </c:pt>
                <c:pt idx="2">
                  <c:v>43862.0</c:v>
                </c:pt>
                <c:pt idx="3">
                  <c:v>43497.0</c:v>
                </c:pt>
                <c:pt idx="7">
                  <c:v>43252.0</c:v>
                </c:pt>
                <c:pt idx="8">
                  <c:v>43739.0</c:v>
                </c:pt>
                <c:pt idx="9">
                  <c:v>43466.0</c:v>
                </c:pt>
                <c:pt idx="10">
                  <c:v>43831.0</c:v>
                </c:pt>
                <c:pt idx="11">
                  <c:v>43862.0</c:v>
                </c:pt>
                <c:pt idx="12">
                  <c:v>43831.0</c:v>
                </c:pt>
                <c:pt idx="13">
                  <c:v>43891.0</c:v>
                </c:pt>
                <c:pt idx="14">
                  <c:v>43831.0</c:v>
                </c:pt>
                <c:pt idx="15">
                  <c:v>43831.0</c:v>
                </c:pt>
                <c:pt idx="16">
                  <c:v>43891.0</c:v>
                </c:pt>
                <c:pt idx="17">
                  <c:v>43862.0</c:v>
                </c:pt>
                <c:pt idx="21">
                  <c:v>43606.0</c:v>
                </c:pt>
                <c:pt idx="26">
                  <c:v>43466.0</c:v>
                </c:pt>
                <c:pt idx="28">
                  <c:v>43877.0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'Tableau de bord du projet'!$D$35:$D$65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5CBD-4254-AE28-46CDB04949EE}"/>
            </c:ext>
          </c:extLst>
        </c:ser>
        <c:ser>
          <c:idx val="3"/>
          <c:order val="1"/>
          <c:tx>
            <c:strRef>
              <c:f>'Tableau de bord du projet'!$F$33:$F$34</c:f>
              <c:strCache>
                <c:ptCount val="1"/>
                <c:pt idx="0">
                  <c:v>Jours</c:v>
                </c:pt>
              </c:strCache>
            </c:strRef>
          </c:tx>
          <c:invertIfNegative val="0"/>
          <c:dLbls>
            <c:dLbl>
              <c:idx val="24"/>
              <c:tx>
                <c:rich>
                  <a:bodyPr/>
                  <a:lstStyle/>
                  <a:p>
                    <a:pPr>
                      <a:defRPr/>
                    </a:pPr>
                    <a:endParaRPr lang="en-US"/>
                  </a:p>
                </c:rich>
              </c:tx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/>
                    </a:prstGeom>
                  </c15:spPr>
                </c:ext>
                <c:ext xmlns:c16="http://schemas.microsoft.com/office/drawing/2014/chart" uri="{C3380CC4-5D6E-409C-BE32-E72D297353CC}">
                  <c16:uniqueId val="{0000000F-9FAA-4864-8CA7-E5051938E769}"/>
                </c:ext>
              </c:extLst>
            </c:dLbl>
            <c:dLbl>
              <c:idx val="26"/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</c:dLbl>
            <c:dLbl>
              <c:idx val="27"/>
              <c:tx>
                <c:rich>
                  <a:bodyPr/>
                  <a:lstStyle/>
                  <a:p>
                    <a:pPr>
                      <a:defRPr/>
                    </a:pPr>
                    <a:endParaRPr lang="en-US"/>
                  </a:p>
                </c:rich>
              </c:tx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3646153"/>
                        <a:gd name="adj2" fmla="val 54115"/>
                        <a:gd name="adj3" fmla="val 76258"/>
                        <a:gd name="adj4" fmla="val 50001"/>
                      </a:avLst>
                    </a:prstGeom>
                  </c15:spPr>
                  <c15:layout/>
                </c:ext>
                <c:ext xmlns:c16="http://schemas.microsoft.com/office/drawing/2014/chart" uri="{C3380CC4-5D6E-409C-BE32-E72D297353CC}">
                  <c16:uniqueId val="{00000010-B7D1-43F7-802F-99CCF513F35A}"/>
                </c:ext>
              </c:extLst>
            </c:dLbl>
            <c:dLbl>
              <c:idx val="28"/>
              <c:layout/>
              <c:tx>
                <c:rich>
                  <a:bodyPr/>
                  <a:lstStyle/>
                  <a:p>
                    <a:pPr>
                      <a:defRPr/>
                    </a:pPr>
                    <a:endParaRPr lang="en-US"/>
                  </a:p>
                </c:rich>
              </c:tx>
              <c:spPr>
                <a:solidFill>
                  <a:sysClr val="window" lastClr="FFFFFF"/>
                </a:solidFill>
                <a:ln w="25400" cap="flat" cmpd="sng" algn="ctr">
                  <a:solidFill>
                    <a:srgbClr val="1F497D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65000"/>
                    <a:lumOff val="35000"/>
                  </a:sysClr>
                </a:solidFill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  <c15:showLeaderLines val="1"/>
              </c:ext>
            </c:extLst>
          </c:dLbls>
          <c:cat>
            <c:strRef>
              <c:f>'Tableau de bord du projet'!$B$35:$B$63</c:f>
              <c:strCache>
                <c:ptCount val="29"/>
                <c:pt idx="0">
                  <c:v>La Commande Publique</c:v>
                </c:pt>
                <c:pt idx="1">
                  <c:v>Carte Achats</c:v>
                </c:pt>
                <c:pt idx="2">
                  <c:v>Gestion voyages professionnels</c:v>
                </c:pt>
                <c:pt idx="3">
                  <c:v>Formation correspondants</c:v>
                </c:pt>
                <c:pt idx="4">
                  <c:v>PROJET DE DIRECTION</c:v>
                </c:pt>
                <c:pt idx="6">
                  <c:v>Les Finances</c:v>
                </c:pt>
                <c:pt idx="7">
                  <c:v>Organisation cible du SFACT</c:v>
                </c:pt>
                <c:pt idx="8">
                  <c:v>Consolidation de la Nouvelle Organisation Direction</c:v>
                </c:pt>
                <c:pt idx="9">
                  <c:v>Organisation de la Régie Unique</c:v>
                </c:pt>
                <c:pt idx="10">
                  <c:v>Elaboration et suivi PPI </c:v>
                </c:pt>
                <c:pt idx="11">
                  <c:v>Poursuite de la rationalisation de la préparation budgétaire</c:v>
                </c:pt>
                <c:pt idx="12">
                  <c:v>Sécurisation, harmonisation des régies</c:v>
                </c:pt>
                <c:pt idx="13">
                  <c:v>Poursuite animation et formation du réseau financier</c:v>
                </c:pt>
                <c:pt idx="14">
                  <c:v>Paiement en ligne PAY FIP </c:v>
                </c:pt>
                <c:pt idx="15">
                  <c:v>Reprise dans CIRIL de la tenue de l'inventaire comptable </c:v>
                </c:pt>
                <c:pt idx="16">
                  <c:v>Mise en place d'une stratégie dette</c:v>
                </c:pt>
                <c:pt idx="17">
                  <c:v>Rationaliser la transversalité avec la DEP </c:v>
                </c:pt>
                <c:pt idx="18">
                  <c:v>PROJET DE DIRECTION</c:v>
                </c:pt>
                <c:pt idx="20">
                  <c:v>Les Affaires Juridiques</c:v>
                </c:pt>
                <c:pt idx="21">
                  <c:v>Expérimentation Nvelle organisation</c:v>
                </c:pt>
                <c:pt idx="23">
                  <c:v>PROJET DE DIRECTION</c:v>
                </c:pt>
                <c:pt idx="25">
                  <c:v>Le Département</c:v>
                </c:pt>
                <c:pt idx="26">
                  <c:v>Formation des Correspondants</c:v>
                </c:pt>
                <c:pt idx="27">
                  <c:v>PROJET DE DEPARTEMENT</c:v>
                </c:pt>
                <c:pt idx="28">
                  <c:v>Date du jour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'Tableau de bord du projet'!$B$35:$B$65</c15:sqref>
                  </c15:fullRef>
                </c:ext>
              </c:extLst>
            </c:strRef>
          </c:cat>
          <c:val>
            <c:numRef>
              <c:f>'Tableau de bord du projet'!$F$35:$F$63</c:f>
              <c:numCache>
                <c:formatCode>General</c:formatCode>
                <c:ptCount val="29"/>
                <c:pt idx="1">
                  <c:v>334.0</c:v>
                </c:pt>
                <c:pt idx="2">
                  <c:v>242.0</c:v>
                </c:pt>
                <c:pt idx="3">
                  <c:v>332.0</c:v>
                </c:pt>
                <c:pt idx="4">
                  <c:v>0.0</c:v>
                </c:pt>
                <c:pt idx="7">
                  <c:v>731.0</c:v>
                </c:pt>
                <c:pt idx="8">
                  <c:v>244.0</c:v>
                </c:pt>
                <c:pt idx="9">
                  <c:v>546.0</c:v>
                </c:pt>
                <c:pt idx="10">
                  <c:v>365.0</c:v>
                </c:pt>
                <c:pt idx="11">
                  <c:v>272.0</c:v>
                </c:pt>
                <c:pt idx="12">
                  <c:v>365.0</c:v>
                </c:pt>
                <c:pt idx="13">
                  <c:v>121.0</c:v>
                </c:pt>
                <c:pt idx="14">
                  <c:v>181.0</c:v>
                </c:pt>
                <c:pt idx="15">
                  <c:v>273.0</c:v>
                </c:pt>
                <c:pt idx="16">
                  <c:v>213.0</c:v>
                </c:pt>
                <c:pt idx="17">
                  <c:v>272.0</c:v>
                </c:pt>
                <c:pt idx="18">
                  <c:v>0.0</c:v>
                </c:pt>
                <c:pt idx="21">
                  <c:v>255.0</c:v>
                </c:pt>
                <c:pt idx="23">
                  <c:v>0.0</c:v>
                </c:pt>
                <c:pt idx="26">
                  <c:v>273.0</c:v>
                </c:pt>
                <c:pt idx="27">
                  <c:v>0.0</c:v>
                </c:pt>
                <c:pt idx="28">
                  <c:v>1.0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'Tableau de bord du projet'!$F$35:$F$65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5CBD-4254-AE28-46CDB04949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03791272"/>
        <c:axId val="2103794584"/>
        <c:extLst xmlns:c16r2="http://schemas.microsoft.com/office/drawing/2015/06/chart"/>
      </c:barChart>
      <c:catAx>
        <c:axId val="2103791272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spPr>
          <a:solidFill>
            <a:sysClr val="window" lastClr="FFFFFF"/>
          </a:solidFill>
        </c:spPr>
        <c:txPr>
          <a:bodyPr/>
          <a:lstStyle/>
          <a:p>
            <a:pPr>
              <a:defRPr baseline="0">
                <a:solidFill>
                  <a:sysClr val="windowText" lastClr="000000"/>
                </a:solidFill>
              </a:defRPr>
            </a:pPr>
            <a:endParaRPr lang="fr-FR"/>
          </a:p>
        </c:txPr>
        <c:crossAx val="2103794584"/>
        <c:crosses val="autoZero"/>
        <c:auto val="1"/>
        <c:lblAlgn val="ctr"/>
        <c:lblOffset val="100"/>
        <c:noMultiLvlLbl val="0"/>
      </c:catAx>
      <c:valAx>
        <c:axId val="2103794584"/>
        <c:scaling>
          <c:orientation val="minMax"/>
          <c:min val="43466.0"/>
        </c:scaling>
        <c:delete val="0"/>
        <c:axPos val="t"/>
        <c:majorGridlines/>
        <c:numFmt formatCode="[$-40C]mmm\-yy;@" sourceLinked="0"/>
        <c:majorTickMark val="out"/>
        <c:minorTickMark val="none"/>
        <c:tickLblPos val="nextTo"/>
        <c:crossAx val="2103791272"/>
        <c:crosses val="autoZero"/>
        <c:crossBetween val="between"/>
      </c:valAx>
    </c:plotArea>
    <c:plotVisOnly val="1"/>
    <c:dispBlanksAs val="gap"/>
    <c:showDLblsOverMax val="0"/>
  </c:chart>
  <c:spPr>
    <a:solidFill>
      <a:schemeClr val="tx2">
        <a:lumMod val="20000"/>
        <a:lumOff val="80000"/>
      </a:schemeClr>
    </a:solidFill>
  </c:spPr>
  <c:printSettings>
    <c:headerFooter/>
    <c:pageMargins b="1.0" l="0.75" r="0.75" t="1.0" header="0.5" footer="0.5"/>
    <c:pageSetup orientation="portrait" verticalDpi="-4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282575</xdr:colOff>
      <xdr:row>2</xdr:row>
      <xdr:rowOff>6350</xdr:rowOff>
    </xdr:from>
    <xdr:to>
      <xdr:col>12</xdr:col>
      <xdr:colOff>1044575</xdr:colOff>
      <xdr:row>29</xdr:row>
      <xdr:rowOff>269875</xdr:rowOff>
    </xdr:to>
    <xdr:graphicFrame macro="">
      <xdr:nvGraphicFramePr>
        <xdr:cNvPr id="10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AI72"/>
  <sheetViews>
    <sheetView topLeftCell="A23" workbookViewId="0">
      <selection activeCell="D75" sqref="D75"/>
    </sheetView>
  </sheetViews>
  <sheetFormatPr baseColWidth="10" defaultColWidth="11" defaultRowHeight="15" x14ac:dyDescent="0"/>
  <cols>
    <col min="2" max="2" width="51.33203125" customWidth="1"/>
    <col min="3" max="3" width="22.5" bestFit="1" customWidth="1"/>
    <col min="4" max="4" width="12.6640625" customWidth="1"/>
    <col min="5" max="5" width="15" customWidth="1"/>
    <col min="6" max="6" width="14.33203125" customWidth="1"/>
    <col min="7" max="7" width="14.33203125" style="67" customWidth="1"/>
    <col min="8" max="8" width="14.33203125" customWidth="1"/>
    <col min="9" max="9" width="13.1640625" customWidth="1"/>
    <col min="10" max="10" width="14.33203125" customWidth="1"/>
    <col min="11" max="12" width="15.6640625" customWidth="1"/>
    <col min="13" max="13" width="15.6640625" style="81" customWidth="1"/>
    <col min="14" max="19" width="15.6640625" customWidth="1"/>
  </cols>
  <sheetData>
    <row r="1" spans="1:35" ht="22" customHeight="1">
      <c r="A1" s="1"/>
      <c r="B1" s="121" t="s">
        <v>19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ht="22" customHeight="1">
      <c r="A2" s="1"/>
      <c r="B2" s="6"/>
      <c r="C2" s="6"/>
      <c r="D2" s="7"/>
      <c r="E2" s="7"/>
      <c r="F2" s="7"/>
      <c r="G2" s="63"/>
      <c r="H2" s="7"/>
      <c r="I2" s="7"/>
      <c r="J2" s="1"/>
      <c r="K2" s="1"/>
      <c r="L2" s="1"/>
      <c r="M2" s="8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ht="30" customHeight="1">
      <c r="A3" s="1"/>
      <c r="B3" s="8" t="s">
        <v>12</v>
      </c>
      <c r="C3" s="8" t="s">
        <v>11</v>
      </c>
      <c r="D3" s="8" t="s">
        <v>2</v>
      </c>
      <c r="E3" s="8" t="s">
        <v>3</v>
      </c>
      <c r="F3" s="1"/>
      <c r="G3" s="64"/>
      <c r="H3" s="1"/>
      <c r="I3" s="1"/>
      <c r="J3" s="1"/>
      <c r="K3" s="1"/>
      <c r="L3" s="1"/>
      <c r="M3" s="80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t="30" customHeight="1">
      <c r="A4" s="1"/>
      <c r="B4" s="122" t="s">
        <v>13</v>
      </c>
      <c r="C4" s="123"/>
      <c r="D4" s="123"/>
      <c r="E4" s="124"/>
      <c r="F4" s="1"/>
      <c r="G4" s="64"/>
      <c r="H4" s="1"/>
      <c r="I4" s="1"/>
      <c r="J4" s="1"/>
      <c r="K4" s="1"/>
      <c r="L4" s="1"/>
      <c r="M4" s="80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</row>
    <row r="5" spans="1:35" ht="22" customHeight="1">
      <c r="A5" s="1"/>
      <c r="B5" s="32" t="str">
        <f>B36</f>
        <v>Carte Achats</v>
      </c>
      <c r="C5" s="32" t="str">
        <f>C36</f>
        <v>Pierre</v>
      </c>
      <c r="D5" s="11" t="s">
        <v>0</v>
      </c>
      <c r="E5" s="15" t="str">
        <f>$G$36</f>
        <v>En cours</v>
      </c>
      <c r="F5" s="16"/>
      <c r="G5" s="65"/>
      <c r="H5" s="1"/>
      <c r="I5" s="1"/>
      <c r="J5" s="1"/>
      <c r="K5" s="1"/>
      <c r="L5" s="1"/>
      <c r="M5" s="80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1:35" ht="22" customHeight="1">
      <c r="A6" s="1"/>
      <c r="B6" s="32" t="str">
        <f t="shared" ref="B6:B7" si="0">B37</f>
        <v>Gestion voyages professionnels</v>
      </c>
      <c r="C6" s="32" t="str">
        <f t="shared" ref="C6:C8" si="1">C37</f>
        <v>Jacques</v>
      </c>
      <c r="D6" s="14"/>
      <c r="E6" s="15" t="str">
        <f>$G$37</f>
        <v>En cours</v>
      </c>
      <c r="F6" s="1"/>
      <c r="G6" s="64"/>
      <c r="H6" s="1"/>
      <c r="I6" s="1"/>
      <c r="J6" s="1"/>
      <c r="K6" s="1"/>
      <c r="L6" s="1"/>
      <c r="M6" s="80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1:35" ht="22" customHeight="1">
      <c r="A7" s="1"/>
      <c r="B7" s="32" t="str">
        <f t="shared" si="0"/>
        <v>Formation correspondants</v>
      </c>
      <c r="C7" s="32" t="str">
        <f t="shared" si="1"/>
        <v>Olivier</v>
      </c>
      <c r="D7" s="10"/>
      <c r="E7" s="15" t="str">
        <f>$G$38</f>
        <v>Terminé</v>
      </c>
      <c r="F7" s="1"/>
      <c r="G7" s="64"/>
      <c r="H7" s="1"/>
      <c r="I7" s="1"/>
      <c r="J7" s="1"/>
      <c r="K7" s="1"/>
      <c r="L7" s="1"/>
      <c r="M7" s="80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8" spans="1:35" ht="22" customHeight="1">
      <c r="A8" s="1"/>
      <c r="B8" s="25" t="str">
        <f>B39</f>
        <v>PROJET DE DIRECTION</v>
      </c>
      <c r="C8" s="32">
        <f t="shared" si="1"/>
        <v>0</v>
      </c>
      <c r="D8" s="10"/>
      <c r="E8" s="15" t="str">
        <f>$G$39</f>
        <v>Non commencé</v>
      </c>
      <c r="F8" s="1"/>
      <c r="G8" s="64"/>
      <c r="H8" s="1"/>
      <c r="I8" s="1"/>
      <c r="J8" s="1"/>
      <c r="K8" s="1"/>
      <c r="L8" s="1"/>
      <c r="M8" s="80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</row>
    <row r="9" spans="1:35" ht="22" customHeight="1">
      <c r="A9" s="1"/>
      <c r="B9" s="122" t="s">
        <v>14</v>
      </c>
      <c r="C9" s="123"/>
      <c r="D9" s="123"/>
      <c r="E9" s="124"/>
      <c r="F9" s="1"/>
      <c r="G9" s="64"/>
      <c r="H9" s="1"/>
      <c r="I9" s="1"/>
      <c r="J9" s="1"/>
      <c r="K9" s="1"/>
      <c r="L9" s="1"/>
      <c r="M9" s="80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</row>
    <row r="10" spans="1:35" ht="22" customHeight="1">
      <c r="A10" s="1"/>
      <c r="B10" s="25" t="str">
        <f>B42</f>
        <v>Organisation cible du SFACT</v>
      </c>
      <c r="C10" s="32" t="str">
        <f>C42</f>
        <v>Véronique</v>
      </c>
      <c r="D10" s="11" t="s">
        <v>0</v>
      </c>
      <c r="E10" s="15" t="str">
        <f>$G$42</f>
        <v>En cours</v>
      </c>
      <c r="F10" s="1"/>
      <c r="G10" s="64"/>
      <c r="H10" s="1"/>
      <c r="I10" s="1"/>
      <c r="J10" s="1"/>
      <c r="K10" s="1"/>
      <c r="L10" s="1"/>
      <c r="M10" s="80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</row>
    <row r="11" spans="1:35" ht="22" customHeight="1">
      <c r="A11" s="1"/>
      <c r="B11" s="25" t="str">
        <f>B43</f>
        <v>Consolidation de la Nouvelle Organisation Direction</v>
      </c>
      <c r="C11" s="32" t="str">
        <f t="shared" ref="C11:C21" si="2">C43</f>
        <v>Caroline</v>
      </c>
      <c r="D11" s="9"/>
      <c r="E11" s="15" t="str">
        <f>$G$43</f>
        <v>En cours</v>
      </c>
      <c r="F11" s="1"/>
      <c r="G11" s="64"/>
      <c r="H11" s="1"/>
      <c r="I11" s="1"/>
      <c r="J11" s="1"/>
      <c r="K11" s="1"/>
      <c r="L11" s="1"/>
      <c r="M11" s="80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</row>
    <row r="12" spans="1:35" ht="22" customHeight="1">
      <c r="A12" s="1"/>
      <c r="B12" s="25" t="str">
        <f>B44</f>
        <v>Organisation de la Régie Unique</v>
      </c>
      <c r="C12" s="32" t="str">
        <f t="shared" si="2"/>
        <v>Laurence</v>
      </c>
      <c r="D12" s="11"/>
      <c r="E12" s="15" t="str">
        <f>$G$44</f>
        <v>En cours</v>
      </c>
      <c r="F12" s="1"/>
      <c r="G12" s="64"/>
      <c r="H12" s="1"/>
      <c r="I12" s="1"/>
      <c r="J12" s="1"/>
      <c r="K12" s="1"/>
      <c r="L12" s="1"/>
      <c r="M12" s="80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</row>
    <row r="13" spans="1:35" ht="22" customHeight="1">
      <c r="A13" s="1"/>
      <c r="B13" s="25" t="str">
        <f>B45</f>
        <v xml:space="preserve">Elaboration et suivi PPI </v>
      </c>
      <c r="C13" s="32" t="str">
        <f t="shared" si="2"/>
        <v>Caroline</v>
      </c>
      <c r="D13" s="11" t="s">
        <v>0</v>
      </c>
      <c r="E13" s="15" t="str">
        <f>$G$45</f>
        <v>En cours</v>
      </c>
      <c r="F13" s="1"/>
      <c r="G13" s="64"/>
      <c r="H13" s="1"/>
      <c r="I13" s="1"/>
      <c r="J13" s="1"/>
      <c r="K13" s="1"/>
      <c r="L13" s="1"/>
      <c r="M13" s="80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</row>
    <row r="14" spans="1:35" ht="22" customHeight="1">
      <c r="A14" s="1"/>
      <c r="B14" s="25" t="str">
        <f t="shared" ref="B14:B19" si="3">B46</f>
        <v>Poursuite de la rationalisation de la préparation budgétaire</v>
      </c>
      <c r="C14" s="32" t="str">
        <f t="shared" si="2"/>
        <v>Sabine</v>
      </c>
      <c r="D14" s="11" t="s">
        <v>0</v>
      </c>
      <c r="E14" s="15" t="str">
        <f>$G$46</f>
        <v>En cours</v>
      </c>
      <c r="F14" s="1"/>
      <c r="G14" s="64"/>
      <c r="H14" s="1"/>
      <c r="I14" s="1"/>
      <c r="J14" s="1"/>
      <c r="K14" s="1"/>
      <c r="L14" s="1"/>
      <c r="M14" s="80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</row>
    <row r="15" spans="1:35" ht="22" customHeight="1">
      <c r="A15" s="1"/>
      <c r="B15" s="25" t="str">
        <f t="shared" si="3"/>
        <v>Sécurisation, harmonisation des régies</v>
      </c>
      <c r="C15" s="32" t="str">
        <f t="shared" si="2"/>
        <v>Laurence</v>
      </c>
      <c r="D15" s="11" t="s">
        <v>0</v>
      </c>
      <c r="E15" s="15" t="str">
        <f>$G$47</f>
        <v>En cours</v>
      </c>
      <c r="F15" s="1"/>
      <c r="G15" s="64"/>
      <c r="H15" s="1"/>
      <c r="I15" s="1"/>
      <c r="J15" s="1"/>
      <c r="K15" s="1"/>
      <c r="L15" s="1"/>
      <c r="M15" s="80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</row>
    <row r="16" spans="1:35" ht="22" customHeight="1">
      <c r="A16" s="1"/>
      <c r="B16" s="25" t="str">
        <f t="shared" si="3"/>
        <v>Poursuite animation et formation du réseau financier</v>
      </c>
      <c r="C16" s="32" t="str">
        <f t="shared" si="2"/>
        <v>Sabine</v>
      </c>
      <c r="D16" s="11"/>
      <c r="E16" s="15" t="str">
        <f>$G$48</f>
        <v>En cours</v>
      </c>
      <c r="F16" s="1"/>
      <c r="G16" s="64"/>
      <c r="H16" s="1"/>
      <c r="I16" s="1"/>
      <c r="J16" s="1"/>
      <c r="K16" s="1"/>
      <c r="L16" s="1"/>
      <c r="M16" s="80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</row>
    <row r="17" spans="1:35" ht="22" customHeight="1">
      <c r="A17" s="1"/>
      <c r="B17" s="25" t="str">
        <f t="shared" si="3"/>
        <v xml:space="preserve">Paiement en ligne PAY FIP </v>
      </c>
      <c r="C17" s="32" t="str">
        <f t="shared" si="2"/>
        <v>Caroline</v>
      </c>
      <c r="D17" s="11" t="s">
        <v>0</v>
      </c>
      <c r="E17" s="15" t="str">
        <f>$G$49</f>
        <v>En cours</v>
      </c>
      <c r="F17" s="1"/>
      <c r="G17" s="64"/>
      <c r="H17" s="1"/>
      <c r="I17" s="1"/>
      <c r="J17" s="1"/>
      <c r="K17" s="1"/>
      <c r="L17" s="1"/>
      <c r="M17" s="80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</row>
    <row r="18" spans="1:35" ht="22" customHeight="1">
      <c r="A18" s="1"/>
      <c r="B18" s="25" t="str">
        <f t="shared" si="3"/>
        <v xml:space="preserve">Reprise dans CIRIL de la tenue de l'inventaire comptable </v>
      </c>
      <c r="C18" s="32" t="str">
        <f t="shared" si="2"/>
        <v>Christine</v>
      </c>
      <c r="D18" s="29"/>
      <c r="E18" s="15" t="str">
        <f>$G$50</f>
        <v>En cours</v>
      </c>
      <c r="F18" s="1"/>
      <c r="G18" s="64"/>
      <c r="H18" s="1"/>
      <c r="I18" s="1"/>
      <c r="J18" s="1"/>
      <c r="K18" s="1"/>
      <c r="L18" s="1"/>
      <c r="M18" s="80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</row>
    <row r="19" spans="1:35" ht="22" customHeight="1">
      <c r="A19" s="1"/>
      <c r="B19" s="25" t="str">
        <f t="shared" si="3"/>
        <v>Mise en place d'une stratégie dette</v>
      </c>
      <c r="C19" s="32" t="str">
        <f t="shared" si="2"/>
        <v>Suzanne</v>
      </c>
      <c r="D19" s="29"/>
      <c r="E19" s="15" t="str">
        <f>$G$51</f>
        <v>En cours</v>
      </c>
      <c r="F19" s="1"/>
      <c r="G19" s="64"/>
      <c r="H19" s="1"/>
      <c r="I19" s="1"/>
      <c r="J19" s="1"/>
      <c r="K19" s="1"/>
      <c r="L19" s="1"/>
      <c r="M19" s="80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</row>
    <row r="20" spans="1:35" ht="22" customHeight="1">
      <c r="A20" s="1"/>
      <c r="B20" s="25" t="str">
        <f>B52</f>
        <v xml:space="preserve">Rationaliser la transversalité avec la DEP </v>
      </c>
      <c r="C20" s="32" t="str">
        <f t="shared" si="2"/>
        <v>Caroline</v>
      </c>
      <c r="D20" s="29"/>
      <c r="E20" s="15" t="str">
        <f>$G$52</f>
        <v>En cours</v>
      </c>
      <c r="F20" s="1"/>
      <c r="G20" s="64"/>
      <c r="H20" s="1"/>
      <c r="I20" s="1"/>
      <c r="J20" s="1"/>
      <c r="K20" s="1"/>
      <c r="L20" s="1"/>
      <c r="M20" s="80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</row>
    <row r="21" spans="1:35" ht="22" customHeight="1">
      <c r="A21" s="1"/>
      <c r="B21" s="25" t="str">
        <f>B53</f>
        <v>PROJET DE DIRECTION</v>
      </c>
      <c r="C21" s="32">
        <f t="shared" si="2"/>
        <v>0</v>
      </c>
      <c r="D21" s="11"/>
      <c r="E21" s="15" t="str">
        <f>$G$53</f>
        <v>Non commencé</v>
      </c>
      <c r="F21" s="1"/>
      <c r="G21" s="64"/>
      <c r="H21" s="1"/>
      <c r="I21" s="1"/>
      <c r="J21" s="1"/>
      <c r="K21" s="1"/>
      <c r="L21" s="1"/>
      <c r="M21" s="80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1:35" ht="22" customHeight="1">
      <c r="A22" s="1"/>
      <c r="B22" s="122" t="s">
        <v>15</v>
      </c>
      <c r="C22" s="123"/>
      <c r="D22" s="123"/>
      <c r="E22" s="124"/>
      <c r="F22" s="1"/>
      <c r="G22" s="64"/>
      <c r="H22" s="1"/>
      <c r="I22" s="1"/>
      <c r="J22" s="1"/>
      <c r="K22" s="1"/>
      <c r="L22" s="1"/>
      <c r="M22" s="80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ht="22" customHeight="1">
      <c r="A23" s="1"/>
      <c r="B23" s="25" t="str">
        <f>B56</f>
        <v>Expérimentation Nvelle organisation</v>
      </c>
      <c r="C23" s="25" t="str">
        <f>C56</f>
        <v>Véronica</v>
      </c>
      <c r="D23" s="11" t="s">
        <v>0</v>
      </c>
      <c r="E23" s="28" t="str">
        <f>$G$56</f>
        <v>Terminé</v>
      </c>
      <c r="F23" s="17"/>
      <c r="G23" s="64"/>
      <c r="H23" s="1"/>
      <c r="I23" s="1"/>
      <c r="J23" s="1"/>
      <c r="K23" s="1"/>
      <c r="L23" s="1"/>
      <c r="M23" s="80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1:35" ht="22" customHeight="1">
      <c r="A24" s="1"/>
      <c r="B24" s="25">
        <f>B57</f>
        <v>0</v>
      </c>
      <c r="C24" s="25">
        <f>C57</f>
        <v>0</v>
      </c>
      <c r="D24" s="11"/>
      <c r="E24" s="117">
        <f>$G$57</f>
        <v>0</v>
      </c>
      <c r="F24" s="1"/>
      <c r="G24" s="64"/>
      <c r="H24" s="1"/>
      <c r="I24" s="1"/>
      <c r="J24" s="1"/>
      <c r="K24" s="1"/>
      <c r="L24" s="1"/>
      <c r="M24" s="80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1:35" ht="22" customHeight="1">
      <c r="A25" s="1"/>
      <c r="B25" s="25" t="str">
        <f>$B$58</f>
        <v>PROJET DE DIRECTION</v>
      </c>
      <c r="C25" s="25">
        <f>C58</f>
        <v>0</v>
      </c>
      <c r="D25" s="11"/>
      <c r="E25" s="28" t="str">
        <f>$G$58</f>
        <v>Non commencé</v>
      </c>
      <c r="F25" s="1"/>
      <c r="G25" s="64"/>
      <c r="H25" s="1"/>
      <c r="I25" s="1"/>
      <c r="J25" s="1"/>
      <c r="K25" s="1"/>
      <c r="L25" s="1"/>
      <c r="M25" s="80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1:35" ht="22" customHeight="1">
      <c r="A26" s="1"/>
      <c r="B26" s="122" t="s">
        <v>39</v>
      </c>
      <c r="C26" s="123"/>
      <c r="D26" s="123"/>
      <c r="E26" s="124"/>
      <c r="F26" s="1"/>
      <c r="G26" s="64"/>
      <c r="H26" s="1"/>
      <c r="I26" s="1"/>
      <c r="J26" s="1"/>
      <c r="K26" s="1"/>
      <c r="L26" s="1"/>
      <c r="M26" s="80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ht="22" customHeight="1">
      <c r="A27" s="1"/>
      <c r="B27" s="25" t="str">
        <f>$B$61</f>
        <v>Formation des Correspondants</v>
      </c>
      <c r="C27" s="25" t="str">
        <f>C61</f>
        <v>Caroline</v>
      </c>
      <c r="D27" s="11" t="s">
        <v>0</v>
      </c>
      <c r="E27" s="59" t="str">
        <f>$G$61</f>
        <v>Terminé</v>
      </c>
      <c r="F27" s="17"/>
      <c r="G27" s="64"/>
      <c r="H27" s="1"/>
      <c r="I27" s="1"/>
      <c r="J27" s="1"/>
      <c r="K27" s="1"/>
      <c r="L27" s="1"/>
      <c r="M27" s="80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1:35" ht="22" customHeight="1">
      <c r="A28" s="1"/>
      <c r="B28" s="25" t="str">
        <f>B62</f>
        <v>PROJET DE DEPARTEMENT</v>
      </c>
      <c r="C28" s="25">
        <f>C62</f>
        <v>0</v>
      </c>
      <c r="D28" s="11"/>
      <c r="E28" s="74" t="str">
        <f>$G$62</f>
        <v>Non commencé</v>
      </c>
      <c r="F28" s="1"/>
      <c r="G28" s="64"/>
      <c r="H28" s="1"/>
      <c r="I28" s="1"/>
      <c r="J28" s="1"/>
      <c r="K28" s="1"/>
      <c r="L28" s="1"/>
      <c r="M28" s="80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1:35" ht="22" customHeight="1">
      <c r="A29" s="1"/>
      <c r="B29" s="25"/>
      <c r="C29" s="25"/>
      <c r="D29" s="11"/>
      <c r="E29" s="27"/>
      <c r="F29" s="1"/>
      <c r="G29" s="64"/>
      <c r="H29" s="1"/>
      <c r="I29" s="1"/>
      <c r="J29" s="1"/>
      <c r="K29" s="1"/>
      <c r="L29" s="1"/>
      <c r="M29" s="80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1:35" ht="22" customHeight="1">
      <c r="A30" s="1"/>
      <c r="B30" s="12" t="s">
        <v>17</v>
      </c>
      <c r="C30" s="125">
        <f>$G$65</f>
        <v>20</v>
      </c>
      <c r="D30" s="126"/>
      <c r="E30" s="127"/>
      <c r="F30" s="1"/>
      <c r="G30" s="64"/>
      <c r="H30" s="1"/>
      <c r="I30" s="1"/>
      <c r="J30" s="1"/>
      <c r="K30" s="1"/>
      <c r="L30" s="1"/>
      <c r="M30" s="80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</row>
    <row r="31" spans="1:35" ht="18" customHeight="1">
      <c r="A31" s="1"/>
      <c r="B31" s="2"/>
      <c r="C31" s="2"/>
      <c r="D31" s="2"/>
      <c r="E31" s="2"/>
      <c r="F31" s="2"/>
      <c r="G31" s="66"/>
      <c r="H31" s="1"/>
      <c r="I31" s="1"/>
      <c r="J31" s="1"/>
      <c r="K31" s="1"/>
      <c r="L31" s="1"/>
      <c r="M31" s="80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</row>
    <row r="32" spans="1:35">
      <c r="A32" s="1"/>
      <c r="B32" s="4" t="s">
        <v>16</v>
      </c>
      <c r="D32" s="13"/>
      <c r="E32" s="13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</row>
    <row r="33" spans="1:35" ht="18">
      <c r="A33" s="1"/>
      <c r="B33" s="142" t="s">
        <v>12</v>
      </c>
      <c r="C33" s="143" t="s">
        <v>1</v>
      </c>
      <c r="D33" s="144" t="s">
        <v>7</v>
      </c>
      <c r="E33" s="144" t="s">
        <v>8</v>
      </c>
      <c r="F33" s="142" t="s">
        <v>9</v>
      </c>
      <c r="G33" s="141" t="s">
        <v>3</v>
      </c>
      <c r="H33" s="142" t="s">
        <v>18</v>
      </c>
      <c r="I33" s="142"/>
      <c r="J33" s="142"/>
      <c r="K33" s="142"/>
      <c r="L33" s="142"/>
      <c r="M33" s="142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</row>
    <row r="34" spans="1:35" ht="36">
      <c r="A34" s="1"/>
      <c r="B34" s="142"/>
      <c r="C34" s="143"/>
      <c r="D34" s="144"/>
      <c r="E34" s="144"/>
      <c r="F34" s="142"/>
      <c r="G34" s="141"/>
      <c r="H34" s="22" t="s">
        <v>20</v>
      </c>
      <c r="I34" s="39" t="s">
        <v>44</v>
      </c>
      <c r="J34" s="23" t="s">
        <v>21</v>
      </c>
      <c r="K34" s="38" t="s">
        <v>43</v>
      </c>
      <c r="L34" s="24" t="s">
        <v>22</v>
      </c>
      <c r="M34" s="82" t="s">
        <v>26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</row>
    <row r="35" spans="1:35">
      <c r="A35" s="1"/>
      <c r="B35" s="129" t="s">
        <v>13</v>
      </c>
      <c r="C35" s="130"/>
      <c r="D35" s="130"/>
      <c r="E35" s="130"/>
      <c r="F35" s="130"/>
      <c r="G35" s="130"/>
      <c r="H35" s="130"/>
      <c r="I35" s="130"/>
      <c r="J35" s="130"/>
      <c r="K35" s="130"/>
      <c r="L35" s="130"/>
      <c r="M35" s="130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</row>
    <row r="36" spans="1:35">
      <c r="A36" s="1"/>
      <c r="B36" s="26" t="s">
        <v>63</v>
      </c>
      <c r="C36" s="32" t="s">
        <v>72</v>
      </c>
      <c r="D36" s="40">
        <v>43831</v>
      </c>
      <c r="E36" s="40">
        <v>44165</v>
      </c>
      <c r="F36" s="9">
        <f>E36-D36</f>
        <v>334</v>
      </c>
      <c r="G36" s="19" t="str">
        <f>IF(F36&gt;0,$B$70,IF(F36&lt;0,$B$71,IF(F36=0,$B$72,IF(E36&lt;$E$63,$B$69,""))))</f>
        <v>En cours</v>
      </c>
      <c r="H36" s="44">
        <v>43876</v>
      </c>
      <c r="I36" s="45">
        <v>43966</v>
      </c>
      <c r="J36" s="46">
        <v>43971</v>
      </c>
      <c r="K36" s="46">
        <v>43997</v>
      </c>
      <c r="L36" s="40">
        <v>44165</v>
      </c>
      <c r="M36" s="79" t="s">
        <v>62</v>
      </c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</row>
    <row r="37" spans="1:35">
      <c r="A37" s="1"/>
      <c r="B37" s="73" t="s">
        <v>27</v>
      </c>
      <c r="C37" s="32" t="s">
        <v>73</v>
      </c>
      <c r="D37" s="40">
        <v>43862</v>
      </c>
      <c r="E37" s="40">
        <v>44104</v>
      </c>
      <c r="F37" s="9">
        <f>E37-D37</f>
        <v>242</v>
      </c>
      <c r="G37" s="19" t="str">
        <f>IF(F37&gt;0,$B$70,IF(F37&lt;0,$B$71,IF(F37=0,$B$72,IF(E37&lt;$E$63,$B$69,""))))</f>
        <v>En cours</v>
      </c>
      <c r="H37" s="44"/>
      <c r="I37" s="45"/>
      <c r="J37" s="46"/>
      <c r="K37" s="46"/>
      <c r="L37" s="40"/>
      <c r="M37" s="79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</row>
    <row r="38" spans="1:35">
      <c r="A38" s="1"/>
      <c r="B38" s="73" t="s">
        <v>24</v>
      </c>
      <c r="C38" s="32" t="s">
        <v>74</v>
      </c>
      <c r="D38" s="40">
        <v>43497</v>
      </c>
      <c r="E38" s="40">
        <v>43829</v>
      </c>
      <c r="F38" s="9">
        <f>E38-D38</f>
        <v>332</v>
      </c>
      <c r="G38" s="18" t="s">
        <v>10</v>
      </c>
      <c r="H38" s="44"/>
      <c r="I38" s="45"/>
      <c r="J38" s="47"/>
      <c r="K38" s="48"/>
      <c r="L38" s="49"/>
      <c r="M38" s="79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</row>
    <row r="39" spans="1:35">
      <c r="A39" s="1"/>
      <c r="B39" s="36" t="s">
        <v>41</v>
      </c>
      <c r="C39" s="32"/>
      <c r="D39" s="40"/>
      <c r="E39" s="40"/>
      <c r="F39" s="9">
        <f>E39-D39</f>
        <v>0</v>
      </c>
      <c r="G39" s="19" t="str">
        <f>IF(F39&gt;0,$B$70,IF(F39&lt;0,$B$71,IF(F39=0,$B$72,IF(E39&lt;$E$63,$B$69,""))))</f>
        <v>Non commencé</v>
      </c>
      <c r="H39" s="46"/>
      <c r="I39" s="46"/>
      <c r="J39" s="46"/>
      <c r="K39" s="46"/>
      <c r="L39" s="50"/>
      <c r="M39" s="79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</row>
    <row r="40" spans="1:35">
      <c r="A40" s="1"/>
      <c r="B40" s="128"/>
      <c r="C40" s="128"/>
      <c r="D40" s="128"/>
      <c r="E40" s="128"/>
      <c r="F40" s="128"/>
      <c r="G40" s="68">
        <f>COUNTA($G36:$G39)</f>
        <v>4</v>
      </c>
      <c r="H40" s="136"/>
      <c r="I40" s="137"/>
      <c r="J40" s="137"/>
      <c r="K40" s="137"/>
      <c r="L40" s="137"/>
      <c r="M40" s="138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</row>
    <row r="41" spans="1:35">
      <c r="A41" s="1"/>
      <c r="B41" s="129" t="s">
        <v>14</v>
      </c>
      <c r="C41" s="130"/>
      <c r="D41" s="130"/>
      <c r="E41" s="130"/>
      <c r="F41" s="130"/>
      <c r="G41" s="130"/>
      <c r="H41" s="130"/>
      <c r="I41" s="130"/>
      <c r="J41" s="130"/>
      <c r="K41" s="130"/>
      <c r="L41" s="130"/>
      <c r="M41" s="130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</row>
    <row r="42" spans="1:35">
      <c r="A42" s="1"/>
      <c r="B42" s="26" t="s">
        <v>33</v>
      </c>
      <c r="C42" s="76" t="s">
        <v>75</v>
      </c>
      <c r="D42" s="77">
        <v>43252</v>
      </c>
      <c r="E42" s="77">
        <v>43983</v>
      </c>
      <c r="F42" s="9">
        <f t="shared" ref="F42:F53" si="4">E42-D42</f>
        <v>731</v>
      </c>
      <c r="G42" s="19" t="str">
        <f t="shared" ref="G42:G53" si="5">IF(F42&gt;0,$B$70,IF(F42&lt;0,$B$71,IF(F42=0,$B$72,"")))</f>
        <v>En cours</v>
      </c>
      <c r="H42" s="44"/>
      <c r="I42" s="45"/>
      <c r="J42" s="47"/>
      <c r="K42" s="51"/>
      <c r="L42" s="52"/>
      <c r="M42" s="79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</row>
    <row r="43" spans="1:35">
      <c r="A43" s="1"/>
      <c r="B43" s="75" t="s">
        <v>30</v>
      </c>
      <c r="C43" s="76" t="s">
        <v>76</v>
      </c>
      <c r="D43" s="77">
        <v>43739</v>
      </c>
      <c r="E43" s="77">
        <v>43983</v>
      </c>
      <c r="F43" s="9">
        <f t="shared" si="4"/>
        <v>244</v>
      </c>
      <c r="G43" s="19" t="str">
        <f t="shared" si="5"/>
        <v>En cours</v>
      </c>
      <c r="H43" s="44"/>
      <c r="I43" s="45"/>
      <c r="J43" s="47"/>
      <c r="K43" s="48"/>
      <c r="L43" s="49"/>
      <c r="M43" s="79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</row>
    <row r="44" spans="1:35">
      <c r="A44" s="1"/>
      <c r="B44" s="75" t="s">
        <v>32</v>
      </c>
      <c r="C44" s="76" t="s">
        <v>77</v>
      </c>
      <c r="D44" s="77">
        <v>43466</v>
      </c>
      <c r="E44" s="77">
        <v>44012</v>
      </c>
      <c r="F44" s="9">
        <f t="shared" si="4"/>
        <v>546</v>
      </c>
      <c r="G44" s="19" t="str">
        <f t="shared" si="5"/>
        <v>En cours</v>
      </c>
      <c r="H44" s="44"/>
      <c r="I44" s="45"/>
      <c r="J44" s="47"/>
      <c r="K44" s="48"/>
      <c r="L44" s="40"/>
      <c r="M44" s="79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</row>
    <row r="45" spans="1:35" s="31" customFormat="1">
      <c r="A45" s="30"/>
      <c r="B45" s="26" t="s">
        <v>28</v>
      </c>
      <c r="C45" s="76" t="s">
        <v>76</v>
      </c>
      <c r="D45" s="77">
        <v>43831</v>
      </c>
      <c r="E45" s="77">
        <v>44196</v>
      </c>
      <c r="F45" s="9">
        <f t="shared" si="4"/>
        <v>365</v>
      </c>
      <c r="G45" s="19" t="str">
        <f t="shared" si="5"/>
        <v>En cours</v>
      </c>
      <c r="H45" s="53"/>
      <c r="I45" s="53"/>
      <c r="J45" s="53"/>
      <c r="K45" s="41"/>
      <c r="L45" s="41"/>
      <c r="M45" s="83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</row>
    <row r="46" spans="1:35" s="31" customFormat="1">
      <c r="A46" s="30"/>
      <c r="B46" s="26" t="s">
        <v>29</v>
      </c>
      <c r="C46" s="76" t="s">
        <v>78</v>
      </c>
      <c r="D46" s="77">
        <v>43862</v>
      </c>
      <c r="E46" s="77">
        <v>44134</v>
      </c>
      <c r="F46" s="9">
        <f t="shared" si="4"/>
        <v>272</v>
      </c>
      <c r="G46" s="19" t="str">
        <f t="shared" si="5"/>
        <v>En cours</v>
      </c>
      <c r="H46" s="53"/>
      <c r="I46" s="53"/>
      <c r="J46" s="53"/>
      <c r="K46" s="41"/>
      <c r="L46" s="41"/>
      <c r="M46" s="83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</row>
    <row r="47" spans="1:35" s="31" customFormat="1">
      <c r="A47" s="30"/>
      <c r="B47" s="26" t="s">
        <v>31</v>
      </c>
      <c r="C47" s="76" t="s">
        <v>77</v>
      </c>
      <c r="D47" s="77">
        <v>43831</v>
      </c>
      <c r="E47" s="77">
        <v>44196</v>
      </c>
      <c r="F47" s="9">
        <f t="shared" si="4"/>
        <v>365</v>
      </c>
      <c r="G47" s="19" t="str">
        <f t="shared" si="5"/>
        <v>En cours</v>
      </c>
      <c r="H47" s="54"/>
      <c r="I47" s="55"/>
      <c r="J47" s="56"/>
      <c r="K47" s="41"/>
      <c r="L47" s="41"/>
      <c r="M47" s="83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</row>
    <row r="48" spans="1:35" s="31" customFormat="1">
      <c r="A48" s="30"/>
      <c r="B48" s="75" t="s">
        <v>36</v>
      </c>
      <c r="C48" s="76" t="s">
        <v>78</v>
      </c>
      <c r="D48" s="77">
        <v>43891</v>
      </c>
      <c r="E48" s="77">
        <v>44012</v>
      </c>
      <c r="F48" s="9">
        <f t="shared" si="4"/>
        <v>121</v>
      </c>
      <c r="G48" s="19" t="str">
        <f t="shared" si="5"/>
        <v>En cours</v>
      </c>
      <c r="H48" s="54"/>
      <c r="I48" s="55"/>
      <c r="J48" s="56"/>
      <c r="K48" s="41"/>
      <c r="L48" s="41"/>
      <c r="M48" s="83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</row>
    <row r="49" spans="1:35" s="31" customFormat="1">
      <c r="A49" s="30"/>
      <c r="B49" s="26" t="s">
        <v>34</v>
      </c>
      <c r="C49" s="76" t="s">
        <v>76</v>
      </c>
      <c r="D49" s="77">
        <v>43831</v>
      </c>
      <c r="E49" s="77">
        <v>44012</v>
      </c>
      <c r="F49" s="9">
        <f t="shared" si="4"/>
        <v>181</v>
      </c>
      <c r="G49" s="19" t="str">
        <f t="shared" si="5"/>
        <v>En cours</v>
      </c>
      <c r="H49" s="54"/>
      <c r="I49" s="55"/>
      <c r="J49" s="56"/>
      <c r="K49" s="41"/>
      <c r="L49" s="41"/>
      <c r="M49" s="83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</row>
    <row r="50" spans="1:35" s="31" customFormat="1">
      <c r="A50" s="30"/>
      <c r="B50" s="75" t="s">
        <v>35</v>
      </c>
      <c r="C50" s="76" t="s">
        <v>79</v>
      </c>
      <c r="D50" s="77">
        <v>43831</v>
      </c>
      <c r="E50" s="77">
        <v>44104</v>
      </c>
      <c r="F50" s="9">
        <f t="shared" si="4"/>
        <v>273</v>
      </c>
      <c r="G50" s="19" t="str">
        <f t="shared" si="5"/>
        <v>En cours</v>
      </c>
      <c r="H50" s="54"/>
      <c r="I50" s="55"/>
      <c r="J50" s="53"/>
      <c r="K50" s="41"/>
      <c r="L50" s="41"/>
      <c r="M50" s="83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</row>
    <row r="51" spans="1:35" s="31" customFormat="1">
      <c r="A51" s="30"/>
      <c r="B51" s="75" t="s">
        <v>37</v>
      </c>
      <c r="C51" s="76" t="s">
        <v>80</v>
      </c>
      <c r="D51" s="77">
        <v>43891</v>
      </c>
      <c r="E51" s="77">
        <v>44104</v>
      </c>
      <c r="F51" s="9">
        <f t="shared" si="4"/>
        <v>213</v>
      </c>
      <c r="G51" s="19" t="str">
        <f t="shared" si="5"/>
        <v>En cours</v>
      </c>
      <c r="H51" s="53"/>
      <c r="I51" s="53"/>
      <c r="J51" s="53"/>
      <c r="K51" s="41"/>
      <c r="L51" s="41"/>
      <c r="M51" s="83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</row>
    <row r="52" spans="1:35" s="31" customFormat="1">
      <c r="A52" s="30"/>
      <c r="B52" s="75" t="s">
        <v>38</v>
      </c>
      <c r="C52" s="76" t="s">
        <v>76</v>
      </c>
      <c r="D52" s="77">
        <v>43862</v>
      </c>
      <c r="E52" s="77">
        <v>44134</v>
      </c>
      <c r="F52" s="9">
        <f t="shared" si="4"/>
        <v>272</v>
      </c>
      <c r="G52" s="19" t="str">
        <f t="shared" si="5"/>
        <v>En cours</v>
      </c>
      <c r="H52" s="53"/>
      <c r="I52" s="53"/>
      <c r="J52" s="53"/>
      <c r="K52" s="41"/>
      <c r="L52" s="41"/>
      <c r="M52" s="83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</row>
    <row r="53" spans="1:35" s="31" customFormat="1">
      <c r="A53" s="30"/>
      <c r="B53" s="36" t="s">
        <v>41</v>
      </c>
      <c r="C53" s="33"/>
      <c r="D53" s="41"/>
      <c r="E53" s="41"/>
      <c r="F53" s="9">
        <f t="shared" si="4"/>
        <v>0</v>
      </c>
      <c r="G53" s="19" t="str">
        <f t="shared" si="5"/>
        <v>Non commencé</v>
      </c>
      <c r="H53" s="53"/>
      <c r="I53" s="53"/>
      <c r="J53" s="53"/>
      <c r="K53" s="41"/>
      <c r="L53" s="41"/>
      <c r="M53" s="83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</row>
    <row r="54" spans="1:35">
      <c r="A54" s="1"/>
      <c r="B54" s="128"/>
      <c r="C54" s="128"/>
      <c r="D54" s="128"/>
      <c r="E54" s="128"/>
      <c r="F54" s="128"/>
      <c r="G54" s="68">
        <f>COUNTA($G42:$G53)</f>
        <v>12</v>
      </c>
      <c r="H54" s="136"/>
      <c r="I54" s="137"/>
      <c r="J54" s="137"/>
      <c r="K54" s="137"/>
      <c r="L54" s="137"/>
      <c r="M54" s="138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</row>
    <row r="55" spans="1:35">
      <c r="A55" s="1"/>
      <c r="B55" s="129" t="s">
        <v>15</v>
      </c>
      <c r="C55" s="130"/>
      <c r="D55" s="130"/>
      <c r="E55" s="130"/>
      <c r="F55" s="130"/>
      <c r="G55" s="130"/>
      <c r="H55" s="130"/>
      <c r="I55" s="130"/>
      <c r="J55" s="130"/>
      <c r="K55" s="130"/>
      <c r="L55" s="130"/>
      <c r="M55" s="130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</row>
    <row r="56" spans="1:35">
      <c r="A56" s="1"/>
      <c r="B56" s="26" t="s">
        <v>23</v>
      </c>
      <c r="C56" s="32" t="s">
        <v>81</v>
      </c>
      <c r="D56" s="40">
        <v>43606</v>
      </c>
      <c r="E56" s="40">
        <v>43861</v>
      </c>
      <c r="F56" s="9">
        <f>E56-D56</f>
        <v>255</v>
      </c>
      <c r="G56" s="18" t="s">
        <v>10</v>
      </c>
      <c r="H56" s="44"/>
      <c r="I56" s="45"/>
      <c r="J56" s="47"/>
      <c r="K56" s="48"/>
      <c r="L56" s="49"/>
      <c r="M56" s="79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</row>
    <row r="57" spans="1:35">
      <c r="A57" s="1"/>
      <c r="B57" s="26"/>
      <c r="C57" s="32"/>
      <c r="D57" s="40"/>
      <c r="E57" s="40"/>
      <c r="F57" s="9"/>
      <c r="G57" s="18"/>
      <c r="H57" s="44"/>
      <c r="I57" s="45"/>
      <c r="J57" s="47"/>
      <c r="K57" s="48"/>
      <c r="L57" s="49"/>
      <c r="M57" s="79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</row>
    <row r="58" spans="1:35" ht="15.75" customHeight="1">
      <c r="A58" s="1"/>
      <c r="B58" s="36" t="s">
        <v>41</v>
      </c>
      <c r="C58" s="32"/>
      <c r="D58" s="40"/>
      <c r="E58" s="40"/>
      <c r="F58" s="9">
        <f>E58-D58</f>
        <v>0</v>
      </c>
      <c r="G58" s="19" t="str">
        <f>IF(F58&gt;0,$B$70,IF(F58&lt;0,$B$71,IF(F58=0,$B$72,"")))</f>
        <v>Non commencé</v>
      </c>
      <c r="H58" s="46"/>
      <c r="I58" s="46"/>
      <c r="J58" s="46"/>
      <c r="K58" s="46"/>
      <c r="L58" s="46"/>
      <c r="M58" s="84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</row>
    <row r="59" spans="1:35">
      <c r="A59" s="1"/>
      <c r="B59" s="131"/>
      <c r="C59" s="132"/>
      <c r="D59" s="132"/>
      <c r="E59" s="132"/>
      <c r="F59" s="132"/>
      <c r="G59" s="68">
        <f>COUNTA($G56:$G58)</f>
        <v>2</v>
      </c>
      <c r="H59" s="136"/>
      <c r="I59" s="137"/>
      <c r="J59" s="137"/>
      <c r="K59" s="137"/>
      <c r="L59" s="137"/>
      <c r="M59" s="138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</row>
    <row r="60" spans="1:35">
      <c r="A60" s="1"/>
      <c r="B60" s="139" t="s">
        <v>39</v>
      </c>
      <c r="C60" s="140"/>
      <c r="D60" s="140"/>
      <c r="E60" s="140"/>
      <c r="F60" s="140"/>
      <c r="G60" s="140"/>
      <c r="H60" s="140"/>
      <c r="I60" s="140"/>
      <c r="J60" s="140"/>
      <c r="K60" s="140"/>
      <c r="L60" s="140"/>
      <c r="M60" s="140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</row>
    <row r="61" spans="1:35">
      <c r="A61" s="1"/>
      <c r="B61" s="37" t="s">
        <v>45</v>
      </c>
      <c r="C61" s="61" t="s">
        <v>76</v>
      </c>
      <c r="D61" s="62">
        <v>43466</v>
      </c>
      <c r="E61" s="62">
        <v>43739</v>
      </c>
      <c r="F61" s="60">
        <f>E61-D61</f>
        <v>273</v>
      </c>
      <c r="G61" s="18" t="s">
        <v>10</v>
      </c>
      <c r="H61" s="42"/>
      <c r="I61" s="42"/>
      <c r="J61" s="42"/>
      <c r="K61" s="42"/>
      <c r="L61" s="57"/>
      <c r="M61" s="85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</row>
    <row r="62" spans="1:35">
      <c r="A62" s="1"/>
      <c r="B62" s="37" t="s">
        <v>42</v>
      </c>
      <c r="C62" s="60"/>
      <c r="D62" s="62"/>
      <c r="E62" s="62"/>
      <c r="F62" s="60">
        <f>E62-D62</f>
        <v>0</v>
      </c>
      <c r="G62" s="19" t="str">
        <f t="shared" ref="G62" si="6">IF(F62&gt;0,$B$70,IF(F62&lt;0,$B$71,IF(F62=0,$B$72,"")))</f>
        <v>Non commencé</v>
      </c>
      <c r="H62" s="42"/>
      <c r="I62" s="42"/>
      <c r="J62" s="42"/>
      <c r="K62" s="42"/>
      <c r="L62" s="57"/>
      <c r="M62" s="85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</row>
    <row r="63" spans="1:35">
      <c r="A63" s="1"/>
      <c r="B63" s="34" t="s">
        <v>40</v>
      </c>
      <c r="C63" s="35"/>
      <c r="D63" s="43">
        <f ca="1">TODAY()</f>
        <v>43877</v>
      </c>
      <c r="E63" s="43">
        <f ca="1">TODAY()</f>
        <v>43877</v>
      </c>
      <c r="F63" s="35">
        <f ca="1">E63-D63+1</f>
        <v>1</v>
      </c>
      <c r="G63" s="69"/>
      <c r="H63" s="43"/>
      <c r="I63" s="43"/>
      <c r="J63" s="43"/>
      <c r="K63" s="43"/>
      <c r="L63" s="58"/>
      <c r="M63" s="86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</row>
    <row r="64" spans="1:35">
      <c r="A64" s="1"/>
      <c r="B64" s="108"/>
      <c r="C64" s="109"/>
      <c r="D64" s="110"/>
      <c r="E64" s="110"/>
      <c r="F64" s="111"/>
      <c r="G64" s="115">
        <f>COUNTA($G61:$G62)</f>
        <v>2</v>
      </c>
      <c r="H64" s="112"/>
      <c r="I64" s="110"/>
      <c r="J64" s="110"/>
      <c r="K64" s="110"/>
      <c r="L64" s="113"/>
      <c r="M64" s="114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</row>
    <row r="65" spans="1:35" ht="18">
      <c r="A65" s="1"/>
      <c r="B65" s="133" t="s">
        <v>25</v>
      </c>
      <c r="C65" s="134"/>
      <c r="D65" s="134"/>
      <c r="E65" s="134"/>
      <c r="F65" s="135"/>
      <c r="G65" s="116">
        <f>SUM(G40+G54+G59+G64)</f>
        <v>20</v>
      </c>
      <c r="H65" s="125"/>
      <c r="I65" s="126"/>
      <c r="J65" s="126"/>
      <c r="K65" s="126"/>
      <c r="L65" s="126"/>
      <c r="M65" s="127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</row>
    <row r="66" spans="1:35">
      <c r="A66" s="1"/>
      <c r="D66" s="13"/>
      <c r="E66" s="13"/>
      <c r="H66" s="3"/>
      <c r="I66" s="3"/>
      <c r="J66" s="3"/>
      <c r="K66" s="3"/>
      <c r="L66" s="3"/>
      <c r="M66" s="87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</row>
    <row r="67" spans="1:35">
      <c r="A67" s="1"/>
      <c r="D67" s="13"/>
      <c r="E67" s="13"/>
      <c r="H67" s="3"/>
      <c r="I67" s="3"/>
      <c r="J67" s="3"/>
      <c r="K67" s="3"/>
      <c r="L67" s="3"/>
      <c r="M67" s="87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</row>
    <row r="68" spans="1:35">
      <c r="A68" s="1"/>
      <c r="B68" s="4" t="s">
        <v>12</v>
      </c>
      <c r="C68" s="4"/>
      <c r="D68" s="13"/>
      <c r="E68" s="13"/>
      <c r="G68" s="70"/>
      <c r="H68" s="3"/>
      <c r="I68" s="3"/>
      <c r="J68" s="3"/>
      <c r="K68" s="3"/>
      <c r="L68" s="3"/>
      <c r="M68" s="87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</row>
    <row r="69" spans="1:35">
      <c r="A69" s="1"/>
      <c r="B69" s="18" t="s">
        <v>10</v>
      </c>
      <c r="C69" s="14">
        <f ca="1">COUNTIF(B35:G65,"Terminé")</f>
        <v>3</v>
      </c>
      <c r="D69" s="5">
        <f ca="1">SUM(C69/$G$65)</f>
        <v>0.15</v>
      </c>
      <c r="E69" s="13"/>
      <c r="G69" s="70"/>
      <c r="H69" s="3"/>
      <c r="I69" s="3"/>
      <c r="J69" s="3"/>
      <c r="K69" s="3"/>
      <c r="L69" s="3"/>
      <c r="M69" s="87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</row>
    <row r="70" spans="1:35">
      <c r="A70" s="1"/>
      <c r="B70" s="19" t="s">
        <v>5</v>
      </c>
      <c r="C70" s="14">
        <f ca="1">COUNTIF(B35:G65,"En cours")</f>
        <v>13</v>
      </c>
      <c r="D70" s="5">
        <f ca="1">SUM(C70/$G$65)</f>
        <v>0.65</v>
      </c>
      <c r="E70" s="13"/>
      <c r="G70" s="71"/>
      <c r="H70" s="3"/>
      <c r="I70" s="3"/>
      <c r="J70" s="3"/>
      <c r="K70" s="3"/>
      <c r="L70" s="3"/>
      <c r="M70" s="87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</row>
    <row r="71" spans="1:35">
      <c r="A71" s="1"/>
      <c r="B71" s="20" t="s">
        <v>4</v>
      </c>
      <c r="C71" s="14">
        <f ca="1">COUNTIF(B35:G65,"En retard")</f>
        <v>0</v>
      </c>
      <c r="D71" s="5">
        <f t="shared" ref="D71:D72" ca="1" si="7">SUM(C71/$G$65)</f>
        <v>0</v>
      </c>
      <c r="E71" s="13"/>
      <c r="G71" s="71"/>
      <c r="H71" s="3"/>
      <c r="I71" s="3"/>
      <c r="J71" s="3"/>
      <c r="K71" s="3"/>
      <c r="L71" s="3"/>
      <c r="M71" s="87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</row>
    <row r="72" spans="1:35">
      <c r="A72" s="1"/>
      <c r="B72" s="21" t="s">
        <v>6</v>
      </c>
      <c r="C72" s="14">
        <f ca="1">COUNTIF(B35:G65,"Non commencé")</f>
        <v>4</v>
      </c>
      <c r="D72" s="5">
        <f t="shared" ca="1" si="7"/>
        <v>0.2</v>
      </c>
      <c r="E72" s="13"/>
      <c r="G72" s="70"/>
      <c r="H72" s="3"/>
      <c r="I72" s="3"/>
      <c r="J72" s="3"/>
      <c r="K72" s="3"/>
      <c r="L72" s="3"/>
      <c r="M72" s="87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</row>
  </sheetData>
  <mergeCells count="25">
    <mergeCell ref="G33:G34"/>
    <mergeCell ref="H33:M33"/>
    <mergeCell ref="B35:M35"/>
    <mergeCell ref="B40:F40"/>
    <mergeCell ref="B41:M41"/>
    <mergeCell ref="B33:B34"/>
    <mergeCell ref="C33:C34"/>
    <mergeCell ref="D33:D34"/>
    <mergeCell ref="E33:E34"/>
    <mergeCell ref="F33:F34"/>
    <mergeCell ref="B54:F54"/>
    <mergeCell ref="B55:M55"/>
    <mergeCell ref="B59:F59"/>
    <mergeCell ref="B65:F65"/>
    <mergeCell ref="H40:M40"/>
    <mergeCell ref="H54:M54"/>
    <mergeCell ref="H59:M59"/>
    <mergeCell ref="H65:M65"/>
    <mergeCell ref="B60:M60"/>
    <mergeCell ref="B1:M1"/>
    <mergeCell ref="B4:E4"/>
    <mergeCell ref="B9:E9"/>
    <mergeCell ref="B22:E22"/>
    <mergeCell ref="C30:E30"/>
    <mergeCell ref="B26:E26"/>
  </mergeCells>
  <conditionalFormatting sqref="B3:M72">
    <cfRule type="containsText" dxfId="27" priority="2" operator="containsText" text="En retard">
      <formula>NOT(ISERROR(SEARCH("En retard",B3)))</formula>
    </cfRule>
    <cfRule type="containsText" dxfId="26" priority="5" operator="containsText" text="Terminé">
      <formula>NOT(ISERROR(SEARCH("Terminé",B3)))</formula>
    </cfRule>
    <cfRule type="containsText" dxfId="25" priority="6" operator="containsText" text="En cours">
      <formula>NOT(ISERROR(SEARCH("En cours",B3)))</formula>
    </cfRule>
    <cfRule type="containsText" dxfId="24" priority="7" operator="containsText" text="non commencé">
      <formula>NOT(ISERROR(SEARCH("non commencé",B3)))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8" scale="82" fitToHeight="0" orientation="landscape" verticalDpi="4294967292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ACA8A584-ECA3-4C15-A8E4-A6B9488026C6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D5:D8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L51"/>
  <sheetViews>
    <sheetView tabSelected="1" workbookViewId="0">
      <selection activeCell="K26" sqref="K26"/>
    </sheetView>
  </sheetViews>
  <sheetFormatPr baseColWidth="10" defaultRowHeight="15" x14ac:dyDescent="0"/>
  <cols>
    <col min="1" max="1" width="43.1640625" customWidth="1"/>
    <col min="2" max="2" width="13" bestFit="1" customWidth="1"/>
    <col min="5" max="5" width="17.1640625" bestFit="1" customWidth="1"/>
    <col min="10" max="10" width="15.5" customWidth="1"/>
    <col min="11" max="11" width="15.5" bestFit="1" customWidth="1"/>
    <col min="12" max="12" width="15.1640625" bestFit="1" customWidth="1"/>
  </cols>
  <sheetData>
    <row r="1" spans="1:12">
      <c r="C1" s="72"/>
      <c r="D1" s="72"/>
      <c r="G1" s="72"/>
      <c r="H1" s="72"/>
      <c r="I1" s="72"/>
      <c r="J1" s="72"/>
      <c r="K1" s="72"/>
    </row>
    <row r="2" spans="1:12" ht="18">
      <c r="A2" s="142" t="str">
        <f>'Tableau de bord du projet'!B33</f>
        <v>Projets</v>
      </c>
      <c r="B2" s="143" t="str">
        <f>'Tableau de bord du projet'!C33</f>
        <v>Assignée à</v>
      </c>
      <c r="C2" s="144" t="str">
        <f>'Tableau de bord du projet'!D33</f>
        <v>Début</v>
      </c>
      <c r="D2" s="144" t="str">
        <f>'Tableau de bord du projet'!E33</f>
        <v>Fin</v>
      </c>
      <c r="E2" s="142" t="str">
        <f>'Tableau de bord du projet'!F33</f>
        <v>Jours</v>
      </c>
      <c r="F2" s="141" t="str">
        <f>'Tableau de bord du projet'!G33</f>
        <v>Statut</v>
      </c>
      <c r="G2" s="142" t="str">
        <f>'Tableau de bord du projet'!H33</f>
        <v>Eléments en attente</v>
      </c>
      <c r="H2" s="142"/>
      <c r="I2" s="142"/>
      <c r="J2" s="142"/>
      <c r="K2" s="142"/>
      <c r="L2" s="142"/>
    </row>
    <row r="3" spans="1:12" ht="36">
      <c r="A3" s="142"/>
      <c r="B3" s="143"/>
      <c r="C3" s="144"/>
      <c r="D3" s="144"/>
      <c r="E3" s="142"/>
      <c r="F3" s="141"/>
      <c r="G3" s="22" t="str">
        <f>'Tableau de bord du projet'!H34</f>
        <v>Cadrage</v>
      </c>
      <c r="H3" s="39" t="str">
        <f>'Tableau de bord du projet'!I34</f>
        <v>Validation cadrage</v>
      </c>
      <c r="I3" s="23" t="str">
        <f>'Tableau de bord du projet'!J34</f>
        <v>Lancement</v>
      </c>
      <c r="J3" s="38" t="str">
        <f>'Tableau de bord du projet'!K34</f>
        <v>Validation Hiérachique</v>
      </c>
      <c r="K3" s="24" t="str">
        <f>'Tableau de bord du projet'!L34</f>
        <v>Mise en œuvre</v>
      </c>
      <c r="L3" s="78" t="str">
        <f>'Tableau de bord du projet'!M34</f>
        <v>Commentaires</v>
      </c>
    </row>
    <row r="4" spans="1:12">
      <c r="A4" s="181" t="str">
        <f>'Tableau de bord du projet'!B35</f>
        <v>La Commande Publique</v>
      </c>
      <c r="B4" s="182"/>
      <c r="C4" s="182"/>
      <c r="D4" s="182"/>
      <c r="E4" s="182"/>
      <c r="F4" s="182"/>
      <c r="G4" s="182"/>
      <c r="H4" s="182"/>
      <c r="I4" s="182"/>
      <c r="J4" s="182"/>
      <c r="K4" s="182"/>
      <c r="L4" s="182"/>
    </row>
    <row r="5" spans="1:12">
      <c r="A5" s="26" t="str">
        <f>'Tableau de bord du projet'!$B$36</f>
        <v>Carte Achats</v>
      </c>
      <c r="B5" s="32" t="str">
        <f>'Tableau de bord du projet'!C36</f>
        <v>Pierre</v>
      </c>
      <c r="C5" s="40">
        <f>'Tableau de bord du projet'!D36</f>
        <v>43831</v>
      </c>
      <c r="D5" s="40">
        <f>'Tableau de bord du projet'!E36</f>
        <v>44165</v>
      </c>
      <c r="E5" s="9">
        <f>'Tableau de bord du projet'!F36</f>
        <v>334</v>
      </c>
      <c r="F5" s="19" t="str">
        <f>'Tableau de bord du projet'!G36</f>
        <v>En cours</v>
      </c>
      <c r="G5" s="44">
        <f>'Tableau de bord du projet'!$H$36</f>
        <v>43876</v>
      </c>
      <c r="H5" s="45">
        <f>'Tableau de bord du projet'!$I$36</f>
        <v>43966</v>
      </c>
      <c r="I5" s="46">
        <f>'Tableau de bord du projet'!$J$36</f>
        <v>43971</v>
      </c>
      <c r="J5" s="46">
        <f>'Tableau de bord du projet'!$K$36</f>
        <v>43997</v>
      </c>
      <c r="K5" s="40">
        <f>'Tableau de bord du projet'!$L$36</f>
        <v>44165</v>
      </c>
      <c r="L5" s="79" t="str">
        <f>'Tableau de bord du projet'!$M$36</f>
        <v>RAS</v>
      </c>
    </row>
    <row r="7" spans="1:12" ht="17">
      <c r="A7" s="174" t="s">
        <v>61</v>
      </c>
      <c r="B7" s="174"/>
      <c r="C7" s="174"/>
      <c r="D7" s="174"/>
      <c r="E7" s="174"/>
      <c r="F7" s="174"/>
      <c r="G7" s="174"/>
      <c r="H7" s="174"/>
    </row>
    <row r="8" spans="1:12">
      <c r="A8" s="88"/>
      <c r="B8" s="89"/>
      <c r="C8" s="88"/>
      <c r="D8" s="88"/>
      <c r="E8" s="88"/>
      <c r="F8" s="88"/>
      <c r="G8" s="88"/>
      <c r="H8" s="88"/>
    </row>
    <row r="9" spans="1:12">
      <c r="A9" s="90" t="s">
        <v>46</v>
      </c>
      <c r="B9" s="175" t="s">
        <v>59</v>
      </c>
      <c r="C9" s="175"/>
      <c r="D9" s="175"/>
      <c r="E9" s="175"/>
      <c r="F9" s="175"/>
      <c r="G9" s="175"/>
      <c r="H9" s="175"/>
    </row>
    <row r="10" spans="1:12">
      <c r="A10" s="90"/>
      <c r="B10" s="91"/>
      <c r="C10" s="91"/>
      <c r="D10" s="91"/>
      <c r="E10" s="91"/>
      <c r="F10" s="91"/>
      <c r="G10" s="91"/>
      <c r="H10" s="92"/>
    </row>
    <row r="11" spans="1:12">
      <c r="A11" s="90" t="s">
        <v>67</v>
      </c>
      <c r="B11" s="176" t="str">
        <f t="shared" ref="B11" si="0">$A$4</f>
        <v>La Commande Publique</v>
      </c>
      <c r="C11" s="176"/>
      <c r="D11" s="176"/>
      <c r="E11" s="176"/>
      <c r="F11" s="176"/>
      <c r="G11" s="176"/>
      <c r="H11" s="176"/>
    </row>
    <row r="12" spans="1:12">
      <c r="A12" s="90"/>
      <c r="B12" s="91"/>
      <c r="C12" s="91"/>
      <c r="D12" s="91"/>
      <c r="E12" s="91"/>
      <c r="F12" s="91"/>
      <c r="G12" s="91"/>
      <c r="H12" s="92"/>
    </row>
    <row r="13" spans="1:12">
      <c r="A13" s="93" t="s">
        <v>64</v>
      </c>
      <c r="B13" s="175"/>
      <c r="C13" s="175"/>
      <c r="D13" s="175"/>
      <c r="E13" s="175"/>
      <c r="F13" s="175"/>
      <c r="G13" s="175"/>
      <c r="H13" s="175"/>
    </row>
    <row r="14" spans="1:12">
      <c r="A14" s="93"/>
      <c r="B14" s="94"/>
      <c r="C14" s="95"/>
      <c r="D14" s="95"/>
      <c r="E14" s="95"/>
      <c r="F14" s="95"/>
      <c r="G14" s="95"/>
      <c r="H14" s="95"/>
    </row>
    <row r="15" spans="1:12">
      <c r="A15" s="88"/>
      <c r="B15" s="89"/>
      <c r="C15" s="88"/>
      <c r="D15" s="88"/>
      <c r="E15" s="88"/>
      <c r="F15" s="88"/>
      <c r="G15" s="88"/>
      <c r="H15" s="88"/>
    </row>
    <row r="16" spans="1:12">
      <c r="A16" s="145" t="s">
        <v>47</v>
      </c>
      <c r="B16" s="145"/>
      <c r="C16" s="145"/>
      <c r="D16" s="145"/>
      <c r="E16" s="145"/>
      <c r="F16" s="145"/>
      <c r="G16" s="145"/>
      <c r="H16" s="145"/>
    </row>
    <row r="17" spans="1:8">
      <c r="A17" s="88"/>
      <c r="B17" s="89"/>
      <c r="C17" s="88"/>
      <c r="D17" s="88"/>
      <c r="E17" s="88"/>
      <c r="F17" s="88"/>
      <c r="G17" s="88"/>
      <c r="H17" s="88"/>
    </row>
    <row r="18" spans="1:8">
      <c r="A18" s="96" t="s">
        <v>65</v>
      </c>
      <c r="B18" s="97" t="s">
        <v>48</v>
      </c>
      <c r="C18" s="98"/>
      <c r="D18" s="177"/>
      <c r="E18" s="177"/>
      <c r="F18" s="177"/>
      <c r="G18" s="177"/>
      <c r="H18" s="177"/>
    </row>
    <row r="19" spans="1:8">
      <c r="A19" s="88"/>
      <c r="B19" s="99" t="s">
        <v>49</v>
      </c>
      <c r="C19" s="170" t="str">
        <f>$B$5</f>
        <v>Pierre</v>
      </c>
      <c r="D19" s="170"/>
      <c r="E19" s="170"/>
      <c r="F19" s="170"/>
      <c r="G19" s="170"/>
      <c r="H19" s="171"/>
    </row>
    <row r="20" spans="1:8">
      <c r="A20" s="88"/>
      <c r="B20" s="99" t="s">
        <v>50</v>
      </c>
      <c r="C20" s="100"/>
      <c r="D20" s="171"/>
      <c r="E20" s="171"/>
      <c r="F20" s="171"/>
      <c r="G20" s="171"/>
      <c r="H20" s="171"/>
    </row>
    <row r="21" spans="1:8">
      <c r="A21" s="88"/>
      <c r="B21" s="101" t="s">
        <v>51</v>
      </c>
      <c r="C21" s="102"/>
      <c r="D21" s="172"/>
      <c r="E21" s="172"/>
      <c r="F21" s="172"/>
      <c r="G21" s="172"/>
      <c r="H21" s="172"/>
    </row>
    <row r="22" spans="1:8">
      <c r="A22" s="88"/>
      <c r="B22" s="100"/>
      <c r="C22" s="100"/>
      <c r="D22" s="103"/>
      <c r="E22" s="88"/>
      <c r="F22" s="88"/>
      <c r="G22" s="88"/>
      <c r="H22" s="88"/>
    </row>
    <row r="23" spans="1:8">
      <c r="A23" s="96" t="s">
        <v>66</v>
      </c>
      <c r="B23" s="118" t="s">
        <v>52</v>
      </c>
      <c r="C23" s="119"/>
      <c r="D23" s="173"/>
      <c r="E23" s="173"/>
      <c r="F23" s="173"/>
      <c r="G23" s="173"/>
      <c r="H23" s="173"/>
    </row>
    <row r="24" spans="1:8">
      <c r="A24" s="88"/>
      <c r="B24" s="104" t="s">
        <v>53</v>
      </c>
      <c r="C24" s="100"/>
      <c r="D24" s="171"/>
      <c r="E24" s="171"/>
      <c r="F24" s="171"/>
      <c r="G24" s="171"/>
      <c r="H24" s="171"/>
    </row>
    <row r="25" spans="1:8">
      <c r="A25" s="88"/>
      <c r="B25" s="105" t="s">
        <v>54</v>
      </c>
      <c r="C25" s="102"/>
      <c r="D25" s="172"/>
      <c r="E25" s="172"/>
      <c r="F25" s="172"/>
      <c r="G25" s="172"/>
      <c r="H25" s="172"/>
    </row>
    <row r="26" spans="1:8">
      <c r="A26" s="100"/>
      <c r="B26" s="100"/>
      <c r="C26" s="100"/>
      <c r="D26" s="103"/>
      <c r="E26" s="103"/>
      <c r="F26" s="103"/>
      <c r="G26" s="100"/>
      <c r="H26" s="100"/>
    </row>
    <row r="27" spans="1:8">
      <c r="A27" s="90" t="s">
        <v>55</v>
      </c>
      <c r="B27" s="162"/>
      <c r="C27" s="163"/>
      <c r="D27" s="163"/>
      <c r="E27" s="163"/>
      <c r="F27" s="163"/>
      <c r="G27" s="163"/>
      <c r="H27" s="164"/>
    </row>
    <row r="28" spans="1:8">
      <c r="A28" s="88"/>
      <c r="B28" s="89"/>
      <c r="C28" s="103"/>
      <c r="D28" s="103"/>
      <c r="E28" s="103"/>
      <c r="F28" s="103"/>
      <c r="G28" s="100"/>
      <c r="H28" s="100"/>
    </row>
    <row r="29" spans="1:8">
      <c r="A29" s="145" t="s">
        <v>56</v>
      </c>
      <c r="B29" s="145"/>
      <c r="C29" s="145"/>
      <c r="D29" s="145"/>
      <c r="E29" s="145"/>
      <c r="F29" s="145"/>
      <c r="G29" s="145"/>
      <c r="H29" s="145"/>
    </row>
    <row r="30" spans="1:8">
      <c r="A30" s="88"/>
      <c r="B30" s="89"/>
      <c r="C30" s="88"/>
      <c r="D30" s="88"/>
      <c r="E30" s="88"/>
      <c r="F30" s="88"/>
      <c r="H30" s="88"/>
    </row>
    <row r="31" spans="1:8">
      <c r="A31" s="88" t="s">
        <v>68</v>
      </c>
      <c r="B31" s="165">
        <f>SUM(B34:C38)</f>
        <v>0</v>
      </c>
      <c r="C31" s="166"/>
      <c r="D31" s="88"/>
      <c r="E31" s="167" t="s">
        <v>70</v>
      </c>
      <c r="F31" s="167"/>
      <c r="G31" s="168">
        <f>SUM(G34:H38)</f>
        <v>0</v>
      </c>
      <c r="H31" s="169"/>
    </row>
    <row r="33" spans="1:8">
      <c r="A33" t="s">
        <v>69</v>
      </c>
      <c r="E33" t="s">
        <v>69</v>
      </c>
    </row>
    <row r="34" spans="1:8">
      <c r="A34" s="79"/>
      <c r="B34" s="159"/>
      <c r="C34" s="159"/>
      <c r="E34" s="160"/>
      <c r="F34" s="160"/>
      <c r="G34" s="161"/>
      <c r="H34" s="161"/>
    </row>
    <row r="35" spans="1:8">
      <c r="A35" s="79"/>
      <c r="B35" s="159"/>
      <c r="C35" s="159"/>
      <c r="E35" s="160"/>
      <c r="F35" s="160"/>
      <c r="G35" s="161"/>
      <c r="H35" s="161"/>
    </row>
    <row r="36" spans="1:8">
      <c r="A36" s="79"/>
      <c r="B36" s="159"/>
      <c r="C36" s="159"/>
      <c r="E36" s="160"/>
      <c r="F36" s="160"/>
      <c r="G36" s="161"/>
      <c r="H36" s="161"/>
    </row>
    <row r="37" spans="1:8">
      <c r="A37" s="79"/>
      <c r="B37" s="159"/>
      <c r="C37" s="159"/>
      <c r="E37" s="160"/>
      <c r="F37" s="160"/>
      <c r="G37" s="161"/>
      <c r="H37" s="161"/>
    </row>
    <row r="38" spans="1:8">
      <c r="A38" s="79"/>
      <c r="B38" s="159"/>
      <c r="C38" s="159"/>
      <c r="E38" s="160"/>
      <c r="F38" s="160"/>
      <c r="G38" s="161"/>
      <c r="H38" s="161"/>
    </row>
    <row r="39" spans="1:8">
      <c r="A39" s="88"/>
      <c r="B39" s="89"/>
      <c r="C39" s="88"/>
      <c r="D39" s="88"/>
      <c r="E39" s="88"/>
      <c r="F39" s="88"/>
      <c r="G39" s="88"/>
      <c r="H39" s="88"/>
    </row>
    <row r="40" spans="1:8">
      <c r="A40" s="145" t="s">
        <v>57</v>
      </c>
      <c r="B40" s="145"/>
      <c r="C40" s="145"/>
      <c r="D40" s="145"/>
      <c r="E40" s="145"/>
      <c r="F40" s="145"/>
      <c r="G40" s="145"/>
      <c r="H40" s="145"/>
    </row>
    <row r="41" spans="1:8">
      <c r="A41" s="88"/>
      <c r="B41" s="88"/>
      <c r="C41" s="88"/>
      <c r="D41" s="88"/>
      <c r="E41" s="88"/>
      <c r="F41" s="88"/>
      <c r="G41" s="88"/>
      <c r="H41" s="88"/>
    </row>
    <row r="42" spans="1:8">
      <c r="A42" s="88"/>
      <c r="B42" s="88"/>
      <c r="C42" s="154" t="s">
        <v>58</v>
      </c>
      <c r="D42" s="154"/>
      <c r="E42" s="106" t="s">
        <v>57</v>
      </c>
      <c r="F42" s="88"/>
      <c r="G42" s="88"/>
      <c r="H42" s="88"/>
    </row>
    <row r="43" spans="1:8" ht="18">
      <c r="A43" s="155" t="s">
        <v>20</v>
      </c>
      <c r="B43" s="156"/>
      <c r="C43" s="180">
        <f t="shared" ref="C43" si="1">$G$5</f>
        <v>43876</v>
      </c>
      <c r="D43" s="154"/>
      <c r="E43" s="120">
        <v>43905</v>
      </c>
      <c r="F43" s="88"/>
      <c r="G43" s="88"/>
      <c r="H43" s="88"/>
    </row>
    <row r="44" spans="1:8" ht="18">
      <c r="A44" s="157" t="s">
        <v>60</v>
      </c>
      <c r="B44" s="158"/>
      <c r="C44" s="180">
        <f t="shared" ref="C44" si="2">$H$5</f>
        <v>43966</v>
      </c>
      <c r="D44" s="154"/>
      <c r="E44" s="107"/>
      <c r="F44" s="88"/>
      <c r="G44" s="88"/>
      <c r="H44" s="88"/>
    </row>
    <row r="45" spans="1:8" ht="18">
      <c r="A45" s="148" t="s">
        <v>21</v>
      </c>
      <c r="B45" s="149"/>
      <c r="C45" s="178">
        <f>'Tableau de bord du projet'!$J$36</f>
        <v>43971</v>
      </c>
      <c r="D45" s="179"/>
      <c r="E45" s="107"/>
      <c r="F45" s="88"/>
      <c r="G45" s="88"/>
      <c r="H45" s="88"/>
    </row>
    <row r="46" spans="1:8" ht="18">
      <c r="A46" s="150" t="s">
        <v>43</v>
      </c>
      <c r="B46" s="151"/>
      <c r="C46" s="180">
        <f t="shared" ref="C46" si="3">$J$5</f>
        <v>43997</v>
      </c>
      <c r="D46" s="154"/>
      <c r="E46" s="107"/>
      <c r="F46" s="88"/>
      <c r="G46" s="88"/>
      <c r="H46" s="88"/>
    </row>
    <row r="47" spans="1:8" ht="18">
      <c r="A47" s="152" t="s">
        <v>22</v>
      </c>
      <c r="B47" s="153"/>
      <c r="C47" s="180">
        <f t="shared" ref="C47" si="4">$K$5</f>
        <v>44165</v>
      </c>
      <c r="D47" s="154"/>
      <c r="E47" s="120">
        <v>44166</v>
      </c>
      <c r="F47" s="88"/>
      <c r="G47" s="88"/>
      <c r="H47" s="88"/>
    </row>
    <row r="48" spans="1:8">
      <c r="A48" s="88"/>
      <c r="B48" s="88"/>
      <c r="C48" s="88"/>
      <c r="D48" s="88"/>
      <c r="E48" s="88"/>
      <c r="F48" s="88"/>
      <c r="G48" s="88"/>
      <c r="H48" s="88"/>
    </row>
    <row r="49" spans="1:8">
      <c r="A49" s="145" t="s">
        <v>71</v>
      </c>
      <c r="B49" s="145"/>
      <c r="C49" s="145"/>
      <c r="D49" s="145"/>
      <c r="E49" s="145"/>
      <c r="F49" s="145"/>
      <c r="G49" s="145"/>
      <c r="H49" s="145"/>
    </row>
    <row r="50" spans="1:8">
      <c r="A50" s="88"/>
      <c r="B50" s="88"/>
      <c r="C50" s="88"/>
      <c r="D50" s="88"/>
      <c r="E50" s="88"/>
      <c r="F50" s="88"/>
      <c r="G50" s="88"/>
      <c r="H50" s="88"/>
    </row>
    <row r="51" spans="1:8" ht="62.25" customHeight="1">
      <c r="A51" s="146" t="str">
        <f>'Tableau de bord du projet'!$M$36</f>
        <v>RAS</v>
      </c>
      <c r="B51" s="147"/>
      <c r="C51" s="147"/>
      <c r="D51" s="147"/>
      <c r="E51" s="147"/>
      <c r="F51" s="147"/>
      <c r="G51" s="147"/>
      <c r="H51" s="147"/>
    </row>
  </sheetData>
  <mergeCells count="54">
    <mergeCell ref="E34:F34"/>
    <mergeCell ref="G34:H34"/>
    <mergeCell ref="E35:F35"/>
    <mergeCell ref="G35:H35"/>
    <mergeCell ref="E36:F36"/>
    <mergeCell ref="G36:H36"/>
    <mergeCell ref="E37:F37"/>
    <mergeCell ref="G37:H37"/>
    <mergeCell ref="E38:F38"/>
    <mergeCell ref="G38:H38"/>
    <mergeCell ref="G2:L2"/>
    <mergeCell ref="A4:L4"/>
    <mergeCell ref="A2:A3"/>
    <mergeCell ref="B2:B3"/>
    <mergeCell ref="C2:C3"/>
    <mergeCell ref="D2:D3"/>
    <mergeCell ref="E2:E3"/>
    <mergeCell ref="F2:F3"/>
    <mergeCell ref="D21:H21"/>
    <mergeCell ref="A7:H7"/>
    <mergeCell ref="B9:H9"/>
    <mergeCell ref="B13:H13"/>
    <mergeCell ref="A16:H16"/>
    <mergeCell ref="D18:H18"/>
    <mergeCell ref="D20:H20"/>
    <mergeCell ref="C19:H19"/>
    <mergeCell ref="B11:H11"/>
    <mergeCell ref="B34:C34"/>
    <mergeCell ref="B35:C35"/>
    <mergeCell ref="B36:C36"/>
    <mergeCell ref="B37:C37"/>
    <mergeCell ref="B38:C38"/>
    <mergeCell ref="D23:H23"/>
    <mergeCell ref="D24:H24"/>
    <mergeCell ref="D25:H25"/>
    <mergeCell ref="A29:H29"/>
    <mergeCell ref="G31:H31"/>
    <mergeCell ref="E31:F31"/>
    <mergeCell ref="A47:B47"/>
    <mergeCell ref="A49:H49"/>
    <mergeCell ref="A51:H51"/>
    <mergeCell ref="B27:H27"/>
    <mergeCell ref="C45:D45"/>
    <mergeCell ref="A44:B44"/>
    <mergeCell ref="C44:D44"/>
    <mergeCell ref="A45:B45"/>
    <mergeCell ref="C46:D46"/>
    <mergeCell ref="A46:B46"/>
    <mergeCell ref="C47:D47"/>
    <mergeCell ref="B31:C31"/>
    <mergeCell ref="A40:H40"/>
    <mergeCell ref="C42:D42"/>
    <mergeCell ref="A43:B43"/>
    <mergeCell ref="C43:D43"/>
  </mergeCells>
  <conditionalFormatting sqref="A2:L5">
    <cfRule type="containsText" dxfId="23" priority="25" operator="containsText" text="En retard">
      <formula>NOT(ISERROR(SEARCH("En retard",A2)))</formula>
    </cfRule>
    <cfRule type="containsText" dxfId="22" priority="26" operator="containsText" text="Terminé">
      <formula>NOT(ISERROR(SEARCH("Terminé",A2)))</formula>
    </cfRule>
    <cfRule type="containsText" dxfId="21" priority="27" operator="containsText" text="En cours">
      <formula>NOT(ISERROR(SEARCH("En cours",A2)))</formula>
    </cfRule>
    <cfRule type="containsText" dxfId="20" priority="28" operator="containsText" text="non commencé">
      <formula>NOT(ISERROR(SEARCH("non commencé",A2)))</formula>
    </cfRule>
  </conditionalFormatting>
  <conditionalFormatting sqref="A43">
    <cfRule type="containsText" dxfId="19" priority="21" operator="containsText" text="En retard">
      <formula>NOT(ISERROR(SEARCH("En retard",A43)))</formula>
    </cfRule>
    <cfRule type="containsText" dxfId="18" priority="22" operator="containsText" text="Terminé">
      <formula>NOT(ISERROR(SEARCH("Terminé",A43)))</formula>
    </cfRule>
    <cfRule type="containsText" dxfId="17" priority="23" operator="containsText" text="En cours">
      <formula>NOT(ISERROR(SEARCH("En cours",A43)))</formula>
    </cfRule>
    <cfRule type="containsText" dxfId="16" priority="24" operator="containsText" text="non commencé">
      <formula>NOT(ISERROR(SEARCH("non commencé",A43)))</formula>
    </cfRule>
  </conditionalFormatting>
  <conditionalFormatting sqref="A44">
    <cfRule type="containsText" dxfId="15" priority="17" operator="containsText" text="En retard">
      <formula>NOT(ISERROR(SEARCH("En retard",A44)))</formula>
    </cfRule>
    <cfRule type="containsText" dxfId="14" priority="18" operator="containsText" text="Terminé">
      <formula>NOT(ISERROR(SEARCH("Terminé",A44)))</formula>
    </cfRule>
    <cfRule type="containsText" dxfId="13" priority="19" operator="containsText" text="En cours">
      <formula>NOT(ISERROR(SEARCH("En cours",A44)))</formula>
    </cfRule>
    <cfRule type="containsText" dxfId="12" priority="20" operator="containsText" text="non commencé">
      <formula>NOT(ISERROR(SEARCH("non commencé",A44)))</formula>
    </cfRule>
  </conditionalFormatting>
  <conditionalFormatting sqref="A46">
    <cfRule type="containsText" dxfId="11" priority="13" operator="containsText" text="En retard">
      <formula>NOT(ISERROR(SEARCH("En retard",A46)))</formula>
    </cfRule>
    <cfRule type="containsText" dxfId="10" priority="14" operator="containsText" text="Terminé">
      <formula>NOT(ISERROR(SEARCH("Terminé",A46)))</formula>
    </cfRule>
    <cfRule type="containsText" dxfId="9" priority="15" operator="containsText" text="En cours">
      <formula>NOT(ISERROR(SEARCH("En cours",A46)))</formula>
    </cfRule>
    <cfRule type="containsText" dxfId="8" priority="16" operator="containsText" text="non commencé">
      <formula>NOT(ISERROR(SEARCH("non commencé",A46)))</formula>
    </cfRule>
  </conditionalFormatting>
  <conditionalFormatting sqref="A47">
    <cfRule type="containsText" dxfId="7" priority="9" operator="containsText" text="En retard">
      <formula>NOT(ISERROR(SEARCH("En retard",A47)))</formula>
    </cfRule>
    <cfRule type="containsText" dxfId="6" priority="10" operator="containsText" text="Terminé">
      <formula>NOT(ISERROR(SEARCH("Terminé",A47)))</formula>
    </cfRule>
    <cfRule type="containsText" dxfId="5" priority="11" operator="containsText" text="En cours">
      <formula>NOT(ISERROR(SEARCH("En cours",A47)))</formula>
    </cfRule>
    <cfRule type="containsText" dxfId="4" priority="12" operator="containsText" text="non commencé">
      <formula>NOT(ISERROR(SEARCH("non commencé",A47)))</formula>
    </cfRule>
  </conditionalFormatting>
  <conditionalFormatting sqref="A45">
    <cfRule type="containsText" dxfId="3" priority="1" operator="containsText" text="En retard">
      <formula>NOT(ISERROR(SEARCH("En retard",A45)))</formula>
    </cfRule>
    <cfRule type="containsText" dxfId="2" priority="2" operator="containsText" text="Terminé">
      <formula>NOT(ISERROR(SEARCH("Terminé",A45)))</formula>
    </cfRule>
    <cfRule type="containsText" dxfId="1" priority="3" operator="containsText" text="En cours">
      <formula>NOT(ISERROR(SEARCH("En cours",A45)))</formula>
    </cfRule>
    <cfRule type="containsText" dxfId="0" priority="4" operator="containsText" text="non commencé">
      <formula>NOT(ISERROR(SEARCH("non commencé",A45)))</formula>
    </cfRule>
  </conditionalFormatting>
  <pageMargins left="0.75" right="0.75" top="1" bottom="1" header="0.5" footer="0.5"/>
  <pageSetup paperSize="8" scale="64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 du projet</vt:lpstr>
      <vt:lpstr>Carte Achats</vt:lpstr>
    </vt:vector>
  </TitlesOfParts>
  <Company>Smartsheet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Emily Esposito</dc:creator>
  <cp:lastModifiedBy>Guilhem Caballero</cp:lastModifiedBy>
  <cp:lastPrinted>2020-02-14T09:20:22Z</cp:lastPrinted>
  <dcterms:created xsi:type="dcterms:W3CDTF">2015-07-29T21:33:10Z</dcterms:created>
  <dcterms:modified xsi:type="dcterms:W3CDTF">2020-02-16T08:16:11Z</dcterms:modified>
</cp:coreProperties>
</file>