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ra\Desktop\"/>
    </mc:Choice>
  </mc:AlternateContent>
  <xr:revisionPtr revIDLastSave="0" documentId="8_{7CA30062-EC69-44EF-ABFC-DCEA09E8B23D}" xr6:coauthVersionLast="45" xr6:coauthVersionMax="45" xr10:uidLastSave="{00000000-0000-0000-0000-000000000000}"/>
  <bookViews>
    <workbookView xWindow="28680" yWindow="-90" windowWidth="29040" windowHeight="15840" tabRatio="804" firstSheet="2" activeTab="4" xr2:uid="{00000000-000D-0000-FFFF-FFFF00000000}"/>
  </bookViews>
  <sheets>
    <sheet name="Groupes Décolletage" sheetId="21" state="hidden" r:id="rId1"/>
    <sheet name="OS" sheetId="22" state="hidden" r:id="rId2"/>
    <sheet name="MATRICE" sheetId="29" r:id="rId3"/>
    <sheet name="JOURS ANNUEL" sheetId="30" r:id="rId4"/>
    <sheet name="EXTRACTION" sheetId="23" r:id="rId5"/>
  </sheets>
  <externalReferences>
    <externalReference r:id="rId6"/>
    <externalReference r:id="rId7"/>
  </externalReferences>
  <definedNames>
    <definedName name="___Deb1">#REF!</definedName>
    <definedName name="___Deb2">#REF!</definedName>
    <definedName name="___Fin1">#REF!</definedName>
    <definedName name="___Fin2">#REF!</definedName>
    <definedName name="__Deb1">#REF!</definedName>
    <definedName name="__Deb2">#REF!</definedName>
    <definedName name="__Fin1">#REF!</definedName>
    <definedName name="__Fin2">#REF!</definedName>
    <definedName name="_Deb1">#REF!</definedName>
    <definedName name="_Deb2">#REF!</definedName>
    <definedName name="_xlnm._FilterDatabase" localSheetId="4" hidden="1">EXTRACTION!$A$1:$U$91</definedName>
    <definedName name="_Fin1">#REF!</definedName>
    <definedName name="_Fin2">#REF!</definedName>
    <definedName name="Annee">#REF!</definedName>
    <definedName name="ChargesSal_Dec">#REF!</definedName>
    <definedName name="ChargesSal_DecB">#REF!</definedName>
    <definedName name="ChargesSal_Jan">#REF!</definedName>
    <definedName name="ChargesSal_JanB">#REF!</definedName>
    <definedName name="CoutsDiv_Dec">#REF!</definedName>
    <definedName name="CoutsDiv_DecB">#REF!</definedName>
    <definedName name="CoutsDiv_Jan">#REF!</definedName>
    <definedName name="CoutsDiv_JanB">#REF!</definedName>
    <definedName name="Deb1B">#REF!</definedName>
    <definedName name="Deb2B">#REF!</definedName>
    <definedName name="FactLemo_Dec">#REF!</definedName>
    <definedName name="FactLemo_DecB">#REF!</definedName>
    <definedName name="FIN">'[1]Source machines'!$J$143</definedName>
    <definedName name="Fin1B">#REF!</definedName>
    <definedName name="Fin2B">#REF!</definedName>
    <definedName name="JoursFer_Dec">#REF!</definedName>
    <definedName name="JoursFer_DecB">#REF!</definedName>
    <definedName name="JoursFer_Jan">#REF!</definedName>
    <definedName name="JoursFer_JanB">#REF!</definedName>
    <definedName name="JoursPic_Dec">#REF!</definedName>
    <definedName name="JoursPic_DecB">#REF!</definedName>
    <definedName name="JoursPic_Jan">#REF!</definedName>
    <definedName name="JoursPic_JanB">#REF!</definedName>
    <definedName name="JoursVac_Dec">#REF!</definedName>
    <definedName name="JoursVac_DecB">#REF!</definedName>
    <definedName name="JoursVac_Jan">#REF!</definedName>
    <definedName name="JoursVac_JanB">#REF!</definedName>
    <definedName name="TOTAL_L5">[2]Objectifs!$C$43</definedName>
    <definedName name="_xlnm.Print_Area" localSheetId="4">EXTRACTION!$A$2:$U$102</definedName>
    <definedName name="_xlnm.Print_Area" localSheetId="0">'Groupes Décolletage'!$A$1:$M$64</definedName>
    <definedName name="_xlnm.Print_Area" localSheetId="1">OS!$A$1:$H$37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6" i="29" l="1"/>
  <c r="D16" i="29"/>
  <c r="M7" i="23" l="1"/>
  <c r="N7" i="23" s="1"/>
  <c r="M8" i="23"/>
  <c r="N8" i="23" s="1"/>
  <c r="M9" i="23"/>
  <c r="N9" i="23" s="1"/>
  <c r="M10" i="23"/>
  <c r="N10" i="23" s="1"/>
  <c r="M11" i="23"/>
  <c r="N11" i="23" s="1"/>
  <c r="M12" i="23"/>
  <c r="N12" i="23" s="1"/>
  <c r="M13" i="23"/>
  <c r="N13" i="23" s="1"/>
  <c r="M14" i="23"/>
  <c r="N14" i="23" s="1"/>
  <c r="M15" i="23"/>
  <c r="N15" i="23" s="1"/>
  <c r="M16" i="23"/>
  <c r="D12" i="29"/>
  <c r="F12" i="29" s="1"/>
  <c r="N16" i="23" l="1"/>
  <c r="M17" i="23"/>
  <c r="D29" i="29"/>
  <c r="F29" i="29" s="1"/>
  <c r="D30" i="29"/>
  <c r="F30" i="29" s="1"/>
  <c r="D31" i="29"/>
  <c r="F31" i="29" s="1"/>
  <c r="D32" i="29"/>
  <c r="F32" i="29" s="1"/>
  <c r="D33" i="29"/>
  <c r="F33" i="29" s="1"/>
  <c r="D34" i="29"/>
  <c r="F34" i="29" s="1"/>
  <c r="D35" i="29"/>
  <c r="F35" i="29" s="1"/>
  <c r="D36" i="29"/>
  <c r="F36" i="29" s="1"/>
  <c r="D37" i="29"/>
  <c r="F37" i="29" s="1"/>
  <c r="D38" i="29"/>
  <c r="F38" i="29" s="1"/>
  <c r="D39" i="29"/>
  <c r="F39" i="29" s="1"/>
  <c r="D40" i="29"/>
  <c r="F40" i="29" s="1"/>
  <c r="D41" i="29"/>
  <c r="F41" i="29" s="1"/>
  <c r="D42" i="29"/>
  <c r="F42" i="29" s="1"/>
  <c r="D43" i="29"/>
  <c r="F43" i="29" s="1"/>
  <c r="D44" i="29"/>
  <c r="F44" i="29" s="1"/>
  <c r="D45" i="29"/>
  <c r="F45" i="29" s="1"/>
  <c r="D46" i="29"/>
  <c r="F46" i="29" s="1"/>
  <c r="D47" i="29"/>
  <c r="F47" i="29" s="1"/>
  <c r="D48" i="29"/>
  <c r="F48" i="29" s="1"/>
  <c r="D49" i="29"/>
  <c r="F49" i="29" s="1"/>
  <c r="D50" i="29"/>
  <c r="F50" i="29" s="1"/>
  <c r="D51" i="29"/>
  <c r="F51" i="29" s="1"/>
  <c r="D52" i="29"/>
  <c r="F52" i="29" s="1"/>
  <c r="D53" i="29"/>
  <c r="F53" i="29" s="1"/>
  <c r="D54" i="29"/>
  <c r="F54" i="29" s="1"/>
  <c r="D55" i="29"/>
  <c r="F55" i="29" s="1"/>
  <c r="D56" i="29"/>
  <c r="F56" i="29" s="1"/>
  <c r="D57" i="29"/>
  <c r="F57" i="29" s="1"/>
  <c r="D58" i="29"/>
  <c r="F58" i="29" s="1"/>
  <c r="D59" i="29"/>
  <c r="F59" i="29" s="1"/>
  <c r="D60" i="29"/>
  <c r="F60" i="29" s="1"/>
  <c r="D61" i="29"/>
  <c r="F61" i="29" s="1"/>
  <c r="D62" i="29"/>
  <c r="F62" i="29" s="1"/>
  <c r="D63" i="29"/>
  <c r="F63" i="29" s="1"/>
  <c r="D64" i="29"/>
  <c r="F64" i="29" s="1"/>
  <c r="D65" i="29"/>
  <c r="F65" i="29" s="1"/>
  <c r="D66" i="29"/>
  <c r="F66" i="29" s="1"/>
  <c r="D67" i="29"/>
  <c r="F67" i="29" s="1"/>
  <c r="D68" i="29"/>
  <c r="F68" i="29" s="1"/>
  <c r="D69" i="29"/>
  <c r="F69" i="29" s="1"/>
  <c r="D70" i="29"/>
  <c r="F70" i="29" s="1"/>
  <c r="D71" i="29"/>
  <c r="F71" i="29" s="1"/>
  <c r="D72" i="29"/>
  <c r="F72" i="29" s="1"/>
  <c r="D73" i="29"/>
  <c r="F73" i="29" s="1"/>
  <c r="D74" i="29"/>
  <c r="F74" i="29" s="1"/>
  <c r="D75" i="29"/>
  <c r="F75" i="29" s="1"/>
  <c r="D76" i="29"/>
  <c r="F76" i="29" s="1"/>
  <c r="D77" i="29"/>
  <c r="F77" i="29" s="1"/>
  <c r="D78" i="29"/>
  <c r="F78" i="29" s="1"/>
  <c r="D79" i="29"/>
  <c r="F79" i="29" s="1"/>
  <c r="D80" i="29"/>
  <c r="F80" i="29" s="1"/>
  <c r="D81" i="29"/>
  <c r="F81" i="29" s="1"/>
  <c r="D82" i="29"/>
  <c r="F82" i="29" s="1"/>
  <c r="D83" i="29"/>
  <c r="F83" i="29" s="1"/>
  <c r="D84" i="29"/>
  <c r="F84" i="29" s="1"/>
  <c r="D85" i="29"/>
  <c r="F85" i="29" s="1"/>
  <c r="D86" i="29"/>
  <c r="F86" i="29" s="1"/>
  <c r="D87" i="29"/>
  <c r="F87" i="29" s="1"/>
  <c r="D88" i="29"/>
  <c r="F88" i="29" s="1"/>
  <c r="D89" i="29"/>
  <c r="F89" i="29" s="1"/>
  <c r="D90" i="29"/>
  <c r="F90" i="29" s="1"/>
  <c r="D91" i="29"/>
  <c r="F91" i="29" s="1"/>
  <c r="D92" i="29"/>
  <c r="F92" i="29" s="1"/>
  <c r="D93" i="29"/>
  <c r="F93" i="29" s="1"/>
  <c r="D94" i="29"/>
  <c r="F94" i="29" s="1"/>
  <c r="D95" i="29"/>
  <c r="F95" i="29" s="1"/>
  <c r="D96" i="29"/>
  <c r="F96" i="29" s="1"/>
  <c r="D97" i="29"/>
  <c r="F97" i="29" s="1"/>
  <c r="D98" i="29"/>
  <c r="F98" i="29" s="1"/>
  <c r="D99" i="29"/>
  <c r="F99" i="29" s="1"/>
  <c r="D100" i="29"/>
  <c r="F100" i="29" s="1"/>
  <c r="D101" i="29"/>
  <c r="F101" i="29" s="1"/>
  <c r="D102" i="29"/>
  <c r="F102" i="29" s="1"/>
  <c r="D103" i="29"/>
  <c r="F103" i="29" s="1"/>
  <c r="D104" i="29"/>
  <c r="F104" i="29" s="1"/>
  <c r="D28" i="29"/>
  <c r="F28" i="29" s="1"/>
  <c r="L24" i="23"/>
  <c r="L25" i="23"/>
  <c r="L26" i="23"/>
  <c r="L27" i="23"/>
  <c r="L28" i="23"/>
  <c r="L29" i="23"/>
  <c r="L30" i="23"/>
  <c r="L31" i="23"/>
  <c r="L32" i="23"/>
  <c r="L33" i="23"/>
  <c r="L34" i="23"/>
  <c r="L35" i="23"/>
  <c r="L36" i="23"/>
  <c r="L37" i="23"/>
  <c r="L38" i="23"/>
  <c r="L39" i="23"/>
  <c r="L40" i="23"/>
  <c r="L41" i="23"/>
  <c r="L42" i="23"/>
  <c r="L43" i="23"/>
  <c r="L44" i="23"/>
  <c r="L45" i="23"/>
  <c r="L46" i="23"/>
  <c r="L47" i="23"/>
  <c r="L48" i="23"/>
  <c r="L49" i="23"/>
  <c r="L50" i="23"/>
  <c r="L51" i="23"/>
  <c r="L52" i="23"/>
  <c r="L53" i="23"/>
  <c r="L54" i="23"/>
  <c r="L55" i="23"/>
  <c r="L56" i="23"/>
  <c r="L57" i="23"/>
  <c r="L58" i="23"/>
  <c r="L59" i="23"/>
  <c r="L60" i="23"/>
  <c r="L61" i="23"/>
  <c r="L62" i="23"/>
  <c r="L63" i="23"/>
  <c r="L64" i="23"/>
  <c r="L65" i="23"/>
  <c r="L66" i="23"/>
  <c r="L67" i="23"/>
  <c r="L68" i="23"/>
  <c r="L69" i="23"/>
  <c r="L70" i="23"/>
  <c r="L71" i="23"/>
  <c r="L72" i="23"/>
  <c r="L73" i="23"/>
  <c r="L74" i="23"/>
  <c r="L75" i="23"/>
  <c r="L76" i="23"/>
  <c r="L77" i="23"/>
  <c r="L78" i="23"/>
  <c r="L79" i="23"/>
  <c r="L80" i="23"/>
  <c r="L81" i="23"/>
  <c r="L82" i="23"/>
  <c r="L83" i="23"/>
  <c r="L84" i="23"/>
  <c r="L85" i="23"/>
  <c r="L86" i="23"/>
  <c r="L87" i="23"/>
  <c r="L88" i="23"/>
  <c r="L89" i="23"/>
  <c r="L90" i="23"/>
  <c r="L8" i="23"/>
  <c r="L9" i="23"/>
  <c r="L10" i="23"/>
  <c r="L11" i="23"/>
  <c r="L12" i="23"/>
  <c r="L13" i="23"/>
  <c r="L14" i="23"/>
  <c r="L15" i="23"/>
  <c r="L16" i="23"/>
  <c r="L17" i="23"/>
  <c r="L18" i="23"/>
  <c r="L19" i="23"/>
  <c r="L20" i="23"/>
  <c r="L21" i="23"/>
  <c r="L22" i="23"/>
  <c r="L23" i="23"/>
  <c r="L7" i="23"/>
  <c r="T8" i="23" l="1"/>
  <c r="U8" i="23"/>
  <c r="T9" i="23"/>
  <c r="U9" i="23"/>
  <c r="T10" i="23"/>
  <c r="U10" i="23"/>
  <c r="T11" i="23"/>
  <c r="U11" i="23"/>
  <c r="T12" i="23"/>
  <c r="U12" i="23"/>
  <c r="T13" i="23"/>
  <c r="U13" i="23"/>
  <c r="T14" i="23"/>
  <c r="U14" i="23"/>
  <c r="T15" i="23"/>
  <c r="U15" i="23"/>
  <c r="T16" i="23"/>
  <c r="U16" i="23"/>
  <c r="T17" i="23"/>
  <c r="U17" i="23"/>
  <c r="T18" i="23"/>
  <c r="U18" i="23"/>
  <c r="T19" i="23"/>
  <c r="U19" i="23"/>
  <c r="T20" i="23"/>
  <c r="U20" i="23"/>
  <c r="T21" i="23"/>
  <c r="U21" i="23"/>
  <c r="T22" i="23"/>
  <c r="U22" i="23"/>
  <c r="T23" i="23"/>
  <c r="U23" i="23"/>
  <c r="T24" i="23"/>
  <c r="U24" i="23"/>
  <c r="T25" i="23"/>
  <c r="U25" i="23"/>
  <c r="T26" i="23"/>
  <c r="U26" i="23"/>
  <c r="T27" i="23"/>
  <c r="U27" i="23"/>
  <c r="T28" i="23"/>
  <c r="U28" i="23"/>
  <c r="T29" i="23"/>
  <c r="U29" i="23"/>
  <c r="T30" i="23"/>
  <c r="U30" i="23"/>
  <c r="T31" i="23"/>
  <c r="U31" i="23"/>
  <c r="T32" i="23"/>
  <c r="U32" i="23"/>
  <c r="T33" i="23"/>
  <c r="U33" i="23"/>
  <c r="T34" i="23"/>
  <c r="U34" i="23"/>
  <c r="T35" i="23"/>
  <c r="U35" i="23"/>
  <c r="T36" i="23"/>
  <c r="U36" i="23"/>
  <c r="T37" i="23"/>
  <c r="U37" i="23"/>
  <c r="T38" i="23"/>
  <c r="U38" i="23"/>
  <c r="T39" i="23"/>
  <c r="U39" i="23"/>
  <c r="T40" i="23"/>
  <c r="U40" i="23"/>
  <c r="T41" i="23"/>
  <c r="U41" i="23"/>
  <c r="T42" i="23"/>
  <c r="U42" i="23"/>
  <c r="T43" i="23"/>
  <c r="U43" i="23"/>
  <c r="T44" i="23"/>
  <c r="U44" i="23"/>
  <c r="T45" i="23"/>
  <c r="U45" i="23"/>
  <c r="T46" i="23"/>
  <c r="U46" i="23"/>
  <c r="T47" i="23"/>
  <c r="U47" i="23"/>
  <c r="T48" i="23"/>
  <c r="U48" i="23"/>
  <c r="T49" i="23"/>
  <c r="U49" i="23"/>
  <c r="T50" i="23"/>
  <c r="U50" i="23"/>
  <c r="T51" i="23"/>
  <c r="U51" i="23"/>
  <c r="T52" i="23"/>
  <c r="U52" i="23"/>
  <c r="T53" i="23"/>
  <c r="U53" i="23"/>
  <c r="T54" i="23"/>
  <c r="U54" i="23"/>
  <c r="T55" i="23"/>
  <c r="U55" i="23"/>
  <c r="T56" i="23"/>
  <c r="U56" i="23"/>
  <c r="T57" i="23"/>
  <c r="U57" i="23"/>
  <c r="T58" i="23"/>
  <c r="U58" i="23"/>
  <c r="T59" i="23"/>
  <c r="U59" i="23"/>
  <c r="T60" i="23"/>
  <c r="U60" i="23"/>
  <c r="T61" i="23"/>
  <c r="U61" i="23"/>
  <c r="T62" i="23"/>
  <c r="U62" i="23"/>
  <c r="T63" i="23"/>
  <c r="U63" i="23"/>
  <c r="T64" i="23"/>
  <c r="U64" i="23"/>
  <c r="T65" i="23"/>
  <c r="U65" i="23"/>
  <c r="T66" i="23"/>
  <c r="U66" i="23"/>
  <c r="T67" i="23"/>
  <c r="U67" i="23"/>
  <c r="T68" i="23"/>
  <c r="U68" i="23"/>
  <c r="T69" i="23"/>
  <c r="U69" i="23"/>
  <c r="T70" i="23"/>
  <c r="U70" i="23"/>
  <c r="T71" i="23"/>
  <c r="U71" i="23"/>
  <c r="T72" i="23"/>
  <c r="U72" i="23"/>
  <c r="T73" i="23"/>
  <c r="U73" i="23"/>
  <c r="T74" i="23"/>
  <c r="U74" i="23"/>
  <c r="T75" i="23"/>
  <c r="U75" i="23"/>
  <c r="T76" i="23"/>
  <c r="U76" i="23"/>
  <c r="T77" i="23"/>
  <c r="U77" i="23"/>
  <c r="T78" i="23"/>
  <c r="U78" i="23"/>
  <c r="T79" i="23"/>
  <c r="U79" i="23"/>
  <c r="T80" i="23"/>
  <c r="U80" i="23"/>
  <c r="T81" i="23"/>
  <c r="U81" i="23"/>
  <c r="T82" i="23"/>
  <c r="U82" i="23"/>
  <c r="T83" i="23"/>
  <c r="U83" i="23"/>
  <c r="T84" i="23"/>
  <c r="U84" i="23"/>
  <c r="T85" i="23"/>
  <c r="U85" i="23"/>
  <c r="T86" i="23"/>
  <c r="U86" i="23"/>
  <c r="T87" i="23"/>
  <c r="U87" i="23"/>
  <c r="T88" i="23"/>
  <c r="U88" i="23"/>
  <c r="T89" i="23"/>
  <c r="U89" i="23"/>
  <c r="T90" i="23"/>
  <c r="U90" i="23"/>
  <c r="P89" i="23"/>
  <c r="Q89" i="23"/>
  <c r="R89" i="23" s="1"/>
  <c r="P90" i="23"/>
  <c r="Q90" i="23"/>
  <c r="R90" i="23" s="1"/>
  <c r="P8" i="23"/>
  <c r="P10" i="23"/>
  <c r="P11" i="23"/>
  <c r="Q12" i="23"/>
  <c r="R12" i="23" s="1"/>
  <c r="P13" i="23"/>
  <c r="Q14" i="23"/>
  <c r="R14" i="23" s="1"/>
  <c r="P15" i="23"/>
  <c r="P16" i="23"/>
  <c r="M24" i="23"/>
  <c r="N24" i="23" s="1"/>
  <c r="P24" i="23" s="1"/>
  <c r="M25" i="23"/>
  <c r="N25" i="23" s="1"/>
  <c r="P25" i="23" s="1"/>
  <c r="M26" i="23"/>
  <c r="N26" i="23" s="1"/>
  <c r="P26" i="23" s="1"/>
  <c r="M27" i="23"/>
  <c r="N27" i="23" s="1"/>
  <c r="P27" i="23" s="1"/>
  <c r="M28" i="23"/>
  <c r="N28" i="23" s="1"/>
  <c r="P28" i="23" s="1"/>
  <c r="M29" i="23"/>
  <c r="N29" i="23" s="1"/>
  <c r="P29" i="23" s="1"/>
  <c r="M30" i="23"/>
  <c r="N30" i="23" s="1"/>
  <c r="P30" i="23" s="1"/>
  <c r="M31" i="23"/>
  <c r="N31" i="23" s="1"/>
  <c r="P31" i="23" s="1"/>
  <c r="M32" i="23"/>
  <c r="N32" i="23" s="1"/>
  <c r="P32" i="23" s="1"/>
  <c r="M33" i="23"/>
  <c r="N33" i="23" s="1"/>
  <c r="P33" i="23" s="1"/>
  <c r="M34" i="23"/>
  <c r="N34" i="23" s="1"/>
  <c r="Q34" i="23" s="1"/>
  <c r="M35" i="23"/>
  <c r="N35" i="23" s="1"/>
  <c r="P35" i="23" s="1"/>
  <c r="M36" i="23"/>
  <c r="N36" i="23" s="1"/>
  <c r="P36" i="23" s="1"/>
  <c r="M37" i="23"/>
  <c r="N37" i="23" s="1"/>
  <c r="P37" i="23" s="1"/>
  <c r="M38" i="23"/>
  <c r="N38" i="23" s="1"/>
  <c r="P38" i="23" s="1"/>
  <c r="M39" i="23"/>
  <c r="N39" i="23" s="1"/>
  <c r="P39" i="23" s="1"/>
  <c r="M40" i="23"/>
  <c r="N40" i="23" s="1"/>
  <c r="P40" i="23" s="1"/>
  <c r="M41" i="23"/>
  <c r="N41" i="23" s="1"/>
  <c r="P41" i="23" s="1"/>
  <c r="M42" i="23"/>
  <c r="N42" i="23" s="1"/>
  <c r="Q42" i="23" s="1"/>
  <c r="M43" i="23"/>
  <c r="N43" i="23" s="1"/>
  <c r="P43" i="23" s="1"/>
  <c r="M44" i="23"/>
  <c r="N44" i="23" s="1"/>
  <c r="P44" i="23" s="1"/>
  <c r="M45" i="23"/>
  <c r="N45" i="23" s="1"/>
  <c r="P45" i="23" s="1"/>
  <c r="M46" i="23"/>
  <c r="N46" i="23" s="1"/>
  <c r="P46" i="23" s="1"/>
  <c r="M47" i="23"/>
  <c r="N47" i="23" s="1"/>
  <c r="P47" i="23" s="1"/>
  <c r="M48" i="23"/>
  <c r="N48" i="23" s="1"/>
  <c r="P48" i="23" s="1"/>
  <c r="M49" i="23"/>
  <c r="N49" i="23" s="1"/>
  <c r="P49" i="23" s="1"/>
  <c r="M50" i="23"/>
  <c r="N50" i="23" s="1"/>
  <c r="P50" i="23" s="1"/>
  <c r="M51" i="23"/>
  <c r="N51" i="23" s="1"/>
  <c r="P51" i="23" s="1"/>
  <c r="M52" i="23"/>
  <c r="N52" i="23" s="1"/>
  <c r="P52" i="23" s="1"/>
  <c r="M53" i="23"/>
  <c r="N53" i="23" s="1"/>
  <c r="P53" i="23" s="1"/>
  <c r="M54" i="23"/>
  <c r="N54" i="23" s="1"/>
  <c r="P54" i="23" s="1"/>
  <c r="M55" i="23"/>
  <c r="N55" i="23" s="1"/>
  <c r="P55" i="23" s="1"/>
  <c r="M56" i="23"/>
  <c r="N56" i="23" s="1"/>
  <c r="P56" i="23" s="1"/>
  <c r="M57" i="23"/>
  <c r="N57" i="23" s="1"/>
  <c r="P57" i="23" s="1"/>
  <c r="M58" i="23"/>
  <c r="N58" i="23" s="1"/>
  <c r="P58" i="23" s="1"/>
  <c r="M59" i="23"/>
  <c r="N59" i="23" s="1"/>
  <c r="P59" i="23" s="1"/>
  <c r="M60" i="23"/>
  <c r="N60" i="23" s="1"/>
  <c r="P60" i="23" s="1"/>
  <c r="M61" i="23"/>
  <c r="N61" i="23" s="1"/>
  <c r="P61" i="23" s="1"/>
  <c r="M62" i="23"/>
  <c r="N62" i="23" s="1"/>
  <c r="P62" i="23" s="1"/>
  <c r="M63" i="23"/>
  <c r="N63" i="23" s="1"/>
  <c r="P63" i="23" s="1"/>
  <c r="M64" i="23"/>
  <c r="N64" i="23" s="1"/>
  <c r="P64" i="23" s="1"/>
  <c r="M65" i="23"/>
  <c r="N65" i="23" s="1"/>
  <c r="P65" i="23" s="1"/>
  <c r="M66" i="23"/>
  <c r="N66" i="23" s="1"/>
  <c r="P66" i="23" s="1"/>
  <c r="M67" i="23"/>
  <c r="N67" i="23" s="1"/>
  <c r="P67" i="23" s="1"/>
  <c r="M68" i="23"/>
  <c r="N68" i="23" s="1"/>
  <c r="P68" i="23" s="1"/>
  <c r="M69" i="23"/>
  <c r="N69" i="23" s="1"/>
  <c r="P69" i="23" s="1"/>
  <c r="M70" i="23"/>
  <c r="N70" i="23" s="1"/>
  <c r="Q70" i="23" s="1"/>
  <c r="M71" i="23"/>
  <c r="N71" i="23" s="1"/>
  <c r="P71" i="23" s="1"/>
  <c r="M72" i="23"/>
  <c r="N72" i="23" s="1"/>
  <c r="Q72" i="23" s="1"/>
  <c r="M73" i="23"/>
  <c r="N73" i="23" s="1"/>
  <c r="P73" i="23" s="1"/>
  <c r="M74" i="23"/>
  <c r="N74" i="23" s="1"/>
  <c r="P74" i="23" s="1"/>
  <c r="M75" i="23"/>
  <c r="N75" i="23" s="1"/>
  <c r="P75" i="23" s="1"/>
  <c r="M76" i="23"/>
  <c r="N76" i="23" s="1"/>
  <c r="P76" i="23" s="1"/>
  <c r="M77" i="23"/>
  <c r="N77" i="23" s="1"/>
  <c r="P77" i="23" s="1"/>
  <c r="M78" i="23"/>
  <c r="N78" i="23" s="1"/>
  <c r="Q78" i="23" s="1"/>
  <c r="M79" i="23"/>
  <c r="N79" i="23" s="1"/>
  <c r="P79" i="23" s="1"/>
  <c r="M80" i="23"/>
  <c r="N80" i="23" s="1"/>
  <c r="P80" i="23" s="1"/>
  <c r="M81" i="23"/>
  <c r="N81" i="23" s="1"/>
  <c r="P81" i="23" s="1"/>
  <c r="M82" i="23"/>
  <c r="N82" i="23" s="1"/>
  <c r="P82" i="23" s="1"/>
  <c r="M83" i="23"/>
  <c r="N83" i="23" s="1"/>
  <c r="P83" i="23" s="1"/>
  <c r="M84" i="23"/>
  <c r="N84" i="23" s="1"/>
  <c r="P84" i="23" s="1"/>
  <c r="M85" i="23"/>
  <c r="N85" i="23" s="1"/>
  <c r="P85" i="23" s="1"/>
  <c r="M86" i="23"/>
  <c r="N86" i="23" s="1"/>
  <c r="P86" i="23" s="1"/>
  <c r="M87" i="23"/>
  <c r="N87" i="23" s="1"/>
  <c r="P87" i="23" s="1"/>
  <c r="M88" i="23"/>
  <c r="N88" i="23" s="1"/>
  <c r="P88" i="23" s="1"/>
  <c r="M89" i="23"/>
  <c r="N89" i="23" s="1"/>
  <c r="M90" i="23"/>
  <c r="N90" i="23" s="1"/>
  <c r="Q64" i="23" l="1"/>
  <c r="R64" i="23" s="1"/>
  <c r="Q32" i="23"/>
  <c r="R32" i="23" s="1"/>
  <c r="Q56" i="23"/>
  <c r="R56" i="23" s="1"/>
  <c r="Q24" i="23"/>
  <c r="R24" i="23" s="1"/>
  <c r="Q48" i="23"/>
  <c r="R48" i="23" s="1"/>
  <c r="Q40" i="23"/>
  <c r="R40" i="23" s="1"/>
  <c r="Q88" i="23"/>
  <c r="R88" i="23" s="1"/>
  <c r="Q80" i="23"/>
  <c r="R80" i="23" s="1"/>
  <c r="P72" i="23"/>
  <c r="R72" i="23" s="1"/>
  <c r="Q84" i="23"/>
  <c r="R84" i="23" s="1"/>
  <c r="Q76" i="23"/>
  <c r="R76" i="23" s="1"/>
  <c r="Q68" i="23"/>
  <c r="R68" i="23" s="1"/>
  <c r="Q60" i="23"/>
  <c r="R60" i="23" s="1"/>
  <c r="Q52" i="23"/>
  <c r="R52" i="23" s="1"/>
  <c r="Q44" i="23"/>
  <c r="R44" i="23" s="1"/>
  <c r="Q36" i="23"/>
  <c r="R36" i="23" s="1"/>
  <c r="Q28" i="23"/>
  <c r="R28" i="23" s="1"/>
  <c r="Q86" i="23"/>
  <c r="R86" i="23" s="1"/>
  <c r="Q74" i="23"/>
  <c r="R74" i="23" s="1"/>
  <c r="Q66" i="23"/>
  <c r="R66" i="23" s="1"/>
  <c r="Q58" i="23"/>
  <c r="R58" i="23" s="1"/>
  <c r="Q46" i="23"/>
  <c r="R46" i="23" s="1"/>
  <c r="Q38" i="23"/>
  <c r="R38" i="23" s="1"/>
  <c r="Q30" i="23"/>
  <c r="R30" i="23" s="1"/>
  <c r="P78" i="23"/>
  <c r="R78" i="23" s="1"/>
  <c r="P70" i="23"/>
  <c r="R70" i="23" s="1"/>
  <c r="P42" i="23"/>
  <c r="R42" i="23" s="1"/>
  <c r="P34" i="23"/>
  <c r="R34" i="23" s="1"/>
  <c r="Q87" i="23"/>
  <c r="R87" i="23" s="1"/>
  <c r="Q85" i="23"/>
  <c r="R85" i="23" s="1"/>
  <c r="Q83" i="23"/>
  <c r="R83" i="23" s="1"/>
  <c r="Q81" i="23"/>
  <c r="R81" i="23" s="1"/>
  <c r="Q79" i="23"/>
  <c r="R79" i="23" s="1"/>
  <c r="Q77" i="23"/>
  <c r="R77" i="23" s="1"/>
  <c r="Q75" i="23"/>
  <c r="R75" i="23" s="1"/>
  <c r="Q73" i="23"/>
  <c r="R73" i="23" s="1"/>
  <c r="Q71" i="23"/>
  <c r="R71" i="23" s="1"/>
  <c r="Q69" i="23"/>
  <c r="R69" i="23" s="1"/>
  <c r="Q67" i="23"/>
  <c r="R67" i="23" s="1"/>
  <c r="Q65" i="23"/>
  <c r="R65" i="23" s="1"/>
  <c r="Q63" i="23"/>
  <c r="R63" i="23" s="1"/>
  <c r="Q61" i="23"/>
  <c r="R61" i="23" s="1"/>
  <c r="Q59" i="23"/>
  <c r="R59" i="23" s="1"/>
  <c r="Q57" i="23"/>
  <c r="R57" i="23" s="1"/>
  <c r="Q55" i="23"/>
  <c r="R55" i="23" s="1"/>
  <c r="Q53" i="23"/>
  <c r="R53" i="23" s="1"/>
  <c r="Q51" i="23"/>
  <c r="R51" i="23" s="1"/>
  <c r="Q49" i="23"/>
  <c r="R49" i="23" s="1"/>
  <c r="Q47" i="23"/>
  <c r="R47" i="23" s="1"/>
  <c r="Q45" i="23"/>
  <c r="R45" i="23" s="1"/>
  <c r="Q43" i="23"/>
  <c r="R43" i="23" s="1"/>
  <c r="Q41" i="23"/>
  <c r="R41" i="23" s="1"/>
  <c r="Q39" i="23"/>
  <c r="R39" i="23" s="1"/>
  <c r="Q37" i="23"/>
  <c r="R37" i="23" s="1"/>
  <c r="Q35" i="23"/>
  <c r="R35" i="23" s="1"/>
  <c r="Q33" i="23"/>
  <c r="R33" i="23" s="1"/>
  <c r="Q31" i="23"/>
  <c r="R31" i="23" s="1"/>
  <c r="Q29" i="23"/>
  <c r="R29" i="23" s="1"/>
  <c r="Q27" i="23"/>
  <c r="R27" i="23" s="1"/>
  <c r="Q25" i="23"/>
  <c r="R25" i="23" s="1"/>
  <c r="Q82" i="23"/>
  <c r="R82" i="23" s="1"/>
  <c r="Q62" i="23"/>
  <c r="R62" i="23" s="1"/>
  <c r="Q54" i="23"/>
  <c r="R54" i="23" s="1"/>
  <c r="Q50" i="23"/>
  <c r="R50" i="23" s="1"/>
  <c r="Q26" i="23"/>
  <c r="R26" i="23" s="1"/>
  <c r="Q10" i="23"/>
  <c r="R10" i="23" s="1"/>
  <c r="Q8" i="23"/>
  <c r="R8" i="23" s="1"/>
  <c r="P14" i="23"/>
  <c r="P9" i="23"/>
  <c r="Q9" i="23"/>
  <c r="R9" i="23" s="1"/>
  <c r="P12" i="23"/>
  <c r="Q15" i="23"/>
  <c r="R15" i="23" s="1"/>
  <c r="Q13" i="23"/>
  <c r="R13" i="23" s="1"/>
  <c r="Q16" i="23"/>
  <c r="R16" i="23" s="1"/>
  <c r="Q11" i="23"/>
  <c r="R11" i="23" s="1"/>
  <c r="D3" i="29" l="1"/>
  <c r="D4" i="29"/>
  <c r="D5" i="29"/>
  <c r="D6" i="29"/>
  <c r="D7" i="29"/>
  <c r="D8" i="29"/>
  <c r="D9" i="29"/>
  <c r="F9" i="29" s="1"/>
  <c r="D10" i="29"/>
  <c r="F10" i="29" s="1"/>
  <c r="D11" i="29"/>
  <c r="F11" i="29" s="1"/>
  <c r="D13" i="29"/>
  <c r="F13" i="29" s="1"/>
  <c r="D14" i="29"/>
  <c r="F14" i="29" s="1"/>
  <c r="D15" i="29"/>
  <c r="F15" i="29" s="1"/>
  <c r="D17" i="29"/>
  <c r="F17" i="29" s="1"/>
  <c r="D18" i="29"/>
  <c r="F18" i="29" s="1"/>
  <c r="D19" i="29"/>
  <c r="F19" i="29" s="1"/>
  <c r="D20" i="29"/>
  <c r="F20" i="29" s="1"/>
  <c r="D21" i="29"/>
  <c r="F21" i="29" s="1"/>
  <c r="D22" i="29"/>
  <c r="F22" i="29" s="1"/>
  <c r="D23" i="29"/>
  <c r="F23" i="29" s="1"/>
  <c r="D24" i="29"/>
  <c r="F24" i="29" s="1"/>
  <c r="D25" i="29"/>
  <c r="F25" i="29" s="1"/>
  <c r="D26" i="29"/>
  <c r="F26" i="29" s="1"/>
  <c r="D27" i="29"/>
  <c r="F27" i="29" s="1"/>
  <c r="D2" i="29"/>
  <c r="F8" i="29" l="1"/>
  <c r="M23" i="23"/>
  <c r="N23" i="23" s="1"/>
  <c r="F4" i="29"/>
  <c r="M19" i="23"/>
  <c r="N19" i="23" s="1"/>
  <c r="F7" i="29"/>
  <c r="M22" i="23"/>
  <c r="N22" i="23" s="1"/>
  <c r="F3" i="29"/>
  <c r="M18" i="23"/>
  <c r="N18" i="23" s="1"/>
  <c r="F2" i="29"/>
  <c r="N2" i="29" s="1"/>
  <c r="N17" i="23"/>
  <c r="F6" i="29"/>
  <c r="M21" i="23"/>
  <c r="N21" i="23" s="1"/>
  <c r="F5" i="29"/>
  <c r="M20" i="23"/>
  <c r="N20" i="23" s="1"/>
  <c r="Q21" i="23" l="1"/>
  <c r="P21" i="23"/>
  <c r="P19" i="23"/>
  <c r="Q19" i="23"/>
  <c r="P18" i="23"/>
  <c r="Q18" i="23"/>
  <c r="P20" i="23"/>
  <c r="Q20" i="23"/>
  <c r="Q23" i="23"/>
  <c r="P23" i="23"/>
  <c r="P17" i="23"/>
  <c r="Q17" i="23"/>
  <c r="P22" i="23"/>
  <c r="Q22" i="23"/>
  <c r="H44" i="21"/>
  <c r="H21" i="21"/>
  <c r="H14" i="21"/>
  <c r="K91" i="23"/>
  <c r="G7" i="22"/>
  <c r="R7" i="22" s="1"/>
  <c r="G8" i="22"/>
  <c r="R8" i="22" s="1"/>
  <c r="G9" i="22"/>
  <c r="G10" i="22"/>
  <c r="R10" i="22"/>
  <c r="G11" i="22"/>
  <c r="R11" i="22" s="1"/>
  <c r="G6" i="22"/>
  <c r="R6" i="22" s="1"/>
  <c r="T7" i="23"/>
  <c r="U7" i="23"/>
  <c r="C91" i="23"/>
  <c r="D91" i="23"/>
  <c r="E91" i="23"/>
  <c r="H91" i="23"/>
  <c r="F91" i="23"/>
  <c r="I91" i="23"/>
  <c r="G91" i="23"/>
  <c r="J91" i="23"/>
  <c r="G5" i="22"/>
  <c r="R5" i="22" s="1"/>
  <c r="R9" i="22"/>
  <c r="Q3" i="22"/>
  <c r="S5" i="22" s="1"/>
  <c r="S10" i="22"/>
  <c r="S11" i="22" s="1"/>
  <c r="L13" i="22"/>
  <c r="L11" i="22"/>
  <c r="L10" i="22"/>
  <c r="L9" i="22"/>
  <c r="L8" i="22"/>
  <c r="L7" i="22"/>
  <c r="L6" i="22"/>
  <c r="L5" i="22"/>
  <c r="L3" i="22"/>
  <c r="H25" i="21"/>
  <c r="H32" i="21"/>
  <c r="H38" i="21"/>
  <c r="H50" i="21"/>
  <c r="H55" i="21"/>
  <c r="Q11" i="22"/>
  <c r="T91" i="23" l="1"/>
  <c r="R23" i="23"/>
  <c r="R17" i="23"/>
  <c r="R20" i="23"/>
  <c r="R19" i="23"/>
  <c r="R22" i="23"/>
  <c r="R18" i="23"/>
  <c r="R21" i="23"/>
  <c r="U91" i="23"/>
  <c r="S7" i="22"/>
  <c r="Q8" i="22"/>
  <c r="S8" i="22"/>
  <c r="Q5" i="22"/>
  <c r="H58" i="21"/>
  <c r="Q9" i="22"/>
  <c r="Q7" i="22"/>
  <c r="Q6" i="22"/>
  <c r="S9" i="22"/>
  <c r="S6" i="22"/>
  <c r="Q10" i="22"/>
  <c r="M91" i="23"/>
  <c r="N91" i="23" l="1"/>
  <c r="P7" i="23"/>
  <c r="P91" i="23" s="1"/>
  <c r="Q7" i="23"/>
  <c r="R7" i="23" l="1"/>
  <c r="Q91" i="23"/>
  <c r="R91" i="2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Patrick</author>
  </authors>
  <commentList>
    <comment ref="R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Patrick:</t>
        </r>
        <r>
          <rPr>
            <sz val="9"/>
            <color indexed="81"/>
            <rFont val="Tahoma"/>
            <family val="2"/>
          </rPr>
          <t xml:space="preserve">
Positif = Meilleur Rendement
Négatif = Perte de Rendement</t>
        </r>
      </text>
    </comment>
  </commentList>
</comments>
</file>

<file path=xl/sharedStrings.xml><?xml version="1.0" encoding="utf-8"?>
<sst xmlns="http://schemas.openxmlformats.org/spreadsheetml/2006/main" count="731" uniqueCount="414">
  <si>
    <t>14</t>
  </si>
  <si>
    <t>Groupe 1</t>
  </si>
  <si>
    <t>Groupe 2</t>
  </si>
  <si>
    <t>Groupe 3</t>
  </si>
  <si>
    <t>Groupe 4</t>
  </si>
  <si>
    <t>Groupe 5</t>
  </si>
  <si>
    <t>Cames</t>
  </si>
  <si>
    <t>Tours CNC</t>
  </si>
  <si>
    <t>DECO 10</t>
  </si>
  <si>
    <t>12</t>
  </si>
  <si>
    <t>Groupe 6</t>
  </si>
  <si>
    <t>Groupe 7</t>
  </si>
  <si>
    <t>Groupe 8</t>
  </si>
  <si>
    <t>C/C</t>
  </si>
  <si>
    <t>MCH</t>
  </si>
  <si>
    <t>Nbre</t>
  </si>
  <si>
    <t>Tornos M7 simple</t>
  </si>
  <si>
    <t>D000</t>
  </si>
  <si>
    <t>01</t>
  </si>
  <si>
    <t>à</t>
  </si>
  <si>
    <t>03</t>
  </si>
  <si>
    <t>Tornos M7 arrêtage</t>
  </si>
  <si>
    <t>D005</t>
  </si>
  <si>
    <t>06</t>
  </si>
  <si>
    <t>M7 trans. + trou latér.</t>
  </si>
  <si>
    <t>D016</t>
  </si>
  <si>
    <t>MS7+ trans.+ arrêt.</t>
  </si>
  <si>
    <t>D030</t>
  </si>
  <si>
    <t>R10 simple</t>
  </si>
  <si>
    <t>D050</t>
  </si>
  <si>
    <t>Tornos MS7 CNC</t>
  </si>
  <si>
    <t>D500</t>
  </si>
  <si>
    <t>Tornos R10 CNC</t>
  </si>
  <si>
    <t>D505</t>
  </si>
  <si>
    <t>Tsugami NP11 CNC</t>
  </si>
  <si>
    <t>D510</t>
  </si>
  <si>
    <t>Tsugami 17CNC</t>
  </si>
  <si>
    <t>D550</t>
  </si>
  <si>
    <t>Delta</t>
  </si>
  <si>
    <t>Tornos Delta 12/5 II CE</t>
  </si>
  <si>
    <t>D512</t>
  </si>
  <si>
    <t>05</t>
  </si>
  <si>
    <t>MULTI Cames</t>
  </si>
  <si>
    <t>SAS 16 multibroches</t>
  </si>
  <si>
    <t>D300</t>
  </si>
  <si>
    <t>07</t>
  </si>
  <si>
    <t>08</t>
  </si>
  <si>
    <t>Tornos BS20</t>
  </si>
  <si>
    <t>D302</t>
  </si>
  <si>
    <t>MULTI CNC</t>
  </si>
  <si>
    <t xml:space="preserve">Multideco 20/6b </t>
  </si>
  <si>
    <t>D305</t>
  </si>
  <si>
    <t>MultiAlpha 20/8</t>
  </si>
  <si>
    <t>D310</t>
  </si>
  <si>
    <t>02</t>
  </si>
  <si>
    <t>D311</t>
  </si>
  <si>
    <t>DECO 2000.10 PNC</t>
  </si>
  <si>
    <t>D610</t>
  </si>
  <si>
    <t>DECO 20</t>
  </si>
  <si>
    <t>DECO 2000.13a PNC</t>
  </si>
  <si>
    <t>D613</t>
  </si>
  <si>
    <t>DECO 2000.20a PNC</t>
  </si>
  <si>
    <t>D620</t>
  </si>
  <si>
    <t>DECO 2000.26a PNC</t>
  </si>
  <si>
    <t>D626</t>
  </si>
  <si>
    <t>DECO SIGMA</t>
  </si>
  <si>
    <t>DECO Sigma 20</t>
  </si>
  <si>
    <t>D621</t>
  </si>
  <si>
    <t>DECO Sigma 32</t>
  </si>
  <si>
    <t>D633</t>
  </si>
  <si>
    <t>TOTAL DECOLLETAGE:</t>
  </si>
  <si>
    <t>L5D000</t>
  </si>
  <si>
    <t>L5D005</t>
  </si>
  <si>
    <t>L5D016</t>
  </si>
  <si>
    <t>L5D030</t>
  </si>
  <si>
    <t>L5D300</t>
  </si>
  <si>
    <t>L5D302</t>
  </si>
  <si>
    <t>L5D305</t>
  </si>
  <si>
    <t>L5D310</t>
  </si>
  <si>
    <t>L5D311</t>
  </si>
  <si>
    <t>L5D512</t>
  </si>
  <si>
    <t>L5D610</t>
  </si>
  <si>
    <t>L5D613</t>
  </si>
  <si>
    <t>L5D620</t>
  </si>
  <si>
    <t>L5D626</t>
  </si>
  <si>
    <t>L5D621</t>
  </si>
  <si>
    <t>L5D633</t>
  </si>
  <si>
    <t>FORMULAIRE</t>
  </si>
  <si>
    <t>FO-L5-030_03-fr</t>
  </si>
  <si>
    <t>Définition des groupes de travail Décolletage</t>
  </si>
  <si>
    <t>Processus: Décolletage</t>
  </si>
  <si>
    <t>Date de mise à jour :</t>
  </si>
  <si>
    <t>Langue: fr</t>
  </si>
  <si>
    <t>TOT</t>
  </si>
  <si>
    <t>Remarques</t>
  </si>
  <si>
    <t>SAS 16 multibroches + chariot. cnc</t>
  </si>
  <si>
    <t>AS 14 multibroches + chariot. cnc</t>
  </si>
  <si>
    <t>Etabli par: Resp. Décolletage</t>
  </si>
  <si>
    <t>Visa: pera</t>
  </si>
  <si>
    <t>Date:</t>
  </si>
  <si>
    <t>MY/Jour</t>
  </si>
  <si>
    <t>HC</t>
  </si>
  <si>
    <t>Ress.</t>
  </si>
  <si>
    <t>Ma</t>
  </si>
  <si>
    <t>Me</t>
  </si>
  <si>
    <t>Je</t>
  </si>
  <si>
    <t>Ve</t>
  </si>
  <si>
    <t>Sa</t>
  </si>
  <si>
    <t>Di</t>
  </si>
  <si>
    <t>Lu</t>
  </si>
  <si>
    <t>HC Cum</t>
  </si>
  <si>
    <t>Jours dans
la semaine</t>
  </si>
  <si>
    <t>CUMUL</t>
  </si>
  <si>
    <r>
      <t>OBJECTIFS</t>
    </r>
    <r>
      <rPr>
        <sz val="10"/>
        <rFont val="Arial"/>
        <family val="2"/>
      </rPr>
      <t xml:space="preserve">
</t>
    </r>
    <r>
      <rPr>
        <b/>
        <sz val="7"/>
        <rFont val="Arial"/>
        <family val="2"/>
      </rPr>
      <t>Semaine suivante</t>
    </r>
  </si>
  <si>
    <t>OBJECTIFS :</t>
  </si>
  <si>
    <t>Objectif Journaler :</t>
  </si>
  <si>
    <t>Lundi</t>
  </si>
  <si>
    <t>Mardi</t>
  </si>
  <si>
    <t>Mercredi</t>
  </si>
  <si>
    <t>Jeudi</t>
  </si>
  <si>
    <t>Vendredi</t>
  </si>
  <si>
    <t>Samedi</t>
  </si>
  <si>
    <t>Dimanche</t>
  </si>
  <si>
    <t>Obj. Jour</t>
  </si>
  <si>
    <t>Obj. Cum</t>
  </si>
  <si>
    <t>Résumé HC semaine :</t>
  </si>
  <si>
    <t>TRS</t>
  </si>
  <si>
    <t>OBJ. HEBDO</t>
  </si>
  <si>
    <t>Jours ouvrés
dans la sem.
courante:</t>
  </si>
  <si>
    <t>DECOLLETAGE</t>
  </si>
  <si>
    <t>*</t>
  </si>
  <si>
    <t>Selon 36.2.6 (calendrier usine )</t>
  </si>
  <si>
    <t>RENDEMENT</t>
  </si>
  <si>
    <t>EFFICACITE</t>
  </si>
  <si>
    <t>Temps effectifs (jalonnés)</t>
  </si>
  <si>
    <t>Temps alloués (gammés)</t>
  </si>
  <si>
    <t>(H. Tot / Capacité)</t>
  </si>
  <si>
    <t>(Alloué / Effectif)</t>
  </si>
  <si>
    <t>C/Chg.</t>
  </si>
  <si>
    <t xml:space="preserve">Description              </t>
  </si>
  <si>
    <t>Mch</t>
  </si>
  <si>
    <t>Régl.</t>
  </si>
  <si>
    <t>H.Rég</t>
  </si>
  <si>
    <t>H.Fab</t>
  </si>
  <si>
    <t>H.Tot</t>
  </si>
  <si>
    <t>Charge unit. *</t>
  </si>
  <si>
    <t>Capacité *</t>
  </si>
  <si>
    <t>Jalonné</t>
  </si>
  <si>
    <t>Gammé</t>
  </si>
  <si>
    <t>Δ</t>
  </si>
  <si>
    <t>Rég</t>
  </si>
  <si>
    <t>Prod</t>
  </si>
  <si>
    <t>TOTAUX</t>
  </si>
  <si>
    <t>La mesure est indispensable à la connaissance et au progrès.</t>
  </si>
  <si>
    <t>Mesurer, c'est connaître et pouvoir maîtriser.</t>
  </si>
  <si>
    <t>Mesurer, c'est aussi traduire une perception ou des impressions vagues en grandeurs concrètes.</t>
  </si>
  <si>
    <t>Capa.Tot.</t>
  </si>
  <si>
    <t>Commentaires généraux :</t>
  </si>
  <si>
    <t>Groupe</t>
  </si>
  <si>
    <t>L5D612</t>
  </si>
  <si>
    <t>L5D316</t>
  </si>
  <si>
    <t>D611</t>
  </si>
  <si>
    <t>D612</t>
  </si>
  <si>
    <t>EvoDECO 10 ISO</t>
  </si>
  <si>
    <t>DECO 2000.10 PNC  (TF/TK)</t>
  </si>
  <si>
    <t>L5D611</t>
  </si>
  <si>
    <t>L5D322</t>
  </si>
  <si>
    <t>L5D616</t>
  </si>
  <si>
    <t>M7 simple</t>
  </si>
  <si>
    <t>M7/AR7+arretage simple</t>
  </si>
  <si>
    <t>M7/AR10+trans.+tr/later.</t>
  </si>
  <si>
    <t>MS7/AS7+trans.+arret.co.</t>
  </si>
  <si>
    <t>SAS16 / AS14 Multibroch.</t>
  </si>
  <si>
    <t>BS-20 Multibroche Ecrou</t>
  </si>
  <si>
    <t>Tour auto.MULTIDECO20/6B</t>
  </si>
  <si>
    <t>TOUR AUTO.MULTIALPHA8X20</t>
  </si>
  <si>
    <t>Index MS16C</t>
  </si>
  <si>
    <t>INDEX MS22C-8</t>
  </si>
  <si>
    <t>DECO 2000.12 PNC</t>
  </si>
  <si>
    <t>DECO 2000.10 TK/TF</t>
  </si>
  <si>
    <t>DECO 2000.13 PNC</t>
  </si>
  <si>
    <t>EvoDECO 16</t>
  </si>
  <si>
    <t>DECO 2000.20 PNC</t>
  </si>
  <si>
    <t>DECO 2000.20 S PNC</t>
  </si>
  <si>
    <t>DECO 2000.26 PNC</t>
  </si>
  <si>
    <t>L5T510</t>
  </si>
  <si>
    <t>L5D609</t>
  </si>
  <si>
    <t>CDC</t>
  </si>
  <si>
    <t>HRS</t>
  </si>
  <si>
    <t>L5D326</t>
  </si>
  <si>
    <t>Equipe</t>
  </si>
  <si>
    <t>Heures journalières par Equipe</t>
  </si>
  <si>
    <t>Coefficient</t>
  </si>
  <si>
    <t>Heures TRS</t>
  </si>
  <si>
    <t>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</si>
  <si>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</si>
  <si>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</si>
  <si>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</si>
  <si>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</si>
  <si>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</si>
  <si>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</si>
  <si>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</si>
  <si>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</si>
  <si>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</si>
  <si>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</si>
  <si>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</si>
  <si>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</si>
  <si>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ANNEE</t>
  </si>
  <si>
    <t>L5B000</t>
  </si>
  <si>
    <t>Preparation du travail</t>
  </si>
  <si>
    <t>L5C000</t>
  </si>
  <si>
    <t>Controle du lot</t>
  </si>
  <si>
    <t>L5C100</t>
  </si>
  <si>
    <t>Controle metrologie</t>
  </si>
  <si>
    <t>L5CD00</t>
  </si>
  <si>
    <t>Controle lot-Decolletage</t>
  </si>
  <si>
    <t>L5CE00</t>
  </si>
  <si>
    <t>Controle reception</t>
  </si>
  <si>
    <t>L5CF00</t>
  </si>
  <si>
    <t>Controle final</t>
  </si>
  <si>
    <t>L5CR00</t>
  </si>
  <si>
    <t>Controle lot-Reprise</t>
  </si>
  <si>
    <t>L5E000</t>
  </si>
  <si>
    <t>Expedition</t>
  </si>
  <si>
    <t>L5F000</t>
  </si>
  <si>
    <t>Emballage manuel</t>
  </si>
  <si>
    <t>L5F100</t>
  </si>
  <si>
    <t>Mach. a embal. sous vide</t>
  </si>
  <si>
    <t>L5I000</t>
  </si>
  <si>
    <t>Travail etabli</t>
  </si>
  <si>
    <t>L5I150</t>
  </si>
  <si>
    <t>Presse Isolant</t>
  </si>
  <si>
    <t>L5I701</t>
  </si>
  <si>
    <t>Etuve Heraus UT6200</t>
  </si>
  <si>
    <t>L5P100</t>
  </si>
  <si>
    <t>Presse BEUTLER</t>
  </si>
  <si>
    <t>L5Q999</t>
  </si>
  <si>
    <t>Sous-traitance</t>
  </si>
  <si>
    <t>L5R000</t>
  </si>
  <si>
    <t>Tour 70</t>
  </si>
  <si>
    <t>L5R010</t>
  </si>
  <si>
    <t>Tour 102 SCHAUBLIN</t>
  </si>
  <si>
    <t>L5R035</t>
  </si>
  <si>
    <t>Tour SV102 CNC</t>
  </si>
  <si>
    <t>L5R100</t>
  </si>
  <si>
    <t>Perceuse verticale</t>
  </si>
  <si>
    <t>L5R101</t>
  </si>
  <si>
    <t>L5R200</t>
  </si>
  <si>
    <t>Fraiseuse petite</t>
  </si>
  <si>
    <t>L5R215</t>
  </si>
  <si>
    <t>Fraiseuse-sifflet</t>
  </si>
  <si>
    <t>L5R216</t>
  </si>
  <si>
    <t>Fraiseuse-languette</t>
  </si>
  <si>
    <t>L5R240</t>
  </si>
  <si>
    <t>Fraiseuse CNC</t>
  </si>
  <si>
    <t>L5R251</t>
  </si>
  <si>
    <t>Frais.IMOBERDORF-3griffe</t>
  </si>
  <si>
    <t>L5R265</t>
  </si>
  <si>
    <t>Fraiseuse ALBE PM20</t>
  </si>
  <si>
    <t>L5R266</t>
  </si>
  <si>
    <t>Mach.trf. Imob.Contacts</t>
  </si>
  <si>
    <t>L5R275</t>
  </si>
  <si>
    <t>Frais.JALL-detrompage</t>
  </si>
  <si>
    <t>L5R281</t>
  </si>
  <si>
    <t>Mortai.Frais.-detr.</t>
  </si>
  <si>
    <t>L5R283</t>
  </si>
  <si>
    <t>L5R303</t>
  </si>
  <si>
    <t>Pres.dec-1/2douil+emb</t>
  </si>
  <si>
    <t>L5R305</t>
  </si>
  <si>
    <t>Presse LIP 3</t>
  </si>
  <si>
    <t>L5R306</t>
  </si>
  <si>
    <t>Presse Mec Assist</t>
  </si>
  <si>
    <t>L5R307</t>
  </si>
  <si>
    <t>L5R310</t>
  </si>
  <si>
    <t>Presse HUGI</t>
  </si>
  <si>
    <t>L5R311</t>
  </si>
  <si>
    <t>Pres.dec.marq.-F-00,0,1</t>
  </si>
  <si>
    <t>L5R312</t>
  </si>
  <si>
    <t>Pres.dec.marq.-F-2,3</t>
  </si>
  <si>
    <t>L5R313</t>
  </si>
  <si>
    <t>Aut.découp./marq.Ciposa</t>
  </si>
  <si>
    <t>L5R314</t>
  </si>
  <si>
    <t>Automate à découper</t>
  </si>
  <si>
    <t>L5R315</t>
  </si>
  <si>
    <t>Presse GRESSEL</t>
  </si>
  <si>
    <t>L5R320</t>
  </si>
  <si>
    <t>Presse AUTOMATOR</t>
  </si>
  <si>
    <t>L5R330</t>
  </si>
  <si>
    <t>Pres.decoupage fenetre</t>
  </si>
  <si>
    <t>L5R335</t>
  </si>
  <si>
    <t>Pres.decoup.1/2douille</t>
  </si>
  <si>
    <t>L5R350</t>
  </si>
  <si>
    <t>Pres.sys.retenue COELVER</t>
  </si>
  <si>
    <t>L5R610</t>
  </si>
  <si>
    <t>Mach.marquer-corps</t>
  </si>
  <si>
    <t>L5R700</t>
  </si>
  <si>
    <t>L5R701</t>
  </si>
  <si>
    <t>Retouche / Tri manuel</t>
  </si>
  <si>
    <t>L5R750</t>
  </si>
  <si>
    <t>Posage-armage</t>
  </si>
  <si>
    <t>L5R830</t>
  </si>
  <si>
    <t>Sableuse</t>
  </si>
  <si>
    <t>L5R831</t>
  </si>
  <si>
    <t>Microbilleuse contacts</t>
  </si>
  <si>
    <t>L5R850</t>
  </si>
  <si>
    <t>Potence-chas.goupille</t>
  </si>
  <si>
    <t>L5S510</t>
  </si>
  <si>
    <t>Stock avant gal+isol.NM</t>
  </si>
  <si>
    <t>L5U300</t>
  </si>
  <si>
    <t>Affûtage</t>
  </si>
  <si>
    <t>L5V000</t>
  </si>
  <si>
    <t>Vibropolisseuse P30</t>
  </si>
  <si>
    <t>L5V010</t>
  </si>
  <si>
    <t>Vibropolisseuse P10</t>
  </si>
  <si>
    <t>L5V020</t>
  </si>
  <si>
    <t>Vibropolisseuse D3</t>
  </si>
  <si>
    <t>L5V030</t>
  </si>
  <si>
    <t>Vibropolisseuse POLYDISC</t>
  </si>
  <si>
    <t>L5V100</t>
  </si>
  <si>
    <t>Machine a degraisser</t>
  </si>
  <si>
    <t>L5W000</t>
  </si>
  <si>
    <t>Mecanique traditionnelle</t>
  </si>
  <si>
    <t>L5WZ00</t>
  </si>
  <si>
    <t>Mecanique-Serie 0</t>
  </si>
  <si>
    <t>L5X000</t>
  </si>
  <si>
    <t>Emballage-Expedition</t>
  </si>
  <si>
    <t>DG1</t>
  </si>
  <si>
    <t>DG4</t>
  </si>
  <si>
    <t>DG5</t>
  </si>
  <si>
    <t>DG3</t>
  </si>
  <si>
    <t>DG6</t>
  </si>
  <si>
    <t>DG9</t>
  </si>
  <si>
    <t>DG7</t>
  </si>
  <si>
    <t>DG8</t>
  </si>
  <si>
    <t>L5R252</t>
  </si>
  <si>
    <t>L5R301</t>
  </si>
  <si>
    <t>L5R302</t>
  </si>
  <si>
    <t>RG32</t>
  </si>
  <si>
    <t>RG33</t>
  </si>
  <si>
    <t>L5P000</t>
  </si>
  <si>
    <t>L5R225</t>
  </si>
  <si>
    <t>L5R230</t>
  </si>
  <si>
    <t>L5R300</t>
  </si>
  <si>
    <t>L5R725</t>
  </si>
  <si>
    <t>L5M000</t>
  </si>
  <si>
    <t>Frais. IMOBERDORF</t>
  </si>
  <si>
    <t>Automate demi-d. IMO</t>
  </si>
  <si>
    <t>Automate à bosser</t>
  </si>
  <si>
    <t>Pres.déc-1/2douil+emb</t>
  </si>
  <si>
    <t>Pres.déc.marq.-F-00,0,1</t>
  </si>
  <si>
    <t>Pres.déc.marq.-F-2,3</t>
  </si>
  <si>
    <t>Découpage - Marquage</t>
  </si>
  <si>
    <t>Automate à découper CLA</t>
  </si>
  <si>
    <t>Imo contacts</t>
  </si>
  <si>
    <t xml:space="preserve">CNC 102 </t>
  </si>
  <si>
    <t>Tours Haas</t>
  </si>
  <si>
    <t>Perceuse CNC Hêche</t>
  </si>
  <si>
    <t>Fraiseuse CNC MiniMill</t>
  </si>
  <si>
    <t>Fraiseuse JALL</t>
  </si>
  <si>
    <t>Mortai. Frais. ALMAC</t>
  </si>
  <si>
    <t>HAAS toolroom</t>
  </si>
  <si>
    <t>Microbillage</t>
  </si>
  <si>
    <t>ALBE PM-20</t>
  </si>
  <si>
    <t>Presse HUMARD (Clips)</t>
  </si>
  <si>
    <t>Fraiseuse-deux plats</t>
  </si>
  <si>
    <t>Fraiseuse moyenne</t>
  </si>
  <si>
    <t>Presse LIP 2</t>
  </si>
  <si>
    <t>Presse MEC-ASSIST</t>
  </si>
  <si>
    <t>Pres.découpage fenêtre</t>
  </si>
  <si>
    <t>Pres.découp.1/2douille</t>
  </si>
  <si>
    <t>Tours 70</t>
  </si>
  <si>
    <t>Tours 102 - W20</t>
  </si>
  <si>
    <t>Travail à l'établi</t>
  </si>
  <si>
    <t>Chalumeau à souder</t>
  </si>
  <si>
    <t>Posage (armage)</t>
  </si>
  <si>
    <t>Potence</t>
  </si>
  <si>
    <t>Montage potence</t>
  </si>
  <si>
    <t>QG1</t>
  </si>
  <si>
    <t>VG1</t>
  </si>
  <si>
    <t>VG2</t>
  </si>
  <si>
    <t>IG1</t>
  </si>
  <si>
    <t>SG1</t>
  </si>
  <si>
    <t>QG2</t>
  </si>
  <si>
    <t>MG1</t>
  </si>
  <si>
    <t>EG1</t>
  </si>
  <si>
    <t>AG1</t>
  </si>
  <si>
    <t>L5CQ99</t>
  </si>
  <si>
    <t>Contr.recept-S/t</t>
  </si>
  <si>
    <t>Presse automatique</t>
  </si>
  <si>
    <t>L5CAQP</t>
  </si>
  <si>
    <t>Assurance qualite</t>
  </si>
  <si>
    <t>L5S410</t>
  </si>
  <si>
    <t>Stock ebauches</t>
  </si>
  <si>
    <t>L5CD99</t>
  </si>
  <si>
    <t>Contr.recept-Decol.S/t</t>
  </si>
  <si>
    <t>L5D999</t>
  </si>
  <si>
    <t>Sous-Trait.-Decolletage</t>
  </si>
  <si>
    <t>AS / SAS 16 multibroches</t>
  </si>
  <si>
    <t>INDEX MS16C</t>
  </si>
  <si>
    <t>TORNOS MultiSwiss 8x26</t>
  </si>
  <si>
    <t>EvoDECO 10 TISIS OPTIMOVE</t>
  </si>
  <si>
    <t>DECO 2000.10 PNC Thermo</t>
  </si>
  <si>
    <t>EvoDECO 16 ISO</t>
  </si>
  <si>
    <t>DG0</t>
  </si>
  <si>
    <t>PRODUCTION</t>
  </si>
  <si>
    <t>Tornos Multiswiss 8x26</t>
  </si>
  <si>
    <t>Extraction Mensuelle</t>
  </si>
  <si>
    <t>JANVIER 2020</t>
  </si>
  <si>
    <t>L5D317</t>
  </si>
  <si>
    <t>Index MS16C Plus</t>
  </si>
  <si>
    <t>*Frais.IMOBERDORF-3griff</t>
  </si>
  <si>
    <t>INDEX MS16C Plus</t>
  </si>
  <si>
    <t>L5T610</t>
  </si>
  <si>
    <t>DG2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</si>
</sst>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6" formatCode="d\ mmmm\ yyyy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2"/>
      <color indexed="10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 Black"/>
      <family val="2"/>
    </font>
    <font>
      <sz val="10"/>
      <name val="Arial Black"/>
      <family val="2"/>
    </font>
    <font>
      <sz val="12"/>
      <name val="Arial Black"/>
      <family val="2"/>
    </font>
    <font>
      <b/>
      <sz val="7"/>
      <name val="Arial"/>
      <family val="2"/>
    </font>
    <font>
      <b/>
      <sz val="5"/>
      <name val="Arial"/>
      <family val="2"/>
    </font>
    <font>
      <b/>
      <sz val="11"/>
      <name val="Arial"/>
      <family val="2"/>
    </font>
    <font>
      <b/>
      <i/>
      <sz val="12"/>
      <color indexed="55"/>
      <name val="Arial"/>
      <family val="2"/>
    </font>
    <font>
      <b/>
      <sz val="6"/>
      <color indexed="9"/>
      <name val="Arial"/>
      <family val="2"/>
    </font>
    <font>
      <b/>
      <sz val="14"/>
      <name val="Arial"/>
      <family val="2"/>
    </font>
    <font>
      <b/>
      <sz val="16"/>
      <name val="Arial Black"/>
      <family val="2"/>
    </font>
    <font>
      <b/>
      <sz val="9"/>
      <color indexed="15"/>
      <name val="Arial"/>
      <family val="2"/>
    </font>
    <font>
      <b/>
      <sz val="20"/>
      <color indexed="15"/>
      <name val="Arial"/>
      <family val="2"/>
    </font>
    <font>
      <b/>
      <sz val="10"/>
      <color indexed="12"/>
      <name val="Arial"/>
      <family val="2"/>
    </font>
    <font>
      <b/>
      <i/>
      <sz val="14"/>
      <name val="Arial"/>
      <family val="2"/>
    </font>
    <font>
      <b/>
      <sz val="20"/>
      <name val="Arial"/>
      <family val="2"/>
    </font>
    <font>
      <i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9"/>
      <name val="Comic Sans MS"/>
      <family val="4"/>
    </font>
    <font>
      <b/>
      <i/>
      <sz val="12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/>
    <xf numFmtId="0" fontId="2" fillId="0" borderId="0"/>
  </cellStyleXfs>
  <cellXfs count="27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1" xfId="0" applyBorder="1"/>
    <xf numFmtId="0" fontId="11" fillId="0" borderId="1" xfId="0" applyFont="1" applyBorder="1"/>
    <xf numFmtId="0" fontId="2" fillId="0" borderId="1" xfId="0" applyFont="1" applyBorder="1" applyAlignment="1">
      <alignment horizontal="right"/>
    </xf>
    <xf numFmtId="0" fontId="0" fillId="0" borderId="0" xfId="0" applyBorder="1"/>
    <xf numFmtId="0" fontId="11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8" fillId="2" borderId="0" xfId="0" applyFont="1" applyFill="1" applyBorder="1"/>
    <xf numFmtId="0" fontId="6" fillId="2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center"/>
    </xf>
    <xf numFmtId="0" fontId="9" fillId="2" borderId="0" xfId="0" applyFont="1" applyFill="1" applyBorder="1"/>
    <xf numFmtId="0" fontId="13" fillId="2" borderId="0" xfId="0" applyFont="1" applyFill="1"/>
    <xf numFmtId="0" fontId="11" fillId="2" borderId="0" xfId="0" applyFont="1" applyFill="1"/>
    <xf numFmtId="0" fontId="6" fillId="0" borderId="0" xfId="0" applyFont="1" applyFill="1" applyBorder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9" fillId="0" borderId="0" xfId="0" quotePrefix="1" applyFont="1" applyBorder="1"/>
    <xf numFmtId="0" fontId="9" fillId="0" borderId="0" xfId="0" applyFont="1" applyBorder="1"/>
    <xf numFmtId="0" fontId="11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Fill="1"/>
    <xf numFmtId="0" fontId="9" fillId="0" borderId="0" xfId="0" applyFont="1" applyFill="1" applyBorder="1"/>
    <xf numFmtId="0" fontId="6" fillId="0" borderId="0" xfId="0" applyFont="1"/>
    <xf numFmtId="0" fontId="6" fillId="0" borderId="0" xfId="0" applyFont="1" applyFill="1" applyBorder="1" applyAlignment="1">
      <alignment horizont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/>
    <xf numFmtId="0" fontId="13" fillId="0" borderId="0" xfId="0" applyFont="1" applyFill="1" applyBorder="1" applyAlignment="1">
      <alignment horizontal="left"/>
    </xf>
    <xf numFmtId="0" fontId="11" fillId="0" borderId="0" xfId="0" applyFont="1" applyFill="1" applyBorder="1"/>
    <xf numFmtId="0" fontId="6" fillId="0" borderId="0" xfId="0" applyFont="1" applyAlignment="1">
      <alignment horizontal="right"/>
    </xf>
    <xf numFmtId="14" fontId="6" fillId="0" borderId="0" xfId="0" applyNumberFormat="1" applyFont="1" applyBorder="1" applyAlignment="1">
      <alignment horizontal="center"/>
    </xf>
    <xf numFmtId="3" fontId="17" fillId="3" borderId="5" xfId="0" applyNumberFormat="1" applyFont="1" applyFill="1" applyBorder="1" applyAlignment="1" applyProtection="1">
      <alignment horizontal="center" vertical="center"/>
      <protection locked="0"/>
    </xf>
    <xf numFmtId="164" fontId="17" fillId="3" borderId="5" xfId="0" applyNumberFormat="1" applyFont="1" applyFill="1" applyBorder="1" applyAlignment="1" applyProtection="1">
      <alignment horizontal="center" vertical="center"/>
    </xf>
    <xf numFmtId="0" fontId="20" fillId="4" borderId="6" xfId="0" applyFont="1" applyFill="1" applyBorder="1" applyAlignment="1" applyProtection="1">
      <alignment horizontal="left" vertical="center" indent="1"/>
      <protection hidden="1"/>
    </xf>
    <xf numFmtId="0" fontId="20" fillId="4" borderId="7" xfId="0" applyFont="1" applyFill="1" applyBorder="1" applyAlignment="1" applyProtection="1">
      <alignment horizontal="left" vertical="center" indent="1"/>
      <protection hidden="1"/>
    </xf>
    <xf numFmtId="0" fontId="20" fillId="4" borderId="8" xfId="0" applyFont="1" applyFill="1" applyBorder="1" applyAlignment="1" applyProtection="1">
      <alignment horizontal="left" vertical="center" indent="1"/>
      <protection hidden="1"/>
    </xf>
    <xf numFmtId="3" fontId="21" fillId="4" borderId="9" xfId="0" applyNumberFormat="1" applyFont="1" applyFill="1" applyBorder="1" applyAlignment="1" applyProtection="1">
      <alignment horizontal="right" vertical="center" indent="1"/>
      <protection hidden="1"/>
    </xf>
    <xf numFmtId="3" fontId="5" fillId="4" borderId="10" xfId="0" applyNumberFormat="1" applyFont="1" applyFill="1" applyBorder="1" applyAlignment="1" applyProtection="1">
      <alignment horizontal="right" vertical="center" indent="1"/>
      <protection hidden="1"/>
    </xf>
    <xf numFmtId="3" fontId="5" fillId="4" borderId="11" xfId="0" applyNumberFormat="1" applyFont="1" applyFill="1" applyBorder="1" applyAlignment="1" applyProtection="1">
      <alignment horizontal="right" vertical="center" indent="1"/>
      <protection hidden="1"/>
    </xf>
    <xf numFmtId="0" fontId="15" fillId="5" borderId="0" xfId="0" applyFont="1" applyFill="1" applyBorder="1" applyAlignment="1" applyProtection="1">
      <alignment horizontal="center" vertical="center"/>
      <protection hidden="1"/>
    </xf>
    <xf numFmtId="0" fontId="0" fillId="5" borderId="0" xfId="0" applyFill="1" applyAlignment="1" applyProtection="1">
      <alignment vertical="center"/>
      <protection hidden="1"/>
    </xf>
    <xf numFmtId="0" fontId="14" fillId="5" borderId="12" xfId="0" applyFont="1" applyFill="1" applyBorder="1" applyAlignment="1" applyProtection="1">
      <alignment horizontal="center" vertical="center" wrapText="1"/>
      <protection hidden="1"/>
    </xf>
    <xf numFmtId="0" fontId="14" fillId="5" borderId="0" xfId="0" applyFont="1" applyFill="1" applyBorder="1" applyAlignment="1" applyProtection="1">
      <alignment vertical="center"/>
      <protection hidden="1"/>
    </xf>
    <xf numFmtId="0" fontId="14" fillId="5" borderId="12" xfId="0" applyFont="1" applyFill="1" applyBorder="1" applyAlignment="1" applyProtection="1">
      <alignment horizontal="center" vertical="center"/>
      <protection hidden="1"/>
    </xf>
    <xf numFmtId="0" fontId="14" fillId="5" borderId="12" xfId="0" applyFont="1" applyFill="1" applyBorder="1" applyAlignment="1" applyProtection="1">
      <alignment vertical="center"/>
      <protection hidden="1"/>
    </xf>
    <xf numFmtId="0" fontId="15" fillId="5" borderId="0" xfId="0" applyFont="1" applyFill="1" applyAlignment="1" applyProtection="1">
      <alignment vertical="center"/>
      <protection hidden="1"/>
    </xf>
    <xf numFmtId="0" fontId="16" fillId="5" borderId="0" xfId="0" applyFont="1" applyFill="1" applyBorder="1" applyAlignment="1" applyProtection="1">
      <alignment horizontal="right" vertical="center" indent="1"/>
      <protection hidden="1"/>
    </xf>
    <xf numFmtId="0" fontId="14" fillId="5" borderId="0" xfId="0" applyFont="1" applyFill="1" applyBorder="1" applyAlignment="1" applyProtection="1">
      <alignment horizontal="center" vertical="center"/>
      <protection hidden="1"/>
    </xf>
    <xf numFmtId="0" fontId="0" fillId="5" borderId="0" xfId="0" applyFill="1" applyAlignment="1">
      <alignment vertical="center"/>
    </xf>
    <xf numFmtId="0" fontId="5" fillId="5" borderId="0" xfId="0" applyFont="1" applyFill="1" applyBorder="1" applyAlignment="1" applyProtection="1">
      <alignment horizontal="left" vertical="center"/>
      <protection hidden="1"/>
    </xf>
    <xf numFmtId="0" fontId="19" fillId="5" borderId="0" xfId="0" applyFont="1" applyFill="1" applyBorder="1" applyAlignment="1" applyProtection="1">
      <alignment vertical="center"/>
      <protection hidden="1"/>
    </xf>
    <xf numFmtId="164" fontId="0" fillId="5" borderId="0" xfId="0" applyNumberFormat="1" applyFill="1" applyAlignment="1" applyProtection="1">
      <alignment vertical="center"/>
      <protection hidden="1"/>
    </xf>
    <xf numFmtId="0" fontId="18" fillId="5" borderId="0" xfId="0" applyFont="1" applyFill="1" applyBorder="1" applyAlignment="1" applyProtection="1">
      <alignment horizontal="center" vertical="center" wrapText="1"/>
      <protection hidden="1"/>
    </xf>
    <xf numFmtId="0" fontId="16" fillId="5" borderId="0" xfId="0" applyFont="1" applyFill="1" applyBorder="1" applyAlignment="1" applyProtection="1">
      <alignment horizontal="right" vertical="center"/>
      <protection hidden="1"/>
    </xf>
    <xf numFmtId="3" fontId="5" fillId="5" borderId="9" xfId="0" applyNumberFormat="1" applyFont="1" applyFill="1" applyBorder="1" applyAlignment="1" applyProtection="1">
      <alignment horizontal="right" vertical="center" indent="1"/>
      <protection locked="0"/>
    </xf>
    <xf numFmtId="3" fontId="5" fillId="5" borderId="13" xfId="0" applyNumberFormat="1" applyFont="1" applyFill="1" applyBorder="1" applyAlignment="1" applyProtection="1">
      <alignment vertical="center"/>
      <protection locked="0"/>
    </xf>
    <xf numFmtId="3" fontId="3" fillId="5" borderId="9" xfId="0" applyNumberFormat="1" applyFont="1" applyFill="1" applyBorder="1" applyAlignment="1" applyProtection="1">
      <alignment horizontal="right" vertical="center" indent="1"/>
      <protection locked="0"/>
    </xf>
    <xf numFmtId="164" fontId="3" fillId="5" borderId="9" xfId="0" applyNumberFormat="1" applyFont="1" applyFill="1" applyBorder="1" applyAlignment="1" applyProtection="1">
      <alignment horizontal="right" vertical="center" indent="1"/>
    </xf>
    <xf numFmtId="0" fontId="14" fillId="5" borderId="0" xfId="0" applyFont="1" applyFill="1" applyBorder="1" applyAlignment="1" applyProtection="1">
      <alignment vertical="center" wrapText="1"/>
      <protection hidden="1"/>
    </xf>
    <xf numFmtId="3" fontId="5" fillId="5" borderId="10" xfId="0" applyNumberFormat="1" applyFont="1" applyFill="1" applyBorder="1" applyAlignment="1" applyProtection="1">
      <alignment horizontal="right" vertical="center" indent="1"/>
      <protection locked="0"/>
    </xf>
    <xf numFmtId="3" fontId="3" fillId="5" borderId="10" xfId="0" applyNumberFormat="1" applyFont="1" applyFill="1" applyBorder="1" applyAlignment="1" applyProtection="1">
      <alignment horizontal="right" vertical="center" indent="1"/>
      <protection locked="0"/>
    </xf>
    <xf numFmtId="164" fontId="3" fillId="5" borderId="10" xfId="0" applyNumberFormat="1" applyFont="1" applyFill="1" applyBorder="1" applyAlignment="1" applyProtection="1">
      <alignment horizontal="right" vertical="center" indent="1"/>
    </xf>
    <xf numFmtId="0" fontId="0" fillId="5" borderId="0" xfId="0" applyFill="1" applyBorder="1" applyAlignment="1" applyProtection="1">
      <alignment vertical="center"/>
      <protection hidden="1"/>
    </xf>
    <xf numFmtId="0" fontId="14" fillId="5" borderId="0" xfId="0" applyFont="1" applyFill="1" applyBorder="1" applyAlignment="1" applyProtection="1">
      <alignment horizontal="left" vertical="center"/>
      <protection hidden="1"/>
    </xf>
    <xf numFmtId="0" fontId="5" fillId="5" borderId="13" xfId="0" applyFont="1" applyFill="1" applyBorder="1" applyAlignment="1" applyProtection="1">
      <alignment vertical="center"/>
      <protection hidden="1"/>
    </xf>
    <xf numFmtId="3" fontId="3" fillId="5" borderId="10" xfId="0" quotePrefix="1" applyNumberFormat="1" applyFont="1" applyFill="1" applyBorder="1" applyAlignment="1" applyProtection="1">
      <alignment horizontal="right" vertical="center" indent="1"/>
      <protection locked="0"/>
    </xf>
    <xf numFmtId="3" fontId="5" fillId="5" borderId="11" xfId="0" applyNumberFormat="1" applyFont="1" applyFill="1" applyBorder="1" applyAlignment="1" applyProtection="1">
      <alignment horizontal="right" vertical="center" indent="1"/>
      <protection locked="0"/>
    </xf>
    <xf numFmtId="3" fontId="3" fillId="5" borderId="11" xfId="0" quotePrefix="1" applyNumberFormat="1" applyFont="1" applyFill="1" applyBorder="1" applyAlignment="1" applyProtection="1">
      <alignment horizontal="right" vertical="center" indent="1"/>
      <protection locked="0"/>
    </xf>
    <xf numFmtId="164" fontId="3" fillId="5" borderId="11" xfId="0" applyNumberFormat="1" applyFont="1" applyFill="1" applyBorder="1" applyAlignment="1" applyProtection="1">
      <alignment horizontal="right" vertical="center" indent="1"/>
    </xf>
    <xf numFmtId="3" fontId="3" fillId="5" borderId="11" xfId="0" applyNumberFormat="1" applyFont="1" applyFill="1" applyBorder="1" applyAlignment="1" applyProtection="1">
      <alignment horizontal="right" vertical="center" indent="1"/>
      <protection locked="0"/>
    </xf>
    <xf numFmtId="3" fontId="5" fillId="5" borderId="0" xfId="0" applyNumberFormat="1" applyFont="1" applyFill="1" applyBorder="1" applyAlignment="1" applyProtection="1">
      <alignment horizontal="center" vertical="center"/>
      <protection hidden="1"/>
    </xf>
    <xf numFmtId="3" fontId="22" fillId="5" borderId="0" xfId="0" applyNumberFormat="1" applyFont="1" applyFill="1" applyBorder="1" applyAlignment="1" applyProtection="1">
      <alignment horizontal="left" vertical="center"/>
      <protection hidden="1"/>
    </xf>
    <xf numFmtId="164" fontId="22" fillId="5" borderId="0" xfId="0" applyNumberFormat="1" applyFont="1" applyFill="1" applyBorder="1" applyAlignment="1" applyProtection="1">
      <alignment horizontal="left" vertical="center"/>
      <protection hidden="1"/>
    </xf>
    <xf numFmtId="0" fontId="6" fillId="5" borderId="0" xfId="0" applyFont="1" applyFill="1" applyAlignment="1" applyProtection="1">
      <alignment horizontal="center" vertical="center" wrapText="1"/>
      <protection hidden="1"/>
    </xf>
    <xf numFmtId="164" fontId="22" fillId="5" borderId="0" xfId="0" applyNumberFormat="1" applyFont="1" applyFill="1" applyBorder="1" applyAlignment="1" applyProtection="1">
      <alignment horizontal="center" vertical="center"/>
      <protection hidden="1"/>
    </xf>
    <xf numFmtId="0" fontId="5" fillId="5" borderId="0" xfId="0" applyFont="1" applyFill="1" applyBorder="1" applyAlignment="1" applyProtection="1">
      <alignment horizontal="center" vertical="center"/>
      <protection hidden="1"/>
    </xf>
    <xf numFmtId="0" fontId="17" fillId="5" borderId="0" xfId="0" applyFont="1" applyFill="1" applyBorder="1" applyAlignment="1" applyProtection="1">
      <alignment horizontal="right" vertical="center"/>
      <protection hidden="1"/>
    </xf>
    <xf numFmtId="0" fontId="0" fillId="5" borderId="0" xfId="0" applyFill="1" applyAlignment="1" applyProtection="1">
      <alignment horizontal="center" vertical="center"/>
      <protection hidden="1"/>
    </xf>
    <xf numFmtId="0" fontId="3" fillId="5" borderId="0" xfId="0" applyFont="1" applyFill="1" applyAlignment="1" applyProtection="1">
      <alignment vertical="center"/>
      <protection hidden="1"/>
    </xf>
    <xf numFmtId="0" fontId="0" fillId="5" borderId="0" xfId="0" applyFill="1" applyBorder="1" applyAlignment="1" applyProtection="1">
      <alignment horizontal="left" vertical="center"/>
      <protection hidden="1"/>
    </xf>
    <xf numFmtId="0" fontId="23" fillId="5" borderId="0" xfId="0" applyFont="1" applyFill="1" applyBorder="1" applyAlignment="1" applyProtection="1">
      <alignment horizontal="left" vertical="center"/>
      <protection hidden="1"/>
    </xf>
    <xf numFmtId="0" fontId="16" fillId="5" borderId="0" xfId="0" applyFont="1" applyFill="1" applyBorder="1" applyAlignment="1" applyProtection="1">
      <alignment vertical="center" wrapText="1"/>
      <protection hidden="1"/>
    </xf>
    <xf numFmtId="0" fontId="15" fillId="5" borderId="0" xfId="0" applyFont="1" applyFill="1" applyBorder="1" applyAlignment="1" applyProtection="1">
      <alignment horizontal="left" vertical="center"/>
      <protection hidden="1"/>
    </xf>
    <xf numFmtId="0" fontId="17" fillId="6" borderId="5" xfId="0" applyFont="1" applyFill="1" applyBorder="1" applyAlignment="1" applyProtection="1">
      <alignment horizontal="center" vertical="center" shrinkToFit="1"/>
      <protection locked="0"/>
    </xf>
    <xf numFmtId="3" fontId="17" fillId="6" borderId="5" xfId="0" applyNumberFormat="1" applyFont="1" applyFill="1" applyBorder="1" applyAlignment="1" applyProtection="1">
      <alignment horizontal="center" vertical="center"/>
      <protection locked="0"/>
    </xf>
    <xf numFmtId="164" fontId="17" fillId="6" borderId="5" xfId="0" applyNumberFormat="1" applyFont="1" applyFill="1" applyBorder="1" applyAlignment="1" applyProtection="1">
      <alignment horizontal="center" vertical="center"/>
    </xf>
    <xf numFmtId="0" fontId="17" fillId="3" borderId="5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center" vertical="center"/>
    </xf>
    <xf numFmtId="0" fontId="24" fillId="7" borderId="14" xfId="0" applyFont="1" applyFill="1" applyBorder="1" applyAlignment="1" applyProtection="1">
      <alignment vertical="center"/>
      <protection hidden="1"/>
    </xf>
    <xf numFmtId="0" fontId="10" fillId="0" borderId="0" xfId="0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3" fontId="5" fillId="5" borderId="15" xfId="0" applyNumberFormat="1" applyFont="1" applyFill="1" applyBorder="1" applyAlignment="1" applyProtection="1">
      <alignment vertical="center"/>
      <protection locked="0"/>
    </xf>
    <xf numFmtId="0" fontId="5" fillId="5" borderId="15" xfId="0" applyFont="1" applyFill="1" applyBorder="1" applyAlignment="1" applyProtection="1">
      <alignment vertical="center"/>
      <protection hidden="1"/>
    </xf>
    <xf numFmtId="3" fontId="3" fillId="5" borderId="0" xfId="0" applyNumberFormat="1" applyFont="1" applyFill="1" applyAlignment="1" applyProtection="1">
      <alignment horizontal="center" vertical="center"/>
      <protection hidden="1"/>
    </xf>
    <xf numFmtId="0" fontId="33" fillId="5" borderId="0" xfId="0" applyFont="1" applyFill="1" applyAlignment="1">
      <alignment horizontal="left" vertical="center" indent="1"/>
    </xf>
    <xf numFmtId="9" fontId="0" fillId="8" borderId="0" xfId="0" applyNumberFormat="1" applyFill="1" applyBorder="1" applyAlignment="1" applyProtection="1">
      <alignment horizontal="left" vertical="center" indent="1"/>
    </xf>
    <xf numFmtId="0" fontId="0" fillId="8" borderId="0" xfId="0" applyFill="1" applyBorder="1" applyAlignment="1" applyProtection="1">
      <alignment horizontal="left" vertical="center" indent="1"/>
    </xf>
    <xf numFmtId="0" fontId="26" fillId="8" borderId="0" xfId="0" applyFont="1" applyFill="1" applyBorder="1" applyAlignment="1" applyProtection="1">
      <alignment horizontal="center" vertical="center"/>
    </xf>
    <xf numFmtId="0" fontId="0" fillId="8" borderId="0" xfId="0" applyFill="1" applyBorder="1" applyAlignment="1" applyProtection="1">
      <alignment vertical="center"/>
    </xf>
    <xf numFmtId="0" fontId="27" fillId="8" borderId="0" xfId="0" applyFont="1" applyFill="1" applyBorder="1" applyAlignment="1" applyProtection="1">
      <alignment horizontal="center" vertical="center"/>
    </xf>
    <xf numFmtId="9" fontId="0" fillId="8" borderId="0" xfId="0" applyNumberFormat="1" applyFill="1" applyBorder="1" applyAlignment="1" applyProtection="1">
      <alignment horizontal="right" vertical="center"/>
    </xf>
    <xf numFmtId="0" fontId="0" fillId="0" borderId="0" xfId="0" applyAlignment="1" applyProtection="1">
      <alignment vertical="center"/>
    </xf>
    <xf numFmtId="0" fontId="0" fillId="0" borderId="0" xfId="0" applyFill="1" applyBorder="1" applyAlignment="1" applyProtection="1">
      <alignment horizontal="left" vertical="center" indent="1"/>
    </xf>
    <xf numFmtId="0" fontId="29" fillId="0" borderId="0" xfId="0" applyFont="1" applyFill="1" applyBorder="1" applyAlignment="1" applyProtection="1">
      <alignment horizontal="center" vertical="center"/>
    </xf>
    <xf numFmtId="0" fontId="3" fillId="0" borderId="0" xfId="0" quotePrefix="1" applyFont="1" applyFill="1" applyBorder="1" applyAlignment="1" applyProtection="1">
      <alignment horizontal="right" vertical="center"/>
    </xf>
    <xf numFmtId="0" fontId="0" fillId="0" borderId="0" xfId="0" applyFill="1" applyBorder="1" applyAlignment="1" applyProtection="1">
      <alignment vertical="center"/>
    </xf>
    <xf numFmtId="9" fontId="0" fillId="0" borderId="0" xfId="0" applyNumberFormat="1" applyFill="1" applyBorder="1" applyAlignment="1" applyProtection="1">
      <alignment horizontal="right" vertical="center"/>
    </xf>
    <xf numFmtId="0" fontId="0" fillId="0" borderId="0" xfId="0" applyFill="1" applyAlignment="1" applyProtection="1">
      <alignment vertical="center"/>
    </xf>
    <xf numFmtId="0" fontId="0" fillId="0" borderId="0" xfId="0" applyFill="1" applyAlignment="1" applyProtection="1">
      <alignment horizontal="left" vertical="center" indent="1"/>
    </xf>
    <xf numFmtId="0" fontId="6" fillId="9" borderId="16" xfId="0" applyFont="1" applyFill="1" applyBorder="1" applyAlignment="1" applyProtection="1">
      <alignment horizontal="left" vertical="center" indent="1"/>
    </xf>
    <xf numFmtId="0" fontId="6" fillId="9" borderId="17" xfId="0" applyFont="1" applyFill="1" applyBorder="1" applyAlignment="1" applyProtection="1">
      <alignment horizontal="left" vertical="center" indent="1"/>
    </xf>
    <xf numFmtId="0" fontId="6" fillId="9" borderId="18" xfId="0" applyFont="1" applyFill="1" applyBorder="1" applyAlignment="1" applyProtection="1">
      <alignment horizontal="center" vertical="center"/>
    </xf>
    <xf numFmtId="0" fontId="6" fillId="6" borderId="19" xfId="0" applyFont="1" applyFill="1" applyBorder="1" applyAlignment="1" applyProtection="1">
      <alignment horizontal="center" vertical="center"/>
    </xf>
    <xf numFmtId="0" fontId="6" fillId="6" borderId="20" xfId="0" applyFont="1" applyFill="1" applyBorder="1" applyAlignment="1" applyProtection="1">
      <alignment horizontal="center" vertical="center"/>
    </xf>
    <xf numFmtId="0" fontId="6" fillId="6" borderId="21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right" vertical="center" indent="1"/>
    </xf>
    <xf numFmtId="0" fontId="6" fillId="4" borderId="10" xfId="0" applyFont="1" applyFill="1" applyBorder="1" applyAlignment="1" applyProtection="1">
      <alignment horizontal="right" vertical="center" indent="1"/>
    </xf>
    <xf numFmtId="9" fontId="11" fillId="0" borderId="0" xfId="0" applyNumberFormat="1" applyFont="1" applyFill="1" applyBorder="1" applyAlignment="1" applyProtection="1">
      <alignment horizontal="right" vertical="center" indent="1"/>
    </xf>
    <xf numFmtId="0" fontId="6" fillId="4" borderId="11" xfId="0" applyFont="1" applyFill="1" applyBorder="1" applyAlignment="1" applyProtection="1">
      <alignment horizontal="right" vertical="center" indent="1"/>
    </xf>
    <xf numFmtId="0" fontId="0" fillId="4" borderId="2" xfId="0" applyFill="1" applyBorder="1" applyAlignment="1" applyProtection="1">
      <alignment horizontal="left" vertical="center" indent="1"/>
    </xf>
    <xf numFmtId="0" fontId="0" fillId="0" borderId="0" xfId="0" applyAlignment="1" applyProtection="1">
      <alignment horizontal="left" vertical="center" indent="1"/>
    </xf>
    <xf numFmtId="0" fontId="6" fillId="4" borderId="22" xfId="0" applyFont="1" applyFill="1" applyBorder="1" applyAlignment="1" applyProtection="1">
      <alignment horizontal="left" vertical="center" indent="1"/>
      <protection locked="0"/>
    </xf>
    <xf numFmtId="0" fontId="6" fillId="4" borderId="23" xfId="0" applyFont="1" applyFill="1" applyBorder="1" applyAlignment="1" applyProtection="1">
      <alignment horizontal="left" vertical="center" indent="1"/>
      <protection locked="0"/>
    </xf>
    <xf numFmtId="0" fontId="6" fillId="4" borderId="24" xfId="0" applyFont="1" applyFill="1" applyBorder="1" applyAlignment="1" applyProtection="1">
      <alignment horizontal="right" vertical="center" indent="1"/>
      <protection locked="0"/>
    </xf>
    <xf numFmtId="0" fontId="6" fillId="0" borderId="9" xfId="0" applyFont="1" applyFill="1" applyBorder="1" applyAlignment="1" applyProtection="1">
      <alignment horizontal="right" vertical="center" indent="1"/>
      <protection locked="0"/>
    </xf>
    <xf numFmtId="0" fontId="11" fillId="0" borderId="22" xfId="0" applyFont="1" applyFill="1" applyBorder="1" applyAlignment="1" applyProtection="1">
      <alignment horizontal="right" vertical="center" indent="1"/>
      <protection locked="0"/>
    </xf>
    <xf numFmtId="0" fontId="11" fillId="0" borderId="23" xfId="0" applyFont="1" applyFill="1" applyBorder="1" applyAlignment="1" applyProtection="1">
      <alignment horizontal="right" vertical="center" indent="1"/>
      <protection locked="0"/>
    </xf>
    <xf numFmtId="0" fontId="11" fillId="0" borderId="25" xfId="0" applyFont="1" applyFill="1" applyBorder="1" applyAlignment="1" applyProtection="1">
      <alignment horizontal="right" vertical="center" indent="1"/>
      <protection locked="0"/>
    </xf>
    <xf numFmtId="0" fontId="6" fillId="4" borderId="26" xfId="0" applyFont="1" applyFill="1" applyBorder="1" applyAlignment="1" applyProtection="1">
      <alignment horizontal="left" vertical="center" indent="1"/>
      <protection locked="0"/>
    </xf>
    <xf numFmtId="0" fontId="6" fillId="4" borderId="27" xfId="0" applyFont="1" applyFill="1" applyBorder="1" applyAlignment="1" applyProtection="1">
      <alignment horizontal="left" vertical="center" indent="1"/>
      <protection locked="0"/>
    </xf>
    <xf numFmtId="0" fontId="6" fillId="4" borderId="28" xfId="0" applyFont="1" applyFill="1" applyBorder="1" applyAlignment="1" applyProtection="1">
      <alignment horizontal="right" vertical="center" indent="1"/>
      <protection locked="0"/>
    </xf>
    <xf numFmtId="0" fontId="6" fillId="0" borderId="10" xfId="0" applyFont="1" applyFill="1" applyBorder="1" applyAlignment="1" applyProtection="1">
      <alignment horizontal="right" vertical="center" indent="1"/>
      <protection locked="0"/>
    </xf>
    <xf numFmtId="0" fontId="11" fillId="0" borderId="26" xfId="0" applyFont="1" applyFill="1" applyBorder="1" applyAlignment="1" applyProtection="1">
      <alignment horizontal="right" vertical="center" indent="1"/>
      <protection locked="0"/>
    </xf>
    <xf numFmtId="0" fontId="11" fillId="0" borderId="27" xfId="0" applyFont="1" applyFill="1" applyBorder="1" applyAlignment="1" applyProtection="1">
      <alignment horizontal="right" vertical="center" indent="1"/>
      <protection locked="0"/>
    </xf>
    <xf numFmtId="0" fontId="11" fillId="0" borderId="29" xfId="0" applyFont="1" applyFill="1" applyBorder="1" applyAlignment="1" applyProtection="1">
      <alignment horizontal="right" vertical="center" indent="1"/>
      <protection locked="0"/>
    </xf>
    <xf numFmtId="0" fontId="6" fillId="4" borderId="19" xfId="0" applyFont="1" applyFill="1" applyBorder="1" applyAlignment="1" applyProtection="1">
      <alignment horizontal="left" vertical="center" indent="1"/>
      <protection locked="0"/>
    </xf>
    <xf numFmtId="0" fontId="6" fillId="4" borderId="20" xfId="0" applyFont="1" applyFill="1" applyBorder="1" applyAlignment="1" applyProtection="1">
      <alignment horizontal="left" vertical="center" indent="1"/>
      <protection locked="0"/>
    </xf>
    <xf numFmtId="0" fontId="6" fillId="4" borderId="30" xfId="0" applyFont="1" applyFill="1" applyBorder="1" applyAlignment="1" applyProtection="1">
      <alignment horizontal="right" vertical="center" indent="1"/>
      <protection locked="0"/>
    </xf>
    <xf numFmtId="0" fontId="6" fillId="0" borderId="11" xfId="0" applyFont="1" applyFill="1" applyBorder="1" applyAlignment="1" applyProtection="1">
      <alignment horizontal="right" vertical="center" indent="1"/>
      <protection locked="0"/>
    </xf>
    <xf numFmtId="0" fontId="11" fillId="0" borderId="19" xfId="0" applyFont="1" applyFill="1" applyBorder="1" applyAlignment="1" applyProtection="1">
      <alignment horizontal="right" vertical="center" indent="1"/>
      <protection locked="0"/>
    </xf>
    <xf numFmtId="0" fontId="11" fillId="0" borderId="20" xfId="0" applyFont="1" applyFill="1" applyBorder="1" applyAlignment="1" applyProtection="1">
      <alignment horizontal="right" vertical="center" indent="1"/>
      <protection locked="0"/>
    </xf>
    <xf numFmtId="0" fontId="11" fillId="0" borderId="21" xfId="0" applyFont="1" applyFill="1" applyBorder="1" applyAlignment="1" applyProtection="1">
      <alignment horizontal="right" vertical="center" indent="1"/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11" fillId="0" borderId="31" xfId="0" applyFont="1" applyFill="1" applyBorder="1" applyAlignment="1" applyProtection="1">
      <alignment horizontal="center" vertical="center"/>
      <protection locked="0"/>
    </xf>
    <xf numFmtId="0" fontId="11" fillId="0" borderId="32" xfId="0" applyFont="1" applyFill="1" applyBorder="1" applyAlignment="1" applyProtection="1">
      <alignment horizontal="center" vertical="center"/>
      <protection locked="0"/>
    </xf>
    <xf numFmtId="0" fontId="11" fillId="0" borderId="33" xfId="0" applyFont="1" applyFill="1" applyBorder="1" applyAlignment="1" applyProtection="1">
      <alignment horizontal="center" vertical="center"/>
      <protection locked="0"/>
    </xf>
    <xf numFmtId="9" fontId="6" fillId="10" borderId="19" xfId="0" applyNumberFormat="1" applyFont="1" applyFill="1" applyBorder="1" applyAlignment="1" applyProtection="1">
      <alignment horizontal="center" vertical="center"/>
    </xf>
    <xf numFmtId="9" fontId="6" fillId="10" borderId="20" xfId="0" applyNumberFormat="1" applyFont="1" applyFill="1" applyBorder="1" applyAlignment="1" applyProtection="1">
      <alignment horizontal="center" vertical="center"/>
    </xf>
    <xf numFmtId="9" fontId="13" fillId="10" borderId="21" xfId="0" applyNumberFormat="1" applyFont="1" applyFill="1" applyBorder="1" applyAlignment="1" applyProtection="1">
      <alignment horizontal="center" vertical="center"/>
    </xf>
    <xf numFmtId="9" fontId="9" fillId="10" borderId="22" xfId="1" applyFont="1" applyFill="1" applyBorder="1" applyAlignment="1" applyProtection="1">
      <alignment horizontal="right" vertical="center" indent="1"/>
    </xf>
    <xf numFmtId="9" fontId="9" fillId="10" borderId="23" xfId="1" applyFont="1" applyFill="1" applyBorder="1" applyAlignment="1" applyProtection="1">
      <alignment horizontal="right" vertical="center" indent="1"/>
    </xf>
    <xf numFmtId="9" fontId="9" fillId="10" borderId="25" xfId="1" applyFont="1" applyFill="1" applyBorder="1" applyAlignment="1" applyProtection="1">
      <alignment horizontal="right" vertical="center" indent="1"/>
    </xf>
    <xf numFmtId="9" fontId="9" fillId="10" borderId="26" xfId="1" applyFont="1" applyFill="1" applyBorder="1" applyAlignment="1" applyProtection="1">
      <alignment horizontal="right" vertical="center" indent="1"/>
    </xf>
    <xf numFmtId="9" fontId="9" fillId="10" borderId="27" xfId="1" applyFont="1" applyFill="1" applyBorder="1" applyAlignment="1" applyProtection="1">
      <alignment horizontal="right" vertical="center" indent="1"/>
    </xf>
    <xf numFmtId="9" fontId="9" fillId="10" borderId="29" xfId="1" applyFont="1" applyFill="1" applyBorder="1" applyAlignment="1" applyProtection="1">
      <alignment horizontal="right" vertical="center" indent="1"/>
    </xf>
    <xf numFmtId="9" fontId="9" fillId="10" borderId="19" xfId="1" applyFont="1" applyFill="1" applyBorder="1" applyAlignment="1" applyProtection="1">
      <alignment horizontal="right" vertical="center" indent="1"/>
    </xf>
    <xf numFmtId="9" fontId="9" fillId="10" borderId="20" xfId="1" applyFont="1" applyFill="1" applyBorder="1" applyAlignment="1" applyProtection="1">
      <alignment horizontal="right" vertical="center" indent="1"/>
    </xf>
    <xf numFmtId="9" fontId="9" fillId="10" borderId="21" xfId="1" applyFont="1" applyFill="1" applyBorder="1" applyAlignment="1" applyProtection="1">
      <alignment horizontal="right" vertical="center" indent="1"/>
    </xf>
    <xf numFmtId="9" fontId="6" fillId="10" borderId="21" xfId="0" applyNumberFormat="1" applyFont="1" applyFill="1" applyBorder="1" applyAlignment="1" applyProtection="1">
      <alignment horizontal="center" vertical="center"/>
    </xf>
    <xf numFmtId="9" fontId="11" fillId="10" borderId="22" xfId="0" applyNumberFormat="1" applyFont="1" applyFill="1" applyBorder="1" applyAlignment="1" applyProtection="1">
      <alignment horizontal="left" vertical="center" indent="1"/>
    </xf>
    <xf numFmtId="9" fontId="11" fillId="10" borderId="25" xfId="0" applyNumberFormat="1" applyFont="1" applyFill="1" applyBorder="1" applyAlignment="1" applyProtection="1">
      <alignment horizontal="left" vertical="center" indent="1"/>
    </xf>
    <xf numFmtId="9" fontId="11" fillId="10" borderId="26" xfId="0" applyNumberFormat="1" applyFont="1" applyFill="1" applyBorder="1" applyAlignment="1" applyProtection="1">
      <alignment horizontal="left" vertical="center" indent="1"/>
    </xf>
    <xf numFmtId="9" fontId="11" fillId="10" borderId="29" xfId="0" applyNumberFormat="1" applyFont="1" applyFill="1" applyBorder="1" applyAlignment="1" applyProtection="1">
      <alignment horizontal="left" vertical="center" indent="1"/>
    </xf>
    <xf numFmtId="9" fontId="11" fillId="10" borderId="19" xfId="0" applyNumberFormat="1" applyFont="1" applyFill="1" applyBorder="1" applyAlignment="1" applyProtection="1">
      <alignment horizontal="left" vertical="center" indent="1"/>
    </xf>
    <xf numFmtId="9" fontId="11" fillId="10" borderId="21" xfId="0" applyNumberFormat="1" applyFont="1" applyFill="1" applyBorder="1" applyAlignment="1" applyProtection="1">
      <alignment horizontal="left" vertical="center" indent="1"/>
    </xf>
    <xf numFmtId="9" fontId="3" fillId="10" borderId="16" xfId="0" applyNumberFormat="1" applyFont="1" applyFill="1" applyBorder="1" applyAlignment="1" applyProtection="1">
      <alignment horizontal="center" vertical="center"/>
    </xf>
    <xf numFmtId="9" fontId="3" fillId="10" borderId="34" xfId="0" applyNumberFormat="1" applyFont="1" applyFill="1" applyBorder="1" applyAlignment="1" applyProtection="1">
      <alignment horizontal="center" vertical="center"/>
    </xf>
    <xf numFmtId="0" fontId="6" fillId="11" borderId="19" xfId="0" applyFont="1" applyFill="1" applyBorder="1" applyAlignment="1" applyProtection="1">
      <alignment horizontal="center" vertical="center"/>
    </xf>
    <xf numFmtId="0" fontId="6" fillId="11" borderId="20" xfId="0" applyFont="1" applyFill="1" applyBorder="1" applyAlignment="1" applyProtection="1">
      <alignment horizontal="center" vertical="center"/>
    </xf>
    <xf numFmtId="0" fontId="6" fillId="11" borderId="21" xfId="0" applyFont="1" applyFill="1" applyBorder="1" applyAlignment="1" applyProtection="1">
      <alignment horizontal="center" vertical="center"/>
    </xf>
    <xf numFmtId="0" fontId="0" fillId="0" borderId="35" xfId="0" applyBorder="1" applyAlignment="1" applyProtection="1">
      <alignment horizontal="left" vertical="center" indent="1"/>
    </xf>
    <xf numFmtId="0" fontId="0" fillId="0" borderId="35" xfId="0" applyBorder="1" applyAlignment="1" applyProtection="1">
      <alignment vertical="center"/>
    </xf>
    <xf numFmtId="0" fontId="6" fillId="9" borderId="34" xfId="0" applyFont="1" applyFill="1" applyBorder="1" applyAlignment="1" applyProtection="1">
      <alignment horizontal="center" vertical="center"/>
    </xf>
    <xf numFmtId="0" fontId="7" fillId="7" borderId="36" xfId="0" applyFont="1" applyFill="1" applyBorder="1" applyAlignment="1" applyProtection="1">
      <alignment horizontal="center" vertical="center"/>
    </xf>
    <xf numFmtId="0" fontId="5" fillId="4" borderId="4" xfId="0" applyFont="1" applyFill="1" applyBorder="1" applyAlignment="1" applyProtection="1">
      <alignment horizontal="left" vertical="center" indent="1"/>
    </xf>
    <xf numFmtId="0" fontId="5" fillId="4" borderId="36" xfId="0" applyFont="1" applyFill="1" applyBorder="1" applyAlignment="1" applyProtection="1">
      <alignment horizontal="center" vertical="center"/>
    </xf>
    <xf numFmtId="9" fontId="5" fillId="10" borderId="16" xfId="0" applyNumberFormat="1" applyFont="1" applyFill="1" applyBorder="1" applyAlignment="1" applyProtection="1">
      <alignment horizontal="center" vertical="center"/>
    </xf>
    <xf numFmtId="9" fontId="5" fillId="10" borderId="17" xfId="0" applyNumberFormat="1" applyFont="1" applyFill="1" applyBorder="1" applyAlignment="1" applyProtection="1">
      <alignment horizontal="center" vertical="center"/>
    </xf>
    <xf numFmtId="9" fontId="5" fillId="10" borderId="34" xfId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3" fillId="12" borderId="0" xfId="0" applyFont="1" applyFill="1" applyAlignment="1">
      <alignment horizontal="left" vertical="center" indent="1"/>
    </xf>
    <xf numFmtId="0" fontId="0" fillId="12" borderId="0" xfId="0" applyFill="1" applyAlignment="1">
      <alignment horizontal="center" vertical="center"/>
    </xf>
    <xf numFmtId="9" fontId="0" fillId="12" borderId="0" xfId="0" applyNumberForma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12" borderId="0" xfId="0" applyFill="1" applyAlignment="1">
      <alignment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35" fillId="14" borderId="0" xfId="0" applyFon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9" fontId="0" fillId="14" borderId="0" xfId="0" applyNumberFormat="1" applyFill="1" applyAlignment="1">
      <alignment horizontal="center" vertical="center"/>
    </xf>
    <xf numFmtId="0" fontId="20" fillId="0" borderId="0" xfId="0" quotePrefix="1" applyFont="1" applyFill="1" applyBorder="1" applyAlignment="1" applyProtection="1">
      <alignment horizontal="left" vertical="center"/>
    </xf>
    <xf numFmtId="9" fontId="0" fillId="13" borderId="0" xfId="0" applyNumberFormat="1" applyFill="1" applyAlignment="1">
      <alignment horizontal="center" vertical="center"/>
    </xf>
    <xf numFmtId="9" fontId="0" fillId="15" borderId="0" xfId="0" applyNumberFormat="1" applyFill="1" applyAlignment="1">
      <alignment horizontal="center" vertical="center"/>
    </xf>
    <xf numFmtId="0" fontId="0" fillId="12" borderId="0" xfId="0" applyFill="1" applyAlignment="1">
      <alignment horizontal="left" vertical="center" indent="1"/>
    </xf>
    <xf numFmtId="0" fontId="0" fillId="14" borderId="0" xfId="0" applyFill="1" applyAlignment="1">
      <alignment horizontal="left" vertical="center" indent="1"/>
    </xf>
    <xf numFmtId="0" fontId="2" fillId="14" borderId="0" xfId="0" applyFont="1" applyFill="1" applyAlignment="1">
      <alignment horizontal="left" vertical="center" indent="1"/>
    </xf>
    <xf numFmtId="0" fontId="0" fillId="13" borderId="0" xfId="0" applyFill="1" applyAlignment="1">
      <alignment horizontal="left" vertical="center" indent="1"/>
    </xf>
    <xf numFmtId="0" fontId="0" fillId="15" borderId="0" xfId="0" applyFill="1" applyAlignment="1">
      <alignment horizontal="left" vertical="center" indent="1"/>
    </xf>
    <xf numFmtId="0" fontId="6" fillId="4" borderId="9" xfId="0" applyFont="1" applyFill="1" applyBorder="1" applyAlignment="1" applyProtection="1">
      <alignment horizontal="left" vertical="center" indent="1"/>
    </xf>
    <xf numFmtId="0" fontId="6" fillId="4" borderId="10" xfId="0" applyFont="1" applyFill="1" applyBorder="1" applyAlignment="1" applyProtection="1">
      <alignment horizontal="left" vertical="center" indent="1"/>
    </xf>
    <xf numFmtId="0" fontId="6" fillId="4" borderId="11" xfId="0" applyFont="1" applyFill="1" applyBorder="1" applyAlignment="1" applyProtection="1">
      <alignment horizontal="left" vertical="center" indent="1"/>
    </xf>
    <xf numFmtId="0" fontId="27" fillId="8" borderId="0" xfId="0" applyFont="1" applyFill="1" applyBorder="1" applyAlignment="1" applyProtection="1">
      <alignment horizontal="left" vertical="center" indent="1"/>
    </xf>
    <xf numFmtId="0" fontId="3" fillId="0" borderId="0" xfId="0" quotePrefix="1" applyFont="1" applyFill="1" applyBorder="1" applyAlignment="1" applyProtection="1">
      <alignment horizontal="left" vertical="center" indent="1"/>
    </xf>
    <xf numFmtId="0" fontId="6" fillId="9" borderId="18" xfId="0" applyFont="1" applyFill="1" applyBorder="1" applyAlignment="1" applyProtection="1">
      <alignment horizontal="left" vertical="center" indent="1"/>
    </xf>
    <xf numFmtId="0" fontId="5" fillId="4" borderId="36" xfId="0" applyFont="1" applyFill="1" applyBorder="1" applyAlignment="1" applyProtection="1">
      <alignment horizontal="left" vertical="center" indent="1"/>
    </xf>
    <xf numFmtId="0" fontId="3" fillId="12" borderId="0" xfId="0" applyFont="1" applyFill="1" applyAlignment="1">
      <alignment horizontal="left" vertical="center"/>
    </xf>
    <xf numFmtId="0" fontId="0" fillId="14" borderId="0" xfId="0" applyFill="1" applyAlignment="1">
      <alignment horizontal="left" vertical="center"/>
    </xf>
    <xf numFmtId="0" fontId="2" fillId="14" borderId="0" xfId="0" applyFont="1" applyFill="1" applyAlignment="1">
      <alignment horizontal="left" vertical="center"/>
    </xf>
    <xf numFmtId="0" fontId="0" fillId="13" borderId="0" xfId="0" applyFill="1" applyAlignment="1">
      <alignment horizontal="left" vertical="center"/>
    </xf>
    <xf numFmtId="0" fontId="0" fillId="15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35" fillId="14" borderId="0" xfId="0" applyFont="1" applyFill="1" applyAlignment="1">
      <alignment horizontal="left" vertical="center" indent="1"/>
    </xf>
    <xf numFmtId="0" fontId="2" fillId="15" borderId="0" xfId="0" applyFont="1" applyFill="1" applyAlignment="1">
      <alignment horizontal="left" vertical="center" indent="1"/>
    </xf>
    <xf numFmtId="0" fontId="11" fillId="0" borderId="0" xfId="0" applyFont="1" applyAlignment="1">
      <alignment horizontal="left"/>
    </xf>
    <xf numFmtId="0" fontId="12" fillId="2" borderId="37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/>
    </xf>
    <xf numFmtId="0" fontId="12" fillId="2" borderId="39" xfId="0" applyFont="1" applyFill="1" applyBorder="1" applyAlignment="1">
      <alignment horizontal="center" vertical="center"/>
    </xf>
    <xf numFmtId="0" fontId="12" fillId="2" borderId="40" xfId="0" applyFont="1" applyFill="1" applyBorder="1" applyAlignment="1">
      <alignment horizontal="center" vertical="center"/>
    </xf>
    <xf numFmtId="0" fontId="12" fillId="2" borderId="41" xfId="0" applyFont="1" applyFill="1" applyBorder="1" applyAlignment="1">
      <alignment horizontal="center" vertical="center"/>
    </xf>
    <xf numFmtId="0" fontId="12" fillId="2" borderId="42" xfId="0" applyFont="1" applyFill="1" applyBorder="1" applyAlignment="1">
      <alignment horizontal="center" vertical="center"/>
    </xf>
    <xf numFmtId="14" fontId="3" fillId="0" borderId="0" xfId="0" applyNumberFormat="1" applyFont="1" applyBorder="1" applyAlignment="1">
      <alignment horizontal="left"/>
    </xf>
    <xf numFmtId="0" fontId="24" fillId="7" borderId="43" xfId="0" applyFont="1" applyFill="1" applyBorder="1" applyAlignment="1" applyProtection="1">
      <alignment horizontal="center" vertical="center"/>
      <protection hidden="1"/>
    </xf>
    <xf numFmtId="0" fontId="24" fillId="7" borderId="12" xfId="0" applyFont="1" applyFill="1" applyBorder="1" applyAlignment="1" applyProtection="1">
      <alignment horizontal="center" vertical="center"/>
      <protection hidden="1"/>
    </xf>
    <xf numFmtId="0" fontId="24" fillId="7" borderId="14" xfId="0" applyFont="1" applyFill="1" applyBorder="1" applyAlignment="1" applyProtection="1">
      <alignment horizontal="center" vertical="center"/>
      <protection hidden="1"/>
    </xf>
    <xf numFmtId="0" fontId="14" fillId="5" borderId="0" xfId="0" applyFont="1" applyFill="1" applyBorder="1" applyAlignment="1" applyProtection="1">
      <alignment horizontal="center" vertical="center" wrapText="1"/>
      <protection hidden="1"/>
    </xf>
    <xf numFmtId="0" fontId="33" fillId="5" borderId="0" xfId="0" applyFont="1" applyFill="1" applyAlignment="1">
      <alignment horizontal="left" vertical="center" indent="1"/>
    </xf>
    <xf numFmtId="9" fontId="3" fillId="10" borderId="44" xfId="0" applyNumberFormat="1" applyFont="1" applyFill="1" applyBorder="1" applyAlignment="1" applyProtection="1">
      <alignment horizontal="center" vertical="center"/>
    </xf>
    <xf numFmtId="9" fontId="3" fillId="10" borderId="45" xfId="0" applyNumberFormat="1" applyFont="1" applyFill="1" applyBorder="1" applyAlignment="1" applyProtection="1">
      <alignment horizontal="center" vertical="center"/>
    </xf>
    <xf numFmtId="0" fontId="30" fillId="0" borderId="0" xfId="0" applyFont="1" applyFill="1" applyBorder="1" applyAlignment="1" applyProtection="1">
      <alignment horizontal="left" vertical="center"/>
    </xf>
    <xf numFmtId="9" fontId="3" fillId="10" borderId="26" xfId="0" applyNumberFormat="1" applyFont="1" applyFill="1" applyBorder="1" applyAlignment="1" applyProtection="1">
      <alignment horizontal="center" vertical="center"/>
    </xf>
    <xf numFmtId="9" fontId="3" fillId="10" borderId="27" xfId="0" applyNumberFormat="1" applyFont="1" applyFill="1" applyBorder="1" applyAlignment="1" applyProtection="1">
      <alignment horizontal="center" vertical="center"/>
    </xf>
    <xf numFmtId="9" fontId="3" fillId="10" borderId="29" xfId="0" applyNumberFormat="1" applyFont="1" applyFill="1" applyBorder="1" applyAlignment="1" applyProtection="1">
      <alignment horizontal="center" vertical="center"/>
    </xf>
    <xf numFmtId="166" fontId="23" fillId="0" borderId="41" xfId="0" applyNumberFormat="1" applyFont="1" applyFill="1" applyBorder="1" applyAlignment="1" applyProtection="1">
      <alignment horizontal="center" vertical="center"/>
    </xf>
    <xf numFmtId="49" fontId="28" fillId="9" borderId="43" xfId="0" applyNumberFormat="1" applyFont="1" applyFill="1" applyBorder="1" applyAlignment="1" applyProtection="1">
      <alignment horizontal="center" vertical="center"/>
      <protection locked="0"/>
    </xf>
    <xf numFmtId="49" fontId="28" fillId="9" borderId="14" xfId="0" applyNumberFormat="1" applyFont="1" applyFill="1" applyBorder="1" applyAlignment="1" applyProtection="1">
      <alignment horizontal="center" vertical="center"/>
      <protection locked="0"/>
    </xf>
    <xf numFmtId="9" fontId="3" fillId="10" borderId="46" xfId="0" applyNumberFormat="1" applyFont="1" applyFill="1" applyBorder="1" applyAlignment="1" applyProtection="1">
      <alignment horizontal="center" vertical="center"/>
    </xf>
    <xf numFmtId="9" fontId="3" fillId="10" borderId="47" xfId="0" applyNumberFormat="1" applyFont="1" applyFill="1" applyBorder="1" applyAlignment="1" applyProtection="1">
      <alignment horizontal="center" vertical="center"/>
    </xf>
    <xf numFmtId="9" fontId="3" fillId="10" borderId="22" xfId="0" applyNumberFormat="1" applyFont="1" applyFill="1" applyBorder="1" applyAlignment="1" applyProtection="1">
      <alignment horizontal="center" vertical="center"/>
    </xf>
    <xf numFmtId="9" fontId="3" fillId="10" borderId="23" xfId="0" applyNumberFormat="1" applyFont="1" applyFill="1" applyBorder="1" applyAlignment="1" applyProtection="1">
      <alignment horizontal="center" vertical="center"/>
    </xf>
    <xf numFmtId="9" fontId="3" fillId="10" borderId="25" xfId="0" applyNumberFormat="1" applyFont="1" applyFill="1" applyBorder="1" applyAlignment="1" applyProtection="1">
      <alignment horizontal="center" vertical="center"/>
    </xf>
    <xf numFmtId="0" fontId="34" fillId="0" borderId="0" xfId="0" applyFont="1" applyAlignment="1" applyProtection="1">
      <alignment horizontal="left" vertical="center" indent="1"/>
    </xf>
    <xf numFmtId="0" fontId="3" fillId="6" borderId="9" xfId="0" applyFont="1" applyFill="1" applyBorder="1" applyAlignment="1" applyProtection="1">
      <alignment horizontal="center" vertical="center"/>
    </xf>
    <xf numFmtId="0" fontId="3" fillId="11" borderId="22" xfId="0" applyFont="1" applyFill="1" applyBorder="1" applyAlignment="1" applyProtection="1">
      <alignment horizontal="center" vertical="center"/>
    </xf>
    <xf numFmtId="0" fontId="3" fillId="11" borderId="23" xfId="0" applyFont="1" applyFill="1" applyBorder="1" applyAlignment="1" applyProtection="1">
      <alignment horizontal="center" vertical="center"/>
    </xf>
    <xf numFmtId="0" fontId="3" fillId="11" borderId="25" xfId="0" applyFont="1" applyFill="1" applyBorder="1" applyAlignment="1" applyProtection="1">
      <alignment horizontal="center" vertical="center"/>
    </xf>
    <xf numFmtId="166" fontId="25" fillId="8" borderId="0" xfId="0" applyNumberFormat="1" applyFont="1" applyFill="1" applyBorder="1" applyAlignment="1" applyProtection="1">
      <alignment horizontal="center" vertical="center" wrapText="1"/>
    </xf>
    <xf numFmtId="166" fontId="25" fillId="8" borderId="0" xfId="0" applyNumberFormat="1" applyFont="1" applyFill="1" applyBorder="1" applyAlignment="1" applyProtection="1">
      <alignment horizontal="center" vertical="center"/>
    </xf>
    <xf numFmtId="0" fontId="27" fillId="8" borderId="0" xfId="0" applyFont="1" applyFill="1" applyBorder="1" applyAlignment="1" applyProtection="1">
      <alignment horizontal="center" vertical="center"/>
    </xf>
    <xf numFmtId="0" fontId="0" fillId="8" borderId="0" xfId="0" applyFill="1" applyBorder="1" applyAlignment="1" applyProtection="1">
      <alignment horizontal="center" vertical="center"/>
    </xf>
    <xf numFmtId="166" fontId="28" fillId="0" borderId="0" xfId="0" applyNumberFormat="1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2" xr:uid="{37CC1719-5E04-40D7-99E8-6B932B96F5A1}"/>
    <cellStyle name="Normal 3" xfId="3" xr:uid="{12D67E7E-685D-4A38-9705-4EA98F42C9F0}"/>
    <cellStyle name="Pourcentage" xfId="1" builtinId="5"/>
  </cellStyles>
  <dxfs count="14">
    <dxf>
      <font>
        <b/>
        <i val="0"/>
        <condense val="0"/>
        <extend val="0"/>
        <color indexed="10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9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2790356225591199E-2"/>
          <c:y val="4.8860012564912084E-2"/>
          <c:w val="0.92027807513783166"/>
          <c:h val="0.7785028668675991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OS!$D$3</c:f>
              <c:strCache>
                <c:ptCount val="1"/>
                <c:pt idx="0">
                  <c:v>HC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OS!$D$5:$D$11</c:f>
              <c:strCache>
                <c:ptCount val="7"/>
                <c:pt idx="0">
                  <c:v>Lu</c:v>
                </c:pt>
                <c:pt idx="1">
                  <c:v>Ma</c:v>
                </c:pt>
                <c:pt idx="2">
                  <c:v>Me</c:v>
                </c:pt>
                <c:pt idx="3">
                  <c:v>Je</c:v>
                </c:pt>
                <c:pt idx="4">
                  <c:v>Ve</c:v>
                </c:pt>
                <c:pt idx="5">
                  <c:v>Sa</c:v>
                </c:pt>
                <c:pt idx="6">
                  <c:v>Di</c:v>
                </c:pt>
              </c:strCache>
            </c:strRef>
          </c:cat>
          <c:val>
            <c:numRef>
              <c:f>OS!$E$5:$E$11</c:f>
              <c:numCache>
                <c:formatCode>#,##0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0-B137-4DAE-89CC-AB79DABB63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6868488"/>
        <c:axId val="1"/>
      </c:barChart>
      <c:lineChart>
        <c:grouping val="standard"/>
        <c:varyColors val="0"/>
        <c:ser>
          <c:idx val="1"/>
          <c:order val="1"/>
          <c:tx>
            <c:strRef>
              <c:f>OS!$S$4</c:f>
              <c:strCache>
                <c:ptCount val="1"/>
                <c:pt idx="0">
                  <c:v>Obj. Cum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OS!$D$5:$D$11</c:f>
              <c:strCache>
                <c:ptCount val="7"/>
                <c:pt idx="0">
                  <c:v>Lu</c:v>
                </c:pt>
                <c:pt idx="1">
                  <c:v>Ma</c:v>
                </c:pt>
                <c:pt idx="2">
                  <c:v>Me</c:v>
                </c:pt>
                <c:pt idx="3">
                  <c:v>Je</c:v>
                </c:pt>
                <c:pt idx="4">
                  <c:v>Ve</c:v>
                </c:pt>
                <c:pt idx="5">
                  <c:v>Sa</c:v>
                </c:pt>
                <c:pt idx="6">
                  <c:v>Di</c:v>
                </c:pt>
              </c:strCache>
            </c:strRef>
          </c:cat>
          <c:val>
            <c:numRef>
              <c:f>OS!$S$5:$S$11</c:f>
              <c:numCache>
                <c:formatCode>General</c:formatCode>
                <c:ptCount val="7"/>
                <c:pt idx="0">
                  <c:v>1016</c:v>
                </c:pt>
                <c:pt idx="1">
                  <c:v>2032</c:v>
                </c:pt>
                <c:pt idx="2">
                  <c:v>3048</c:v>
                </c:pt>
                <c:pt idx="3">
                  <c:v>4064</c:v>
                </c:pt>
                <c:pt idx="4">
                  <c:v>5080</c:v>
                </c:pt>
                <c:pt idx="5" formatCode="#,##0">
                  <c:v>5080</c:v>
                </c:pt>
                <c:pt idx="6" formatCode="#,##0">
                  <c:v>5080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37-4DAE-89CC-AB79DABB638C}"/>
            </c:ext>
          </c:extLst>
        </c:ser>
        <c:ser>
          <c:idx val="2"/>
          <c:order val="2"/>
          <c:tx>
            <c:strRef>
              <c:f>OS!$R$4</c:f>
              <c:strCache>
                <c:ptCount val="1"/>
                <c:pt idx="0">
                  <c:v>HC Cum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12"/>
            <c:spPr>
              <a:solidFill>
                <a:srgbClr val="339966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strRef>
              <c:f>OS!$D$5:$D$11</c:f>
              <c:strCache>
                <c:ptCount val="7"/>
                <c:pt idx="0">
                  <c:v>Lu</c:v>
                </c:pt>
                <c:pt idx="1">
                  <c:v>Ma</c:v>
                </c:pt>
                <c:pt idx="2">
                  <c:v>Me</c:v>
                </c:pt>
                <c:pt idx="3">
                  <c:v>Je</c:v>
                </c:pt>
                <c:pt idx="4">
                  <c:v>Ve</c:v>
                </c:pt>
                <c:pt idx="5">
                  <c:v>Sa</c:v>
                </c:pt>
                <c:pt idx="6">
                  <c:v>Di</c:v>
                </c:pt>
              </c:strCache>
            </c:strRef>
          </c:cat>
          <c:val>
            <c:numRef>
              <c:f>OS!$R$5:$R$11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137-4DAE-89CC-AB79DABB638C}"/>
            </c:ext>
          </c:extLst>
        </c:ser>
        <c:ser>
          <c:idx val="3"/>
          <c:order val="3"/>
          <c:tx>
            <c:strRef>
              <c:f>OS!$Q$4</c:f>
              <c:strCache>
                <c:ptCount val="1"/>
                <c:pt idx="0">
                  <c:v>Obj. Jour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OS!$D$5:$D$11</c:f>
              <c:strCache>
                <c:ptCount val="7"/>
                <c:pt idx="0">
                  <c:v>Lu</c:v>
                </c:pt>
                <c:pt idx="1">
                  <c:v>Ma</c:v>
                </c:pt>
                <c:pt idx="2">
                  <c:v>Me</c:v>
                </c:pt>
                <c:pt idx="3">
                  <c:v>Je</c:v>
                </c:pt>
                <c:pt idx="4">
                  <c:v>Ve</c:v>
                </c:pt>
                <c:pt idx="5">
                  <c:v>Sa</c:v>
                </c:pt>
                <c:pt idx="6">
                  <c:v>Di</c:v>
                </c:pt>
              </c:strCache>
            </c:strRef>
          </c:cat>
          <c:val>
            <c:numRef>
              <c:f>OS!$Q$5:$Q$11</c:f>
              <c:numCache>
                <c:formatCode>General</c:formatCode>
                <c:ptCount val="7"/>
                <c:pt idx="0">
                  <c:v>1016</c:v>
                </c:pt>
                <c:pt idx="1">
                  <c:v>1016</c:v>
                </c:pt>
                <c:pt idx="2">
                  <c:v>1016</c:v>
                </c:pt>
                <c:pt idx="3">
                  <c:v>1016</c:v>
                </c:pt>
                <c:pt idx="4">
                  <c:v>1016</c:v>
                </c:pt>
                <c:pt idx="5">
                  <c:v>1016</c:v>
                </c:pt>
                <c:pt idx="6">
                  <c:v>1016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137-4DAE-89CC-AB79DABB63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6868488"/>
        <c:axId val="1"/>
      </c:lineChart>
      <c:catAx>
        <c:axId val="226868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22686848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5130000864276714"/>
          <c:y val="0.92182547214171517"/>
          <c:w val="0.50086691503250136"/>
          <c:h val="6.840390879478830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5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78740157480314965" l="0.78740157480314965" r="0.78740157480314965" t="0.59055118110236227" header="0.51181102362204722" footer="0.51181102362204722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47625</xdr:rowOff>
    </xdr:from>
    <xdr:to>
      <xdr:col>2</xdr:col>
      <xdr:colOff>219075</xdr:colOff>
      <xdr:row>2</xdr:row>
      <xdr:rowOff>123825</xdr:rowOff>
    </xdr:to>
    <xdr:pic>
      <xdr:nvPicPr>
        <xdr:cNvPr id="1905705" name="Picture 1" descr="Logo%20Lemo5%20(noir)">
          <a:extLst>
            <a:ext uri="{FF2B5EF4-FFF2-40B4-BE49-F238E27FC236}">
              <a16:creationId xmlns:a16="http://schemas.microsoft.com/office/drawing/2014/main" id="{4114C130-3522-4C0D-8619-676AE8380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21526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13</xdr:row>
      <xdr:rowOff>114300</xdr:rowOff>
    </xdr:from>
    <xdr:to>
      <xdr:col>8</xdr:col>
      <xdr:colOff>9525</xdr:colOff>
      <xdr:row>28</xdr:row>
      <xdr:rowOff>19050</xdr:rowOff>
    </xdr:to>
    <xdr:graphicFrame macro="">
      <xdr:nvGraphicFramePr>
        <xdr:cNvPr id="1906729" name="Graphique 1">
          <a:extLst>
            <a:ext uri="{FF2B5EF4-FFF2-40B4-BE49-F238E27FC236}">
              <a16:creationId xmlns:a16="http://schemas.microsoft.com/office/drawing/2014/main" id="{6EC693CC-0AE6-4B22-A0D0-9E2134A0FF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0%20LES%20BIGS%20DOSSIERS%20DE%20PATRICK\BIG%20INDICATEURS\Travaux%20indicateurs\Extraction%20des%20Group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0%20LES%20BIGS%20DOSSIERS%20DE%20PATRICK\BIG%20INDICATEURS\Travaux%20indicateurs\Production%20DEC%20-%20Objectifs%20&amp;%20R&#233;alis&#233;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 machines"/>
      <sheetName val="Extrac"/>
      <sheetName val="Décolletage"/>
      <sheetName val="Graph1"/>
      <sheetName val="CC-Déterminants"/>
      <sheetName val="Statistiques"/>
      <sheetName val="Reprise"/>
      <sheetName val="Vibro Polissage"/>
      <sheetName val="Lemo5"/>
    </sheetNames>
    <sheetDataSet>
      <sheetData sheetId="0">
        <row r="143">
          <cell r="J143" t="str">
            <v>FIN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udget"/>
      <sheetName val="Plan"/>
      <sheetName val="Décolletage"/>
      <sheetName val="Reprise"/>
      <sheetName val="Injection"/>
      <sheetName val="Vibro"/>
      <sheetName val="Feuille Point-10"/>
      <sheetName val="Objectifs"/>
      <sheetName val="Trav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43">
          <cell r="C43" t="str">
            <v>TOTAL LEMO 5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64"/>
  <sheetViews>
    <sheetView zoomScaleNormal="100" workbookViewId="0">
      <pane ySplit="8" topLeftCell="A9" activePane="bottomLeft" state="frozen"/>
      <selection pane="bottomLeft" activeCell="A5" sqref="A5:M6"/>
    </sheetView>
  </sheetViews>
  <sheetFormatPr baseColWidth="10" defaultRowHeight="12.75" x14ac:dyDescent="0.2"/>
  <cols>
    <col min="1" max="1" width="10.7109375" customWidth="1"/>
    <col min="2" max="2" width="18.7109375" customWidth="1"/>
    <col min="3" max="3" width="5.28515625" customWidth="1"/>
    <col min="4" max="4" width="2.7109375" customWidth="1"/>
    <col min="5" max="5" width="1.7109375" customWidth="1"/>
    <col min="6" max="6" width="2.7109375" customWidth="1"/>
    <col min="7" max="8" width="4.7109375" customWidth="1"/>
    <col min="9" max="9" width="2.7109375" customWidth="1"/>
    <col min="10" max="11" width="11.7109375" style="7" customWidth="1"/>
    <col min="12" max="12" width="11.140625" style="7" customWidth="1"/>
    <col min="13" max="13" width="11.7109375" style="7" customWidth="1"/>
  </cols>
  <sheetData>
    <row r="2" spans="1:14" x14ac:dyDescent="0.2">
      <c r="C2" s="3"/>
      <c r="D2" s="3"/>
      <c r="E2" s="3"/>
      <c r="F2" s="3"/>
      <c r="G2" s="3"/>
      <c r="H2" s="3"/>
      <c r="I2" s="3"/>
      <c r="J2" s="4"/>
      <c r="K2" s="4"/>
      <c r="L2" s="4"/>
      <c r="M2" s="5" t="s">
        <v>87</v>
      </c>
      <c r="N2" s="6"/>
    </row>
    <row r="3" spans="1:14" x14ac:dyDescent="0.2">
      <c r="M3" s="8" t="s">
        <v>88</v>
      </c>
    </row>
    <row r="4" spans="1:14" ht="8.25" customHeight="1" thickBot="1" x14ac:dyDescent="0.25"/>
    <row r="5" spans="1:14" ht="12.75" customHeight="1" x14ac:dyDescent="0.2">
      <c r="A5" s="233" t="s">
        <v>89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5"/>
    </row>
    <row r="6" spans="1:14" ht="13.5" customHeight="1" thickBot="1" x14ac:dyDescent="0.25">
      <c r="A6" s="236"/>
      <c r="B6" s="237"/>
      <c r="C6" s="237"/>
      <c r="D6" s="237"/>
      <c r="E6" s="237"/>
      <c r="F6" s="237"/>
      <c r="G6" s="237"/>
      <c r="H6" s="237"/>
      <c r="I6" s="237"/>
      <c r="J6" s="237"/>
      <c r="K6" s="237"/>
      <c r="L6" s="237"/>
      <c r="M6" s="238"/>
    </row>
    <row r="7" spans="1:14" x14ac:dyDescent="0.2">
      <c r="A7" t="s">
        <v>90</v>
      </c>
      <c r="C7" s="9"/>
      <c r="D7" s="9"/>
      <c r="E7" s="9"/>
      <c r="F7" s="9"/>
      <c r="G7" s="9"/>
      <c r="H7" s="10" t="s">
        <v>91</v>
      </c>
      <c r="I7" s="239">
        <v>42702</v>
      </c>
      <c r="J7" s="239"/>
      <c r="M7" s="8" t="s">
        <v>92</v>
      </c>
    </row>
    <row r="8" spans="1:14" ht="9.75" customHeight="1" x14ac:dyDescent="0.2"/>
    <row r="9" spans="1:14" x14ac:dyDescent="0.2">
      <c r="A9" s="11" t="s">
        <v>1</v>
      </c>
      <c r="B9" s="12" t="s">
        <v>6</v>
      </c>
      <c r="C9" s="13" t="s">
        <v>13</v>
      </c>
      <c r="D9" s="13"/>
      <c r="E9" s="13" t="s">
        <v>14</v>
      </c>
      <c r="F9" s="13"/>
      <c r="G9" s="13" t="s">
        <v>15</v>
      </c>
      <c r="H9" s="13" t="s">
        <v>93</v>
      </c>
      <c r="I9" s="14"/>
      <c r="J9" s="15" t="s">
        <v>94</v>
      </c>
      <c r="K9" s="16"/>
      <c r="L9" s="16"/>
      <c r="M9" s="16"/>
    </row>
    <row r="10" spans="1:14" s="23" customFormat="1" ht="12" x14ac:dyDescent="0.2">
      <c r="A10" s="17" t="s">
        <v>16</v>
      </c>
      <c r="B10" s="18"/>
      <c r="C10" s="19" t="s">
        <v>17</v>
      </c>
      <c r="D10" s="20" t="s">
        <v>18</v>
      </c>
      <c r="E10" s="21" t="s">
        <v>19</v>
      </c>
      <c r="F10" s="20" t="s">
        <v>20</v>
      </c>
      <c r="G10" s="21">
        <v>3</v>
      </c>
      <c r="H10" s="21"/>
      <c r="I10" s="21"/>
      <c r="J10" s="232"/>
      <c r="K10" s="232"/>
      <c r="L10" s="232"/>
      <c r="M10" s="232"/>
    </row>
    <row r="11" spans="1:14" s="23" customFormat="1" ht="12" x14ac:dyDescent="0.2">
      <c r="A11" s="18" t="s">
        <v>21</v>
      </c>
      <c r="B11" s="21"/>
      <c r="C11" s="19" t="s">
        <v>22</v>
      </c>
      <c r="D11" s="20" t="s">
        <v>18</v>
      </c>
      <c r="E11" s="21" t="s">
        <v>19</v>
      </c>
      <c r="F11" s="20">
        <v>7</v>
      </c>
      <c r="G11" s="21">
        <v>7</v>
      </c>
      <c r="H11" s="21"/>
      <c r="I11" s="21"/>
      <c r="J11" s="232"/>
      <c r="K11" s="232"/>
      <c r="L11" s="232"/>
      <c r="M11" s="232"/>
    </row>
    <row r="12" spans="1:14" s="23" customFormat="1" ht="12" x14ac:dyDescent="0.2">
      <c r="A12" s="18" t="s">
        <v>24</v>
      </c>
      <c r="B12" s="18"/>
      <c r="C12" s="19" t="s">
        <v>25</v>
      </c>
      <c r="D12" s="20" t="s">
        <v>18</v>
      </c>
      <c r="E12" s="21" t="s">
        <v>19</v>
      </c>
      <c r="F12" s="20" t="s">
        <v>0</v>
      </c>
      <c r="G12" s="21">
        <v>14</v>
      </c>
      <c r="H12" s="21"/>
      <c r="I12" s="21"/>
      <c r="J12" s="232"/>
      <c r="K12" s="232"/>
      <c r="L12" s="232"/>
      <c r="M12" s="232"/>
    </row>
    <row r="13" spans="1:14" s="23" customFormat="1" ht="12" x14ac:dyDescent="0.2">
      <c r="A13" s="18" t="s">
        <v>26</v>
      </c>
      <c r="B13" s="21"/>
      <c r="C13" s="19" t="s">
        <v>27</v>
      </c>
      <c r="D13" s="20" t="s">
        <v>18</v>
      </c>
      <c r="E13" s="21" t="s">
        <v>19</v>
      </c>
      <c r="F13" s="20" t="s">
        <v>20</v>
      </c>
      <c r="G13" s="21">
        <v>3</v>
      </c>
      <c r="H13" s="21"/>
      <c r="I13" s="21"/>
      <c r="J13" s="232"/>
      <c r="K13" s="232"/>
      <c r="L13" s="232"/>
      <c r="M13" s="232"/>
    </row>
    <row r="14" spans="1:14" s="23" customFormat="1" ht="12" x14ac:dyDescent="0.2">
      <c r="A14" s="18" t="s">
        <v>28</v>
      </c>
      <c r="B14" s="18"/>
      <c r="C14" s="19" t="s">
        <v>29</v>
      </c>
      <c r="D14" s="20" t="s">
        <v>18</v>
      </c>
      <c r="E14" s="21" t="s">
        <v>19</v>
      </c>
      <c r="F14" s="20">
        <v>2</v>
      </c>
      <c r="G14" s="21">
        <v>2</v>
      </c>
      <c r="H14" s="17">
        <f>SUM(G10:G14)</f>
        <v>29</v>
      </c>
      <c r="I14" s="21"/>
      <c r="J14" s="232"/>
      <c r="K14" s="232"/>
      <c r="L14" s="232"/>
      <c r="M14" s="232"/>
    </row>
    <row r="15" spans="1:14" s="23" customFormat="1" ht="12" x14ac:dyDescent="0.2">
      <c r="I15" s="21"/>
      <c r="J15" s="7"/>
      <c r="K15" s="7"/>
      <c r="L15" s="7"/>
      <c r="M15" s="7"/>
    </row>
    <row r="16" spans="1:14" s="23" customFormat="1" ht="12" x14ac:dyDescent="0.2">
      <c r="H16" s="21"/>
      <c r="I16" s="21"/>
      <c r="J16" s="7"/>
      <c r="K16" s="7"/>
      <c r="L16" s="7"/>
      <c r="M16" s="7"/>
    </row>
    <row r="17" spans="1:13" s="23" customFormat="1" x14ac:dyDescent="0.2">
      <c r="A17" s="11" t="s">
        <v>2</v>
      </c>
      <c r="B17" s="12" t="s">
        <v>7</v>
      </c>
      <c r="C17" s="13" t="s">
        <v>13</v>
      </c>
      <c r="D17" s="13"/>
      <c r="E17" s="13" t="s">
        <v>14</v>
      </c>
      <c r="F17" s="13"/>
      <c r="G17" s="13" t="s">
        <v>15</v>
      </c>
      <c r="H17" s="13" t="s">
        <v>93</v>
      </c>
      <c r="I17" s="14"/>
      <c r="J17" s="15" t="s">
        <v>94</v>
      </c>
      <c r="K17" s="16"/>
      <c r="L17" s="16"/>
      <c r="M17" s="16"/>
    </row>
    <row r="18" spans="1:13" s="23" customFormat="1" ht="12" x14ac:dyDescent="0.2">
      <c r="A18" s="18" t="s">
        <v>30</v>
      </c>
      <c r="B18" s="18"/>
      <c r="C18" s="19" t="s">
        <v>31</v>
      </c>
      <c r="D18" s="20" t="s">
        <v>18</v>
      </c>
      <c r="E18" s="21"/>
      <c r="F18" s="20"/>
      <c r="G18" s="24">
        <v>1</v>
      </c>
      <c r="H18" s="25"/>
      <c r="I18" s="21"/>
      <c r="J18" s="232"/>
      <c r="K18" s="232"/>
      <c r="L18" s="232"/>
      <c r="M18" s="232"/>
    </row>
    <row r="19" spans="1:13" s="23" customFormat="1" ht="12" x14ac:dyDescent="0.2">
      <c r="A19" s="18" t="s">
        <v>32</v>
      </c>
      <c r="B19" s="18"/>
      <c r="C19" s="19" t="s">
        <v>33</v>
      </c>
      <c r="D19" s="20" t="s">
        <v>18</v>
      </c>
      <c r="E19" s="21"/>
      <c r="F19" s="20"/>
      <c r="G19" s="24">
        <v>1</v>
      </c>
      <c r="H19" s="25"/>
      <c r="I19" s="21"/>
      <c r="J19" s="232"/>
      <c r="K19" s="232"/>
      <c r="L19" s="232"/>
      <c r="M19" s="232"/>
    </row>
    <row r="20" spans="1:13" s="23" customFormat="1" ht="12" x14ac:dyDescent="0.2">
      <c r="A20" s="18" t="s">
        <v>34</v>
      </c>
      <c r="B20" s="18"/>
      <c r="C20" s="19" t="s">
        <v>35</v>
      </c>
      <c r="D20" s="20" t="s">
        <v>18</v>
      </c>
      <c r="E20" s="21" t="s">
        <v>19</v>
      </c>
      <c r="F20" s="20" t="s">
        <v>54</v>
      </c>
      <c r="G20" s="24">
        <v>2</v>
      </c>
      <c r="H20" s="25"/>
      <c r="I20" s="21"/>
      <c r="J20" s="232"/>
      <c r="K20" s="232"/>
      <c r="L20" s="232"/>
      <c r="M20" s="232"/>
    </row>
    <row r="21" spans="1:13" s="23" customFormat="1" ht="12" x14ac:dyDescent="0.2">
      <c r="A21" s="18" t="s">
        <v>36</v>
      </c>
      <c r="B21" s="18"/>
      <c r="C21" s="19" t="s">
        <v>37</v>
      </c>
      <c r="D21" s="20" t="s">
        <v>18</v>
      </c>
      <c r="E21" s="21"/>
      <c r="F21" s="20"/>
      <c r="G21" s="25">
        <v>1</v>
      </c>
      <c r="H21" s="17">
        <f>SUM(G17:G21)</f>
        <v>5</v>
      </c>
      <c r="I21" s="21"/>
      <c r="J21" s="232"/>
      <c r="K21" s="232"/>
      <c r="L21" s="232"/>
      <c r="M21" s="232"/>
    </row>
    <row r="22" spans="1:13" s="23" customFormat="1" ht="12" x14ac:dyDescent="0.2">
      <c r="D22" s="20"/>
      <c r="E22" s="21"/>
      <c r="F22" s="20"/>
      <c r="I22" s="21"/>
      <c r="J22" s="7"/>
      <c r="K22" s="7"/>
      <c r="L22" s="7"/>
      <c r="M22" s="7"/>
    </row>
    <row r="23" spans="1:13" s="23" customFormat="1" ht="12" x14ac:dyDescent="0.2">
      <c r="I23" s="21"/>
      <c r="J23" s="7"/>
      <c r="K23" s="7"/>
      <c r="L23" s="7"/>
      <c r="M23" s="7"/>
    </row>
    <row r="24" spans="1:13" s="23" customFormat="1" x14ac:dyDescent="0.2">
      <c r="A24" s="11" t="s">
        <v>3</v>
      </c>
      <c r="B24" s="12" t="s">
        <v>38</v>
      </c>
      <c r="C24" s="13" t="s">
        <v>13</v>
      </c>
      <c r="D24" s="13"/>
      <c r="E24" s="13" t="s">
        <v>14</v>
      </c>
      <c r="F24" s="13"/>
      <c r="G24" s="13" t="s">
        <v>15</v>
      </c>
      <c r="H24" s="13" t="s">
        <v>93</v>
      </c>
      <c r="I24" s="14"/>
      <c r="J24" s="15" t="s">
        <v>94</v>
      </c>
      <c r="K24" s="16"/>
      <c r="L24" s="16"/>
      <c r="M24" s="16"/>
    </row>
    <row r="25" spans="1:13" s="23" customFormat="1" ht="12" x14ac:dyDescent="0.2">
      <c r="A25" s="18" t="s">
        <v>39</v>
      </c>
      <c r="B25" s="18"/>
      <c r="C25" s="19" t="s">
        <v>40</v>
      </c>
      <c r="D25" s="20" t="s">
        <v>18</v>
      </c>
      <c r="E25" s="21" t="s">
        <v>19</v>
      </c>
      <c r="F25" s="20" t="s">
        <v>41</v>
      </c>
      <c r="G25" s="24">
        <v>5</v>
      </c>
      <c r="H25" s="17">
        <f>SUM(G25)</f>
        <v>5</v>
      </c>
      <c r="I25" s="21"/>
      <c r="J25" s="232"/>
      <c r="K25" s="232"/>
      <c r="L25" s="232"/>
      <c r="M25" s="232"/>
    </row>
    <row r="26" spans="1:13" s="23" customFormat="1" ht="12" x14ac:dyDescent="0.2">
      <c r="I26" s="21"/>
      <c r="J26" s="7"/>
      <c r="K26" s="7"/>
      <c r="L26" s="7"/>
      <c r="M26" s="7"/>
    </row>
    <row r="27" spans="1:13" s="23" customFormat="1" ht="12" x14ac:dyDescent="0.2">
      <c r="A27" s="17"/>
      <c r="B27" s="17"/>
      <c r="C27" s="27"/>
      <c r="D27" s="27"/>
      <c r="E27" s="27"/>
      <c r="F27" s="27"/>
      <c r="G27" s="25"/>
      <c r="H27" s="25"/>
      <c r="I27" s="21"/>
      <c r="J27" s="7"/>
      <c r="K27" s="7"/>
      <c r="L27" s="7"/>
      <c r="M27" s="7"/>
    </row>
    <row r="28" spans="1:13" s="23" customFormat="1" x14ac:dyDescent="0.2">
      <c r="A28" s="11" t="s">
        <v>4</v>
      </c>
      <c r="B28" s="12" t="s">
        <v>42</v>
      </c>
      <c r="C28" s="13" t="s">
        <v>13</v>
      </c>
      <c r="D28" s="13"/>
      <c r="E28" s="13" t="s">
        <v>14</v>
      </c>
      <c r="F28" s="13"/>
      <c r="G28" s="13" t="s">
        <v>15</v>
      </c>
      <c r="H28" s="13" t="s">
        <v>93</v>
      </c>
      <c r="I28" s="14"/>
      <c r="J28" s="15" t="s">
        <v>94</v>
      </c>
      <c r="K28" s="16"/>
      <c r="L28" s="16"/>
      <c r="M28" s="16"/>
    </row>
    <row r="29" spans="1:13" s="23" customFormat="1" ht="12" x14ac:dyDescent="0.2">
      <c r="A29" s="18" t="s">
        <v>43</v>
      </c>
      <c r="B29" s="18"/>
      <c r="C29" s="19" t="s">
        <v>44</v>
      </c>
      <c r="D29" s="20" t="s">
        <v>18</v>
      </c>
      <c r="E29" s="21" t="s">
        <v>19</v>
      </c>
      <c r="F29" s="20" t="s">
        <v>41</v>
      </c>
      <c r="G29" s="25">
        <v>5</v>
      </c>
      <c r="H29" s="25"/>
      <c r="I29" s="21"/>
      <c r="J29" s="232"/>
      <c r="K29" s="232"/>
      <c r="L29" s="232"/>
      <c r="M29" s="232"/>
    </row>
    <row r="30" spans="1:13" s="23" customFormat="1" ht="12" x14ac:dyDescent="0.2">
      <c r="A30" s="18" t="s">
        <v>95</v>
      </c>
      <c r="B30" s="18"/>
      <c r="C30" s="19" t="s">
        <v>44</v>
      </c>
      <c r="D30" s="20" t="s">
        <v>23</v>
      </c>
      <c r="E30" s="21" t="s">
        <v>19</v>
      </c>
      <c r="F30" s="20" t="s">
        <v>45</v>
      </c>
      <c r="G30" s="25">
        <v>2</v>
      </c>
      <c r="H30" s="25"/>
      <c r="I30" s="21"/>
      <c r="J30" s="232"/>
      <c r="K30" s="232"/>
      <c r="L30" s="232"/>
      <c r="M30" s="232"/>
    </row>
    <row r="31" spans="1:13" s="23" customFormat="1" ht="12" x14ac:dyDescent="0.2">
      <c r="A31" s="18" t="s">
        <v>96</v>
      </c>
      <c r="B31" s="18"/>
      <c r="C31" s="19" t="s">
        <v>44</v>
      </c>
      <c r="D31" s="20" t="s">
        <v>46</v>
      </c>
      <c r="E31" s="21"/>
      <c r="F31" s="20"/>
      <c r="G31" s="25">
        <v>1</v>
      </c>
      <c r="H31" s="25"/>
      <c r="I31" s="21"/>
      <c r="J31" s="232"/>
      <c r="K31" s="232"/>
      <c r="L31" s="232"/>
      <c r="M31" s="232"/>
    </row>
    <row r="32" spans="1:13" s="23" customFormat="1" ht="12" x14ac:dyDescent="0.2">
      <c r="A32" s="18" t="s">
        <v>47</v>
      </c>
      <c r="B32" s="18"/>
      <c r="C32" s="19" t="s">
        <v>48</v>
      </c>
      <c r="D32" s="20" t="s">
        <v>18</v>
      </c>
      <c r="E32" s="21"/>
      <c r="F32" s="20"/>
      <c r="G32" s="25">
        <v>1</v>
      </c>
      <c r="H32" s="17">
        <f>SUM(G29:G32)</f>
        <v>9</v>
      </c>
      <c r="I32" s="21"/>
      <c r="J32" s="22"/>
      <c r="K32" s="22"/>
      <c r="L32" s="22"/>
      <c r="M32" s="22"/>
    </row>
    <row r="33" spans="1:13" s="23" customFormat="1" ht="12" x14ac:dyDescent="0.2">
      <c r="I33" s="21"/>
      <c r="J33" s="7"/>
      <c r="K33" s="7"/>
      <c r="L33" s="7"/>
      <c r="M33" s="7"/>
    </row>
    <row r="34" spans="1:13" s="23" customFormat="1" ht="12" x14ac:dyDescent="0.2">
      <c r="A34" s="18"/>
      <c r="B34" s="18"/>
      <c r="C34" s="19"/>
      <c r="D34" s="19"/>
      <c r="E34" s="19"/>
      <c r="F34" s="19"/>
      <c r="G34" s="17"/>
      <c r="H34" s="25"/>
      <c r="I34" s="21"/>
      <c r="J34" s="7"/>
      <c r="K34" s="7"/>
      <c r="L34" s="7"/>
      <c r="M34" s="7"/>
    </row>
    <row r="35" spans="1:13" s="23" customFormat="1" x14ac:dyDescent="0.2">
      <c r="A35" s="11" t="s">
        <v>5</v>
      </c>
      <c r="B35" s="12" t="s">
        <v>49</v>
      </c>
      <c r="C35" s="13" t="s">
        <v>13</v>
      </c>
      <c r="D35" s="13"/>
      <c r="E35" s="13" t="s">
        <v>14</v>
      </c>
      <c r="F35" s="13"/>
      <c r="G35" s="13" t="s">
        <v>15</v>
      </c>
      <c r="H35" s="13" t="s">
        <v>93</v>
      </c>
      <c r="I35" s="14"/>
      <c r="J35" s="15" t="s">
        <v>94</v>
      </c>
      <c r="K35" s="16"/>
      <c r="L35" s="16"/>
      <c r="M35" s="16"/>
    </row>
    <row r="36" spans="1:13" s="23" customFormat="1" ht="12" x14ac:dyDescent="0.2">
      <c r="A36" s="18" t="s">
        <v>50</v>
      </c>
      <c r="B36" s="18"/>
      <c r="C36" s="19" t="s">
        <v>51</v>
      </c>
      <c r="D36" s="20" t="s">
        <v>18</v>
      </c>
      <c r="E36" s="21" t="s">
        <v>19</v>
      </c>
      <c r="F36" s="20" t="s">
        <v>20</v>
      </c>
      <c r="G36" s="25">
        <v>3</v>
      </c>
      <c r="H36" s="25"/>
      <c r="I36" s="21"/>
      <c r="J36" s="232"/>
      <c r="K36" s="232"/>
      <c r="L36" s="232"/>
      <c r="M36" s="232"/>
    </row>
    <row r="37" spans="1:13" s="23" customFormat="1" ht="12" x14ac:dyDescent="0.2">
      <c r="A37" s="18" t="s">
        <v>52</v>
      </c>
      <c r="B37" s="18"/>
      <c r="C37" s="19" t="s">
        <v>53</v>
      </c>
      <c r="D37" s="20" t="s">
        <v>18</v>
      </c>
      <c r="E37" s="21" t="s">
        <v>19</v>
      </c>
      <c r="F37" s="20" t="s">
        <v>54</v>
      </c>
      <c r="G37" s="25">
        <v>2</v>
      </c>
      <c r="H37" s="25"/>
      <c r="I37" s="21"/>
      <c r="J37" s="232"/>
      <c r="K37" s="232"/>
      <c r="L37" s="232"/>
      <c r="M37" s="232"/>
    </row>
    <row r="38" spans="1:13" s="23" customFormat="1" ht="12" x14ac:dyDescent="0.2">
      <c r="A38" s="18" t="s">
        <v>52</v>
      </c>
      <c r="B38" s="18"/>
      <c r="C38" s="19" t="s">
        <v>55</v>
      </c>
      <c r="D38" s="20" t="s">
        <v>18</v>
      </c>
      <c r="E38" s="21"/>
      <c r="F38" s="20"/>
      <c r="G38" s="25">
        <v>1</v>
      </c>
      <c r="H38" s="17">
        <f>SUM(G36:G38)</f>
        <v>6</v>
      </c>
      <c r="I38" s="21"/>
      <c r="J38" s="232"/>
      <c r="K38" s="232"/>
      <c r="L38" s="232"/>
      <c r="M38" s="232"/>
    </row>
    <row r="39" spans="1:13" s="23" customFormat="1" ht="12" x14ac:dyDescent="0.2">
      <c r="I39" s="21"/>
      <c r="J39" s="7"/>
      <c r="K39" s="7"/>
      <c r="L39" s="7"/>
      <c r="M39" s="7"/>
    </row>
    <row r="40" spans="1:13" s="23" customFormat="1" ht="12" x14ac:dyDescent="0.2">
      <c r="G40" s="21"/>
      <c r="H40" s="21"/>
      <c r="I40" s="21"/>
      <c r="J40" s="7"/>
      <c r="K40" s="7"/>
      <c r="L40" s="7"/>
      <c r="M40" s="7"/>
    </row>
    <row r="41" spans="1:13" s="23" customFormat="1" x14ac:dyDescent="0.2">
      <c r="A41" s="11" t="s">
        <v>10</v>
      </c>
      <c r="B41" s="12" t="s">
        <v>8</v>
      </c>
      <c r="C41" s="13" t="s">
        <v>13</v>
      </c>
      <c r="D41" s="13"/>
      <c r="E41" s="13" t="s">
        <v>14</v>
      </c>
      <c r="F41" s="13"/>
      <c r="G41" s="13" t="s">
        <v>15</v>
      </c>
      <c r="H41" s="13" t="s">
        <v>93</v>
      </c>
      <c r="I41" s="14"/>
      <c r="J41" s="15" t="s">
        <v>94</v>
      </c>
      <c r="K41" s="16"/>
      <c r="L41" s="16"/>
      <c r="M41" s="16"/>
    </row>
    <row r="42" spans="1:13" s="23" customFormat="1" ht="12" x14ac:dyDescent="0.2">
      <c r="A42" s="18" t="s">
        <v>56</v>
      </c>
      <c r="B42" s="18"/>
      <c r="C42" s="19" t="s">
        <v>57</v>
      </c>
      <c r="D42" s="20" t="s">
        <v>18</v>
      </c>
      <c r="E42" s="21" t="s">
        <v>19</v>
      </c>
      <c r="F42" s="20">
        <v>15</v>
      </c>
      <c r="G42" s="21">
        <v>15</v>
      </c>
      <c r="I42" s="21"/>
      <c r="J42" s="232"/>
      <c r="K42" s="232"/>
      <c r="L42" s="232"/>
      <c r="M42" s="232"/>
    </row>
    <row r="43" spans="1:13" s="23" customFormat="1" ht="12" x14ac:dyDescent="0.2">
      <c r="A43" s="18" t="s">
        <v>163</v>
      </c>
      <c r="B43" s="18"/>
      <c r="C43" s="19" t="s">
        <v>161</v>
      </c>
      <c r="D43" s="20" t="s">
        <v>18</v>
      </c>
      <c r="E43" s="21" t="s">
        <v>19</v>
      </c>
      <c r="F43" s="20" t="s">
        <v>54</v>
      </c>
      <c r="G43" s="21">
        <v>2</v>
      </c>
      <c r="H43" s="26"/>
      <c r="I43" s="21"/>
      <c r="J43" s="22"/>
      <c r="K43" s="22"/>
      <c r="L43" s="22"/>
      <c r="M43" s="22"/>
    </row>
    <row r="44" spans="1:13" s="23" customFormat="1" ht="12" x14ac:dyDescent="0.2">
      <c r="A44" s="18" t="s">
        <v>164</v>
      </c>
      <c r="B44" s="18"/>
      <c r="C44" s="19" t="s">
        <v>162</v>
      </c>
      <c r="D44" s="20" t="s">
        <v>18</v>
      </c>
      <c r="E44" s="21" t="s">
        <v>19</v>
      </c>
      <c r="F44" s="20" t="s">
        <v>20</v>
      </c>
      <c r="G44" s="21">
        <v>3</v>
      </c>
      <c r="H44" s="26">
        <f>SUM(G42:G44)</f>
        <v>20</v>
      </c>
      <c r="I44" s="21"/>
      <c r="J44" s="22"/>
      <c r="K44" s="22"/>
      <c r="L44" s="22"/>
      <c r="M44" s="22"/>
    </row>
    <row r="45" spans="1:13" s="23" customFormat="1" ht="12" x14ac:dyDescent="0.2">
      <c r="I45" s="21"/>
      <c r="J45" s="7"/>
      <c r="K45" s="7"/>
      <c r="L45" s="7"/>
      <c r="M45" s="7"/>
    </row>
    <row r="46" spans="1:13" s="23" customFormat="1" ht="12" x14ac:dyDescent="0.2">
      <c r="G46" s="21"/>
      <c r="I46" s="21"/>
      <c r="J46" s="7"/>
      <c r="K46" s="7"/>
      <c r="L46" s="7"/>
      <c r="M46" s="7"/>
    </row>
    <row r="47" spans="1:13" s="23" customFormat="1" x14ac:dyDescent="0.2">
      <c r="A47" s="11" t="s">
        <v>11</v>
      </c>
      <c r="B47" s="12" t="s">
        <v>58</v>
      </c>
      <c r="C47" s="13" t="s">
        <v>13</v>
      </c>
      <c r="D47" s="13"/>
      <c r="E47" s="13" t="s">
        <v>14</v>
      </c>
      <c r="F47" s="13"/>
      <c r="G47" s="13" t="s">
        <v>15</v>
      </c>
      <c r="H47" s="13" t="s">
        <v>93</v>
      </c>
      <c r="I47" s="14"/>
      <c r="J47" s="15" t="s">
        <v>94</v>
      </c>
      <c r="K47" s="16"/>
      <c r="L47" s="16"/>
      <c r="M47" s="16"/>
    </row>
    <row r="48" spans="1:13" s="23" customFormat="1" ht="12" x14ac:dyDescent="0.2">
      <c r="A48" s="18" t="s">
        <v>59</v>
      </c>
      <c r="B48" s="18"/>
      <c r="C48" s="19" t="s">
        <v>60</v>
      </c>
      <c r="D48" s="20" t="s">
        <v>18</v>
      </c>
      <c r="E48" s="21" t="s">
        <v>19</v>
      </c>
      <c r="F48" s="20" t="s">
        <v>41</v>
      </c>
      <c r="G48" s="21">
        <v>5</v>
      </c>
      <c r="I48" s="21"/>
      <c r="J48" s="232"/>
      <c r="K48" s="232"/>
      <c r="L48" s="232"/>
      <c r="M48" s="232"/>
    </row>
    <row r="49" spans="1:13" s="23" customFormat="1" ht="12" x14ac:dyDescent="0.2">
      <c r="A49" s="18" t="s">
        <v>61</v>
      </c>
      <c r="B49" s="18"/>
      <c r="C49" s="19" t="s">
        <v>62</v>
      </c>
      <c r="D49" s="20" t="s">
        <v>18</v>
      </c>
      <c r="E49" s="21" t="s">
        <v>19</v>
      </c>
      <c r="F49" s="20" t="s">
        <v>46</v>
      </c>
      <c r="G49" s="21">
        <v>8</v>
      </c>
      <c r="I49" s="21"/>
      <c r="J49" s="232"/>
      <c r="K49" s="232"/>
      <c r="L49" s="232"/>
      <c r="M49" s="232"/>
    </row>
    <row r="50" spans="1:13" s="23" customFormat="1" ht="12" x14ac:dyDescent="0.2">
      <c r="A50" s="18" t="s">
        <v>63</v>
      </c>
      <c r="B50" s="21"/>
      <c r="C50" s="19" t="s">
        <v>64</v>
      </c>
      <c r="D50" s="20" t="s">
        <v>18</v>
      </c>
      <c r="E50" s="21" t="s">
        <v>19</v>
      </c>
      <c r="F50" s="20" t="s">
        <v>54</v>
      </c>
      <c r="G50" s="21">
        <v>2</v>
      </c>
      <c r="H50" s="26">
        <f>SUM(G48:G50)</f>
        <v>15</v>
      </c>
      <c r="I50" s="21"/>
      <c r="J50" s="232"/>
      <c r="K50" s="232"/>
      <c r="L50" s="232"/>
      <c r="M50" s="232"/>
    </row>
    <row r="51" spans="1:13" s="23" customFormat="1" ht="12" x14ac:dyDescent="0.2">
      <c r="I51" s="21"/>
      <c r="J51" s="7"/>
      <c r="K51" s="7"/>
      <c r="L51" s="7"/>
      <c r="M51" s="7"/>
    </row>
    <row r="52" spans="1:13" s="23" customFormat="1" ht="12" x14ac:dyDescent="0.2">
      <c r="I52" s="21"/>
      <c r="J52" s="7"/>
      <c r="K52" s="7"/>
      <c r="L52" s="7"/>
      <c r="M52" s="7"/>
    </row>
    <row r="53" spans="1:13" s="23" customFormat="1" x14ac:dyDescent="0.2">
      <c r="A53" s="11" t="s">
        <v>12</v>
      </c>
      <c r="B53" s="12" t="s">
        <v>65</v>
      </c>
      <c r="C53" s="13" t="s">
        <v>13</v>
      </c>
      <c r="D53" s="13"/>
      <c r="E53" s="13" t="s">
        <v>14</v>
      </c>
      <c r="F53" s="13"/>
      <c r="G53" s="13" t="s">
        <v>15</v>
      </c>
      <c r="H53" s="13" t="s">
        <v>93</v>
      </c>
      <c r="I53" s="14"/>
      <c r="J53" s="15" t="s">
        <v>94</v>
      </c>
      <c r="K53" s="16"/>
      <c r="L53" s="16"/>
      <c r="M53" s="16"/>
    </row>
    <row r="54" spans="1:13" s="23" customFormat="1" ht="12" x14ac:dyDescent="0.2">
      <c r="A54" s="18" t="s">
        <v>66</v>
      </c>
      <c r="B54" s="18"/>
      <c r="C54" s="19" t="s">
        <v>67</v>
      </c>
      <c r="D54" s="20" t="s">
        <v>18</v>
      </c>
      <c r="E54" s="21" t="s">
        <v>19</v>
      </c>
      <c r="F54" s="20" t="s">
        <v>9</v>
      </c>
      <c r="G54" s="21">
        <v>12</v>
      </c>
      <c r="I54" s="21"/>
      <c r="J54" s="232"/>
      <c r="K54" s="232"/>
      <c r="L54" s="232"/>
      <c r="M54" s="232"/>
    </row>
    <row r="55" spans="1:13" s="23" customFormat="1" ht="12" x14ac:dyDescent="0.2">
      <c r="A55" s="18" t="s">
        <v>68</v>
      </c>
      <c r="B55" s="18"/>
      <c r="C55" s="19" t="s">
        <v>69</v>
      </c>
      <c r="D55" s="20" t="s">
        <v>18</v>
      </c>
      <c r="E55" s="21"/>
      <c r="F55" s="20"/>
      <c r="G55" s="21">
        <v>1</v>
      </c>
      <c r="H55" s="26">
        <f>SUM(G54:G55)</f>
        <v>13</v>
      </c>
      <c r="I55" s="21"/>
      <c r="J55" s="232"/>
      <c r="K55" s="232"/>
      <c r="L55" s="232"/>
      <c r="M55" s="232"/>
    </row>
    <row r="56" spans="1:13" s="23" customFormat="1" ht="12" x14ac:dyDescent="0.2">
      <c r="I56" s="21"/>
      <c r="J56" s="7"/>
      <c r="K56" s="7"/>
      <c r="L56" s="7"/>
      <c r="M56" s="7"/>
    </row>
    <row r="57" spans="1:13" s="23" customFormat="1" ht="12" x14ac:dyDescent="0.2">
      <c r="A57" s="18"/>
      <c r="B57" s="18"/>
      <c r="C57" s="19"/>
      <c r="D57" s="19"/>
      <c r="E57" s="19"/>
      <c r="F57" s="19"/>
      <c r="G57" s="21"/>
      <c r="H57" s="21"/>
      <c r="I57" s="21"/>
      <c r="J57" s="7"/>
      <c r="K57" s="7"/>
      <c r="L57" s="7"/>
      <c r="M57" s="7"/>
    </row>
    <row r="58" spans="1:13" s="36" customFormat="1" ht="12" x14ac:dyDescent="0.2">
      <c r="A58" s="28" t="s">
        <v>70</v>
      </c>
      <c r="B58" s="29"/>
      <c r="C58" s="30"/>
      <c r="D58" s="30"/>
      <c r="E58" s="30"/>
      <c r="F58" s="30"/>
      <c r="G58" s="31"/>
      <c r="H58" s="32">
        <f>SUM(H10:H56)</f>
        <v>102</v>
      </c>
      <c r="I58" s="33"/>
      <c r="J58" s="34"/>
      <c r="K58" s="34"/>
      <c r="L58" s="34"/>
      <c r="M58" s="35"/>
    </row>
    <row r="59" spans="1:13" s="36" customFormat="1" ht="12" x14ac:dyDescent="0.2">
      <c r="A59" s="37"/>
      <c r="B59" s="37"/>
      <c r="C59" s="38"/>
      <c r="D59" s="38"/>
      <c r="E59" s="38"/>
      <c r="F59" s="38"/>
      <c r="G59" s="39"/>
      <c r="H59" s="37"/>
      <c r="I59" s="39"/>
      <c r="J59" s="40"/>
      <c r="K59" s="40"/>
      <c r="L59" s="40"/>
      <c r="M59" s="40"/>
    </row>
    <row r="60" spans="1:13" s="36" customFormat="1" ht="12" x14ac:dyDescent="0.2">
      <c r="A60" s="37"/>
      <c r="B60" s="37"/>
      <c r="C60" s="38"/>
      <c r="D60" s="38"/>
      <c r="E60" s="38"/>
      <c r="F60" s="38"/>
      <c r="G60" s="39"/>
      <c r="H60" s="37"/>
      <c r="I60" s="39"/>
      <c r="J60" s="40"/>
      <c r="K60" s="40"/>
      <c r="L60" s="40"/>
      <c r="M60" s="40"/>
    </row>
    <row r="61" spans="1:13" s="36" customFormat="1" ht="12" x14ac:dyDescent="0.2">
      <c r="A61" s="37"/>
      <c r="B61" s="37"/>
      <c r="C61" s="38"/>
      <c r="D61" s="38"/>
      <c r="E61" s="38"/>
      <c r="F61" s="38"/>
      <c r="G61" s="39"/>
      <c r="H61" s="37"/>
      <c r="I61" s="39"/>
      <c r="J61" s="40"/>
      <c r="K61" s="40"/>
      <c r="L61" s="40"/>
      <c r="M61" s="40"/>
    </row>
    <row r="62" spans="1:13" s="36" customFormat="1" ht="12" x14ac:dyDescent="0.2">
      <c r="A62" s="37"/>
      <c r="B62" s="37"/>
      <c r="C62" s="38"/>
      <c r="D62" s="38"/>
      <c r="E62" s="38"/>
      <c r="F62" s="38"/>
      <c r="G62" s="39"/>
      <c r="H62" s="37"/>
      <c r="I62" s="39"/>
      <c r="J62" s="40"/>
      <c r="K62" s="40"/>
      <c r="L62" s="40"/>
      <c r="M62" s="40"/>
    </row>
    <row r="63" spans="1:13" s="23" customFormat="1" ht="12" x14ac:dyDescent="0.2">
      <c r="A63" s="18"/>
      <c r="B63" s="18"/>
      <c r="C63" s="21"/>
      <c r="D63" s="21"/>
      <c r="E63" s="21"/>
      <c r="F63" s="21"/>
      <c r="G63" s="18"/>
      <c r="J63" s="41"/>
      <c r="K63" s="42"/>
      <c r="L63" s="43"/>
      <c r="M63" s="7"/>
    </row>
    <row r="64" spans="1:13" s="23" customFormat="1" ht="12" x14ac:dyDescent="0.2">
      <c r="A64" s="26" t="s">
        <v>97</v>
      </c>
      <c r="B64" s="26"/>
      <c r="C64" s="26"/>
      <c r="D64" s="26"/>
      <c r="E64" s="26"/>
      <c r="F64" s="26"/>
      <c r="G64" s="26"/>
      <c r="H64" s="26" t="s">
        <v>98</v>
      </c>
      <c r="I64" s="26"/>
      <c r="J64" s="26"/>
      <c r="L64" s="44" t="s">
        <v>99</v>
      </c>
      <c r="M64" s="45">
        <v>42702</v>
      </c>
    </row>
  </sheetData>
  <sheetProtection sheet="1" objects="1" scenarios="1" selectLockedCells="1"/>
  <mergeCells count="24">
    <mergeCell ref="J38:M38"/>
    <mergeCell ref="J25:M25"/>
    <mergeCell ref="J50:M50"/>
    <mergeCell ref="J54:M54"/>
    <mergeCell ref="J55:M55"/>
    <mergeCell ref="J42:M42"/>
    <mergeCell ref="J48:M48"/>
    <mergeCell ref="J49:M49"/>
    <mergeCell ref="J37:M37"/>
    <mergeCell ref="J36:M36"/>
    <mergeCell ref="A5:M6"/>
    <mergeCell ref="J10:M10"/>
    <mergeCell ref="J11:M11"/>
    <mergeCell ref="J18:M18"/>
    <mergeCell ref="J19:M19"/>
    <mergeCell ref="J12:M12"/>
    <mergeCell ref="J13:M13"/>
    <mergeCell ref="J14:M14"/>
    <mergeCell ref="I7:J7"/>
    <mergeCell ref="J21:M21"/>
    <mergeCell ref="J29:M29"/>
    <mergeCell ref="J30:M30"/>
    <mergeCell ref="J31:M31"/>
    <mergeCell ref="J20:M20"/>
  </mergeCells>
  <phoneticPr fontId="10" type="noConversion"/>
  <pageMargins left="0.47244094488188981" right="0" top="0.19685039370078741" bottom="0.39370078740157483" header="0.51181102362204722" footer="0.31496062992125984"/>
  <pageSetup paperSize="9" scale="98" orientation="portrait" r:id="rId1"/>
  <headerFooter alignWithMargins="0">
    <oddFooter>&amp;L&amp;"Arial,Gras"&amp;8&amp;F&amp;C&amp;"Arial,Gras"&amp;8&amp;P/&amp;N&amp;R&amp;"Arial,Gras"&amp;8Date d'impression: 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7"/>
  <sheetViews>
    <sheetView workbookViewId="0">
      <selection activeCell="E5" sqref="E5"/>
    </sheetView>
  </sheetViews>
  <sheetFormatPr baseColWidth="10" defaultColWidth="11.42578125" defaultRowHeight="12.75" x14ac:dyDescent="0.2"/>
  <cols>
    <col min="1" max="1" width="22.85546875" style="1" customWidth="1"/>
    <col min="2" max="2" width="7.7109375" style="1" customWidth="1"/>
    <col min="3" max="3" width="3.7109375" style="1" customWidth="1"/>
    <col min="4" max="4" width="7.28515625" style="1" customWidth="1"/>
    <col min="5" max="5" width="16.7109375" style="1" customWidth="1"/>
    <col min="6" max="6" width="3.7109375" style="1" customWidth="1"/>
    <col min="7" max="7" width="11.42578125" style="1"/>
    <col min="8" max="9" width="9.7109375" style="1" customWidth="1"/>
    <col min="10" max="10" width="11.42578125" style="1"/>
    <col min="11" max="11" width="9.7109375" style="1" customWidth="1"/>
    <col min="12" max="12" width="11.42578125" style="1"/>
    <col min="13" max="13" width="9.7109375" style="1" customWidth="1"/>
    <col min="14" max="15" width="11.42578125" style="1"/>
    <col min="16" max="16" width="16.5703125" style="1" bestFit="1" customWidth="1"/>
    <col min="17" max="17" width="8.42578125" style="1" bestFit="1" customWidth="1"/>
    <col min="18" max="18" width="8.42578125" style="1" customWidth="1"/>
    <col min="19" max="19" width="9.42578125" style="1" bestFit="1" customWidth="1"/>
    <col min="20" max="20" width="5.28515625" style="1" customWidth="1"/>
    <col min="21" max="16384" width="11.42578125" style="1"/>
  </cols>
  <sheetData>
    <row r="1" spans="1:20" ht="31.5" customHeight="1" thickBot="1" x14ac:dyDescent="0.25">
      <c r="A1" s="240" t="s">
        <v>125</v>
      </c>
      <c r="B1" s="241"/>
      <c r="C1" s="241"/>
      <c r="D1" s="241"/>
      <c r="E1" s="241"/>
      <c r="F1" s="241">
        <v>3</v>
      </c>
      <c r="G1" s="241"/>
      <c r="H1" s="103"/>
      <c r="I1" s="240" t="s">
        <v>126</v>
      </c>
      <c r="J1" s="241"/>
      <c r="K1" s="241"/>
      <c r="L1" s="241"/>
      <c r="M1" s="241"/>
      <c r="N1" s="242"/>
    </row>
    <row r="2" spans="1:20" ht="21" customHeight="1" thickBot="1" x14ac:dyDescent="0.25">
      <c r="A2" s="54"/>
      <c r="B2" s="54"/>
      <c r="C2" s="54"/>
      <c r="D2" s="55"/>
      <c r="E2" s="56" t="s">
        <v>127</v>
      </c>
      <c r="F2" s="54"/>
      <c r="G2" s="54"/>
      <c r="H2" s="57"/>
      <c r="I2" s="57"/>
      <c r="J2" s="58" t="s">
        <v>100</v>
      </c>
      <c r="K2" s="57"/>
      <c r="L2" s="59" t="s">
        <v>100</v>
      </c>
      <c r="M2" s="55"/>
      <c r="N2" s="58" t="s">
        <v>100</v>
      </c>
    </row>
    <row r="3" spans="1:20" ht="20.100000000000001" customHeight="1" thickBot="1" x14ac:dyDescent="0.25">
      <c r="A3" s="60" t="s">
        <v>114</v>
      </c>
      <c r="B3" s="60"/>
      <c r="C3" s="60"/>
      <c r="D3" s="61" t="s">
        <v>101</v>
      </c>
      <c r="E3" s="46">
        <v>5080</v>
      </c>
      <c r="F3" s="54"/>
      <c r="G3" s="62" t="s">
        <v>112</v>
      </c>
      <c r="H3" s="61"/>
      <c r="I3" s="61"/>
      <c r="J3" s="46">
        <v>6784</v>
      </c>
      <c r="K3" s="61"/>
      <c r="L3" s="47">
        <f>IF(ISERROR(J3/E3*B5),"- - -",IF(J3/E3*B5=0,9999.9,J3/E3*B5))</f>
        <v>6.6771653543307083</v>
      </c>
      <c r="M3" s="61" t="s">
        <v>102</v>
      </c>
      <c r="N3" s="46">
        <v>60</v>
      </c>
      <c r="P3" s="1" t="s">
        <v>115</v>
      </c>
      <c r="Q3" s="102">
        <f>E3/B5</f>
        <v>1016</v>
      </c>
      <c r="R3" s="102"/>
      <c r="T3" s="102"/>
    </row>
    <row r="4" spans="1:20" ht="20.100000000000001" customHeight="1" thickBot="1" x14ac:dyDescent="0.25">
      <c r="A4" s="63"/>
      <c r="B4" s="64"/>
      <c r="C4" s="64"/>
      <c r="D4" s="64"/>
      <c r="E4" s="64"/>
      <c r="F4" s="64"/>
      <c r="G4" s="64"/>
      <c r="H4" s="64"/>
      <c r="I4" s="64"/>
      <c r="J4" s="108" t="s">
        <v>101</v>
      </c>
      <c r="K4" s="65"/>
      <c r="L4" s="66"/>
      <c r="M4" s="55"/>
      <c r="N4" s="55"/>
      <c r="Q4" s="104" t="s">
        <v>123</v>
      </c>
      <c r="R4" s="104" t="s">
        <v>110</v>
      </c>
      <c r="S4" s="104" t="s">
        <v>124</v>
      </c>
    </row>
    <row r="5" spans="1:20" ht="20.100000000000001" customHeight="1" thickBot="1" x14ac:dyDescent="0.25">
      <c r="A5" s="67" t="s">
        <v>111</v>
      </c>
      <c r="B5" s="101">
        <v>5</v>
      </c>
      <c r="C5" s="68"/>
      <c r="D5" s="48" t="s">
        <v>109</v>
      </c>
      <c r="E5" s="69"/>
      <c r="F5" s="64"/>
      <c r="G5" s="51">
        <f>E5</f>
        <v>0</v>
      </c>
      <c r="H5" s="106"/>
      <c r="I5" s="70"/>
      <c r="J5" s="71">
        <v>3000</v>
      </c>
      <c r="K5" s="55"/>
      <c r="L5" s="72" t="str">
        <f>IF(ISERROR(J5/E5),"",J5/E5)</f>
        <v/>
      </c>
      <c r="M5" s="55"/>
      <c r="N5" s="71"/>
      <c r="P5" s="2" t="s">
        <v>116</v>
      </c>
      <c r="Q5" s="104">
        <f t="shared" ref="Q5:Q11" si="0">$Q$3</f>
        <v>1016</v>
      </c>
      <c r="R5" s="105">
        <f>G5</f>
        <v>0</v>
      </c>
      <c r="S5" s="104">
        <f>$Q$3*T5</f>
        <v>1016</v>
      </c>
      <c r="T5" s="104">
        <v>1</v>
      </c>
    </row>
    <row r="6" spans="1:20" ht="20.100000000000001" customHeight="1" x14ac:dyDescent="0.2">
      <c r="A6" s="73"/>
      <c r="B6" s="73"/>
      <c r="C6" s="55"/>
      <c r="D6" s="49" t="s">
        <v>103</v>
      </c>
      <c r="E6" s="74"/>
      <c r="F6" s="64"/>
      <c r="G6" s="52" t="str">
        <f t="shared" ref="G6:G11" si="1">IF(E6="","",G5+E6)</f>
        <v/>
      </c>
      <c r="H6" s="106"/>
      <c r="I6" s="70"/>
      <c r="J6" s="75"/>
      <c r="K6" s="55"/>
      <c r="L6" s="76" t="str">
        <f>IF(ISERROR(J6/E6),"",J6/E6)</f>
        <v/>
      </c>
      <c r="M6" s="55"/>
      <c r="N6" s="75"/>
      <c r="P6" s="2" t="s">
        <v>117</v>
      </c>
      <c r="Q6" s="104">
        <f t="shared" si="0"/>
        <v>1016</v>
      </c>
      <c r="R6" s="105" t="str">
        <f t="shared" ref="R6:R11" si="2">G6</f>
        <v/>
      </c>
      <c r="S6" s="104">
        <f>$Q$3*T6</f>
        <v>2032</v>
      </c>
      <c r="T6" s="104">
        <v>2</v>
      </c>
    </row>
    <row r="7" spans="1:20" ht="20.100000000000001" customHeight="1" x14ac:dyDescent="0.2">
      <c r="A7" s="77"/>
      <c r="B7" s="55"/>
      <c r="C7" s="55"/>
      <c r="D7" s="49" t="s">
        <v>104</v>
      </c>
      <c r="E7" s="74"/>
      <c r="F7" s="64"/>
      <c r="G7" s="52" t="str">
        <f t="shared" si="1"/>
        <v/>
      </c>
      <c r="H7" s="106"/>
      <c r="I7" s="70"/>
      <c r="J7" s="75"/>
      <c r="K7" s="55"/>
      <c r="L7" s="76" t="str">
        <f>IF(ISERROR(J7/E7),"",J7/E7)</f>
        <v/>
      </c>
      <c r="M7" s="55"/>
      <c r="N7" s="75"/>
      <c r="P7" s="2" t="s">
        <v>118</v>
      </c>
      <c r="Q7" s="104">
        <f t="shared" si="0"/>
        <v>1016</v>
      </c>
      <c r="R7" s="105" t="str">
        <f t="shared" si="2"/>
        <v/>
      </c>
      <c r="S7" s="104">
        <f>$Q$3*T7</f>
        <v>3048</v>
      </c>
      <c r="T7" s="104">
        <v>3</v>
      </c>
    </row>
    <row r="8" spans="1:20" ht="20.100000000000001" customHeight="1" x14ac:dyDescent="0.2">
      <c r="A8" s="77"/>
      <c r="B8" s="55"/>
      <c r="C8" s="64"/>
      <c r="D8" s="49" t="s">
        <v>105</v>
      </c>
      <c r="E8" s="74"/>
      <c r="F8" s="64"/>
      <c r="G8" s="52" t="str">
        <f t="shared" si="1"/>
        <v/>
      </c>
      <c r="H8" s="106"/>
      <c r="I8" s="70"/>
      <c r="J8" s="75"/>
      <c r="K8" s="55"/>
      <c r="L8" s="76" t="str">
        <f>IF(ISERROR(J8/E8),"",J8/E8)</f>
        <v/>
      </c>
      <c r="M8" s="55"/>
      <c r="N8" s="75"/>
      <c r="P8" s="2" t="s">
        <v>119</v>
      </c>
      <c r="Q8" s="104">
        <f t="shared" si="0"/>
        <v>1016</v>
      </c>
      <c r="R8" s="105" t="str">
        <f t="shared" si="2"/>
        <v/>
      </c>
      <c r="S8" s="104">
        <f>$Q$3*T8</f>
        <v>4064</v>
      </c>
      <c r="T8" s="104">
        <v>4</v>
      </c>
    </row>
    <row r="9" spans="1:20" ht="20.100000000000001" customHeight="1" x14ac:dyDescent="0.2">
      <c r="A9" s="243"/>
      <c r="B9" s="78"/>
      <c r="C9" s="64"/>
      <c r="D9" s="49" t="s">
        <v>106</v>
      </c>
      <c r="E9" s="74"/>
      <c r="F9" s="64"/>
      <c r="G9" s="52" t="str">
        <f t="shared" si="1"/>
        <v/>
      </c>
      <c r="H9" s="106"/>
      <c r="I9" s="70"/>
      <c r="J9" s="75"/>
      <c r="K9" s="55"/>
      <c r="L9" s="76" t="str">
        <f>IF(ISERROR(J9/E9),"",J9/E9)</f>
        <v/>
      </c>
      <c r="M9" s="55"/>
      <c r="N9" s="75"/>
      <c r="P9" s="2" t="s">
        <v>120</v>
      </c>
      <c r="Q9" s="104">
        <f t="shared" si="0"/>
        <v>1016</v>
      </c>
      <c r="R9" s="105" t="str">
        <f t="shared" si="2"/>
        <v/>
      </c>
      <c r="S9" s="104">
        <f>$Q$3*T9</f>
        <v>5080</v>
      </c>
      <c r="T9" s="104">
        <v>5</v>
      </c>
    </row>
    <row r="10" spans="1:20" ht="20.100000000000001" customHeight="1" x14ac:dyDescent="0.2">
      <c r="A10" s="243"/>
      <c r="B10" s="64"/>
      <c r="C10" s="64"/>
      <c r="D10" s="49" t="s">
        <v>107</v>
      </c>
      <c r="E10" s="74"/>
      <c r="F10" s="64"/>
      <c r="G10" s="52" t="str">
        <f t="shared" si="1"/>
        <v/>
      </c>
      <c r="H10" s="107"/>
      <c r="I10" s="79"/>
      <c r="J10" s="80"/>
      <c r="K10" s="55"/>
      <c r="L10" s="76" t="str">
        <f>IF(ISERROR(J10/E10),"---",J10/E10)</f>
        <v>---</v>
      </c>
      <c r="M10" s="55"/>
      <c r="N10" s="75"/>
      <c r="P10" s="2" t="s">
        <v>121</v>
      </c>
      <c r="Q10" s="104">
        <f t="shared" si="0"/>
        <v>1016</v>
      </c>
      <c r="R10" s="105" t="str">
        <f t="shared" si="2"/>
        <v/>
      </c>
      <c r="S10" s="105">
        <f>E3</f>
        <v>5080</v>
      </c>
      <c r="T10" s="104">
        <v>6</v>
      </c>
    </row>
    <row r="11" spans="1:20" ht="20.100000000000001" customHeight="1" x14ac:dyDescent="0.2">
      <c r="A11" s="55"/>
      <c r="B11" s="64"/>
      <c r="C11" s="64"/>
      <c r="D11" s="50" t="s">
        <v>108</v>
      </c>
      <c r="E11" s="81"/>
      <c r="F11" s="64"/>
      <c r="G11" s="53" t="str">
        <f t="shared" si="1"/>
        <v/>
      </c>
      <c r="H11" s="107"/>
      <c r="I11" s="79"/>
      <c r="J11" s="82"/>
      <c r="K11" s="55"/>
      <c r="L11" s="83" t="str">
        <f>IF(ISERROR(J11/E11),"---",J11/E11)</f>
        <v>---</v>
      </c>
      <c r="M11" s="55"/>
      <c r="N11" s="84"/>
      <c r="P11" s="2" t="s">
        <v>122</v>
      </c>
      <c r="Q11" s="104">
        <f t="shared" si="0"/>
        <v>1016</v>
      </c>
      <c r="R11" s="105" t="str">
        <f t="shared" si="2"/>
        <v/>
      </c>
      <c r="S11" s="105">
        <f>S10</f>
        <v>5080</v>
      </c>
      <c r="T11" s="104">
        <v>7</v>
      </c>
    </row>
    <row r="12" spans="1:20" ht="20.100000000000001" customHeight="1" thickBot="1" x14ac:dyDescent="0.25">
      <c r="A12" s="63"/>
      <c r="B12" s="64"/>
      <c r="C12" s="64"/>
      <c r="D12" s="64"/>
      <c r="E12" s="85"/>
      <c r="F12" s="64"/>
      <c r="G12" s="64"/>
      <c r="H12" s="64"/>
      <c r="I12" s="64"/>
      <c r="J12" s="86"/>
      <c r="K12" s="85"/>
      <c r="L12" s="87"/>
      <c r="M12" s="55"/>
      <c r="N12" s="87"/>
    </row>
    <row r="13" spans="1:20" ht="20.100000000000001" customHeight="1" thickBot="1" x14ac:dyDescent="0.25">
      <c r="A13" s="88" t="s">
        <v>113</v>
      </c>
      <c r="B13" s="98">
        <v>5</v>
      </c>
      <c r="C13" s="64"/>
      <c r="D13" s="61" t="s">
        <v>101</v>
      </c>
      <c r="E13" s="99">
        <v>5185</v>
      </c>
      <c r="F13" s="54"/>
      <c r="G13" s="77"/>
      <c r="H13" s="61"/>
      <c r="I13" s="61" t="s">
        <v>101</v>
      </c>
      <c r="J13" s="99">
        <v>3000</v>
      </c>
      <c r="K13" s="61"/>
      <c r="L13" s="100">
        <f>IF(ISERROR(J13/E13*B13),"- - -",IF(J13/E13*B13=0,9999.9,J13/E13*B13))</f>
        <v>2.892960462873674</v>
      </c>
      <c r="M13" s="61" t="s">
        <v>102</v>
      </c>
      <c r="N13" s="99">
        <v>60</v>
      </c>
    </row>
    <row r="14" spans="1:20" ht="15.75" x14ac:dyDescent="0.2">
      <c r="A14" s="85"/>
      <c r="B14" s="64"/>
      <c r="C14" s="64"/>
      <c r="D14" s="89"/>
      <c r="E14" s="90"/>
      <c r="F14" s="64"/>
      <c r="G14" s="64"/>
      <c r="H14" s="64"/>
      <c r="I14" s="64"/>
      <c r="J14" s="57"/>
      <c r="K14" s="55"/>
      <c r="L14" s="55"/>
      <c r="M14" s="55"/>
      <c r="N14" s="87"/>
    </row>
    <row r="15" spans="1:20" ht="19.5" x14ac:dyDescent="0.2">
      <c r="A15" s="85"/>
      <c r="B15" s="64"/>
      <c r="C15" s="91"/>
      <c r="D15" s="91"/>
      <c r="E15" s="91"/>
      <c r="F15" s="91"/>
      <c r="G15" s="64"/>
      <c r="H15" s="55"/>
      <c r="I15" s="55"/>
      <c r="J15" s="85"/>
      <c r="K15" s="55"/>
      <c r="L15" s="55"/>
      <c r="M15" s="92"/>
      <c r="N15" s="93"/>
    </row>
    <row r="16" spans="1:20" ht="15.75" x14ac:dyDescent="0.2">
      <c r="A16" s="64"/>
      <c r="B16" s="64"/>
      <c r="C16" s="64"/>
      <c r="D16" s="64"/>
      <c r="E16" s="64"/>
      <c r="F16" s="64"/>
      <c r="G16" s="64"/>
      <c r="H16" s="55"/>
      <c r="I16" s="55"/>
      <c r="J16" s="64"/>
      <c r="K16" s="55"/>
      <c r="L16" s="55"/>
      <c r="M16" s="55"/>
      <c r="N16" s="55"/>
    </row>
    <row r="17" spans="1:14" ht="15.75" x14ac:dyDescent="0.2">
      <c r="A17" s="64"/>
      <c r="B17" s="64"/>
      <c r="C17" s="64"/>
      <c r="D17" s="64"/>
      <c r="E17" s="64"/>
      <c r="F17" s="64"/>
      <c r="G17" s="64"/>
      <c r="H17" s="55"/>
      <c r="I17" s="55"/>
      <c r="J17" s="64"/>
      <c r="K17" s="55"/>
      <c r="L17" s="55"/>
      <c r="M17" s="55"/>
      <c r="N17" s="55"/>
    </row>
    <row r="18" spans="1:14" ht="19.5" x14ac:dyDescent="0.2">
      <c r="A18" s="94"/>
      <c r="B18" s="94"/>
      <c r="C18" s="91"/>
      <c r="D18" s="91"/>
      <c r="E18" s="91"/>
      <c r="F18" s="91"/>
      <c r="G18" s="94"/>
      <c r="H18" s="55"/>
      <c r="I18" s="55"/>
      <c r="J18" s="94"/>
      <c r="K18" s="55"/>
      <c r="L18" s="55"/>
      <c r="M18" s="55"/>
      <c r="N18" s="55"/>
    </row>
    <row r="19" spans="1:14" ht="18" x14ac:dyDescent="0.2">
      <c r="A19" s="95"/>
      <c r="B19" s="96"/>
      <c r="C19" s="96"/>
      <c r="D19" s="96"/>
      <c r="E19" s="96"/>
      <c r="F19" s="96"/>
      <c r="G19" s="95"/>
      <c r="H19" s="55"/>
      <c r="I19" s="55"/>
      <c r="J19" s="95"/>
      <c r="K19" s="55"/>
      <c r="L19" s="55"/>
      <c r="M19" s="55"/>
      <c r="N19" s="55"/>
    </row>
    <row r="20" spans="1:14" ht="15" x14ac:dyDescent="0.2">
      <c r="A20" s="94"/>
      <c r="B20" s="96"/>
      <c r="C20" s="96"/>
      <c r="D20" s="96"/>
      <c r="E20" s="96"/>
      <c r="F20" s="96"/>
      <c r="G20" s="94"/>
      <c r="H20" s="55"/>
      <c r="I20" s="55"/>
      <c r="J20" s="94"/>
      <c r="K20" s="55"/>
      <c r="L20" s="55"/>
      <c r="M20" s="55"/>
      <c r="N20" s="55"/>
    </row>
    <row r="21" spans="1:14" ht="19.5" x14ac:dyDescent="0.2">
      <c r="A21" s="97"/>
      <c r="B21" s="96"/>
      <c r="C21" s="96"/>
      <c r="D21" s="96"/>
      <c r="E21" s="96"/>
      <c r="F21" s="96"/>
      <c r="G21" s="97"/>
      <c r="H21" s="55"/>
      <c r="I21" s="55"/>
      <c r="J21" s="97"/>
      <c r="K21" s="55"/>
      <c r="L21" s="55"/>
      <c r="M21" s="55"/>
      <c r="N21" s="55"/>
    </row>
    <row r="22" spans="1:14" ht="19.5" x14ac:dyDescent="0.2">
      <c r="A22" s="97"/>
      <c r="B22" s="55"/>
      <c r="C22" s="91"/>
      <c r="D22" s="91"/>
      <c r="E22" s="91"/>
      <c r="F22" s="91"/>
      <c r="G22" s="97"/>
      <c r="H22" s="55"/>
      <c r="I22" s="55"/>
      <c r="J22" s="97"/>
      <c r="K22" s="55"/>
      <c r="L22" s="55"/>
      <c r="M22" s="55"/>
      <c r="N22" s="55"/>
    </row>
    <row r="23" spans="1:14" ht="15.75" x14ac:dyDescent="0.2">
      <c r="A23" s="64"/>
      <c r="B23" s="55"/>
      <c r="C23" s="55"/>
      <c r="D23" s="64"/>
      <c r="E23" s="64"/>
      <c r="F23" s="64"/>
      <c r="G23" s="64"/>
      <c r="H23" s="64"/>
      <c r="I23" s="64"/>
      <c r="J23" s="64"/>
      <c r="K23" s="55"/>
      <c r="L23" s="55"/>
      <c r="M23" s="55"/>
      <c r="N23" s="55"/>
    </row>
    <row r="24" spans="1:14" x14ac:dyDescent="0.2">
      <c r="A24" s="63"/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</row>
    <row r="25" spans="1:14" x14ac:dyDescent="0.2">
      <c r="A25" s="63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</row>
    <row r="26" spans="1:14" x14ac:dyDescent="0.2">
      <c r="A26" s="63"/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</row>
    <row r="27" spans="1:14" x14ac:dyDescent="0.2">
      <c r="A27" s="63"/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</row>
    <row r="28" spans="1:14" x14ac:dyDescent="0.2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</row>
    <row r="29" spans="1:14" x14ac:dyDescent="0.2">
      <c r="A29" s="63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</row>
    <row r="30" spans="1:14" x14ac:dyDescent="0.2">
      <c r="A30" s="63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</row>
    <row r="31" spans="1:14" x14ac:dyDescent="0.2">
      <c r="A31" s="63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</row>
    <row r="32" spans="1:14" x14ac:dyDescent="0.2">
      <c r="A32" s="63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</row>
    <row r="33" spans="1:14" x14ac:dyDescent="0.2">
      <c r="A33" s="63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</row>
    <row r="34" spans="1:14" x14ac:dyDescent="0.2">
      <c r="A34" s="63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</row>
    <row r="35" spans="1:14" ht="21" customHeight="1" x14ac:dyDescent="0.2">
      <c r="A35" s="244" t="s">
        <v>153</v>
      </c>
      <c r="B35" s="244"/>
      <c r="C35" s="244"/>
      <c r="D35" s="244"/>
      <c r="E35" s="244"/>
      <c r="F35" s="244"/>
      <c r="G35" s="244"/>
      <c r="H35" s="244"/>
      <c r="I35" s="63"/>
      <c r="J35" s="63"/>
      <c r="K35" s="63"/>
      <c r="L35" s="63"/>
      <c r="M35" s="63"/>
      <c r="N35" s="63"/>
    </row>
    <row r="36" spans="1:14" ht="21" customHeight="1" x14ac:dyDescent="0.2">
      <c r="A36" s="109" t="s">
        <v>154</v>
      </c>
      <c r="B36" s="109"/>
      <c r="C36" s="109"/>
      <c r="D36" s="109"/>
      <c r="E36" s="109"/>
      <c r="F36" s="109"/>
      <c r="G36" s="109"/>
      <c r="H36" s="109"/>
      <c r="I36" s="63"/>
      <c r="J36" s="63"/>
      <c r="K36" s="63"/>
      <c r="L36" s="63"/>
      <c r="M36" s="63"/>
      <c r="N36" s="63"/>
    </row>
    <row r="37" spans="1:14" ht="21" customHeight="1" x14ac:dyDescent="0.2">
      <c r="A37" s="244" t="s">
        <v>155</v>
      </c>
      <c r="B37" s="244"/>
      <c r="C37" s="244"/>
      <c r="D37" s="244"/>
      <c r="E37" s="244"/>
      <c r="F37" s="244"/>
      <c r="G37" s="244"/>
      <c r="H37" s="244"/>
      <c r="I37" s="63"/>
      <c r="J37" s="63"/>
      <c r="K37" s="63"/>
      <c r="L37" s="63"/>
      <c r="M37" s="63"/>
      <c r="N37" s="63"/>
    </row>
  </sheetData>
  <mergeCells count="6">
    <mergeCell ref="I1:N1"/>
    <mergeCell ref="A9:A10"/>
    <mergeCell ref="A35:H35"/>
    <mergeCell ref="A37:H37"/>
    <mergeCell ref="A1:E1"/>
    <mergeCell ref="F1:G1"/>
  </mergeCells>
  <phoneticPr fontId="10" type="noConversion"/>
  <conditionalFormatting sqref="N5:N11 L5:L11 H5:J11 E5:E11">
    <cfRule type="expression" dxfId="13" priority="1" stopIfTrue="1">
      <formula>$AL$1="KO"</formula>
    </cfRule>
  </conditionalFormatting>
  <conditionalFormatting sqref="K12 E12">
    <cfRule type="expression" dxfId="12" priority="2" stopIfTrue="1">
      <formula>$AC$1="KO"</formula>
    </cfRule>
  </conditionalFormatting>
  <conditionalFormatting sqref="N13">
    <cfRule type="expression" dxfId="11" priority="3" stopIfTrue="1">
      <formula>$AQ$3="KO"</formula>
    </cfRule>
  </conditionalFormatting>
  <conditionalFormatting sqref="N3">
    <cfRule type="expression" dxfId="10" priority="4" stopIfTrue="1">
      <formula>$AP$3="KO"</formula>
    </cfRule>
  </conditionalFormatting>
  <conditionalFormatting sqref="L3">
    <cfRule type="expression" dxfId="9" priority="5" stopIfTrue="1">
      <formula>$AF$1="KO"</formula>
    </cfRule>
  </conditionalFormatting>
  <conditionalFormatting sqref="L13">
    <cfRule type="expression" dxfId="8" priority="6" stopIfTrue="1">
      <formula>$AG$2="KO"</formula>
    </cfRule>
  </conditionalFormatting>
  <conditionalFormatting sqref="J3">
    <cfRule type="expression" dxfId="7" priority="7" stopIfTrue="1">
      <formula>$AP$2="KO"</formula>
    </cfRule>
  </conditionalFormatting>
  <conditionalFormatting sqref="J13">
    <cfRule type="expression" dxfId="6" priority="8" stopIfTrue="1">
      <formula>$AQ$2="KO"</formula>
    </cfRule>
  </conditionalFormatting>
  <conditionalFormatting sqref="G6:G11">
    <cfRule type="expression" dxfId="5" priority="9" stopIfTrue="1">
      <formula>#REF!=0</formula>
    </cfRule>
  </conditionalFormatting>
  <conditionalFormatting sqref="E13">
    <cfRule type="expression" dxfId="4" priority="10" stopIfTrue="1">
      <formula>$AQ$1="KO"</formula>
    </cfRule>
  </conditionalFormatting>
  <conditionalFormatting sqref="E3">
    <cfRule type="expression" dxfId="3" priority="11" stopIfTrue="1">
      <formula>$AP$1="KO"</formula>
    </cfRule>
  </conditionalFormatting>
  <conditionalFormatting sqref="B5">
    <cfRule type="expression" dxfId="2" priority="12" stopIfTrue="1">
      <formula>$AP$4="KO"</formula>
    </cfRule>
  </conditionalFormatting>
  <conditionalFormatting sqref="B13">
    <cfRule type="expression" dxfId="1" priority="13" stopIfTrue="1">
      <formula>$AQ$4="KO"</formula>
    </cfRule>
  </conditionalFormatting>
  <printOptions horizontalCentered="1"/>
  <pageMargins left="0.19685039370078741" right="0.19685039370078741" top="0.59" bottom="0.39370078740157483" header="0.17" footer="0.15748031496062992"/>
  <pageSetup paperSize="9" scale="12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2F6A8-79A7-43A8-BFD2-A71636E69207}">
  <dimension ref="A1:O104"/>
  <sheetViews>
    <sheetView topLeftCell="A61" workbookViewId="0">
      <selection activeCell="A77" sqref="A77"/>
    </sheetView>
  </sheetViews>
  <sheetFormatPr baseColWidth="10" defaultColWidth="11.42578125" defaultRowHeight="12.75" x14ac:dyDescent="0.2"/>
  <cols>
    <col min="1" max="1" width="11.42578125" style="2"/>
    <col min="2" max="2" width="7.7109375" style="229" bestFit="1" customWidth="1"/>
    <col min="3" max="4" width="11.42578125" style="195"/>
    <col min="5" max="6" width="12.42578125" style="195" customWidth="1"/>
    <col min="7" max="7" width="39" style="2" customWidth="1"/>
    <col min="8" max="16384" width="11.42578125" style="1"/>
  </cols>
  <sheetData>
    <row r="1" spans="1:15" x14ac:dyDescent="0.2">
      <c r="A1" s="199" t="s">
        <v>187</v>
      </c>
      <c r="B1" s="224" t="s">
        <v>158</v>
      </c>
      <c r="C1" s="196" t="s">
        <v>190</v>
      </c>
      <c r="D1" s="196" t="s">
        <v>188</v>
      </c>
      <c r="E1" s="196" t="s">
        <v>192</v>
      </c>
      <c r="F1" s="196" t="s">
        <v>193</v>
      </c>
      <c r="G1" s="212"/>
      <c r="I1" s="199" t="s">
        <v>129</v>
      </c>
      <c r="J1" s="203"/>
      <c r="K1" s="203"/>
    </row>
    <row r="2" spans="1:15" x14ac:dyDescent="0.2">
      <c r="A2" s="213" t="s">
        <v>71</v>
      </c>
      <c r="B2" s="225" t="s">
        <v>326</v>
      </c>
      <c r="C2" s="205">
        <v>2</v>
      </c>
      <c r="D2" s="205">
        <f t="shared" ref="D2:D67" si="0">C2*$L$2</f>
        <v>16</v>
      </c>
      <c r="E2" s="208">
        <v>0.8</v>
      </c>
      <c r="F2" s="205">
        <f t="shared" ref="F2:F67" si="1">(D2*E2)/$M$2</f>
        <v>12.8</v>
      </c>
      <c r="G2" s="213" t="s">
        <v>16</v>
      </c>
      <c r="I2" s="199" t="s">
        <v>191</v>
      </c>
      <c r="J2" s="203"/>
      <c r="K2" s="203"/>
      <c r="L2" s="200">
        <v>8</v>
      </c>
      <c r="M2" s="201">
        <v>1</v>
      </c>
      <c r="N2" s="197">
        <f>SUM(F2:F29)</f>
        <v>421.59999999999985</v>
      </c>
      <c r="O2" s="198" t="s">
        <v>194</v>
      </c>
    </row>
    <row r="3" spans="1:15" x14ac:dyDescent="0.2">
      <c r="A3" s="213" t="s">
        <v>72</v>
      </c>
      <c r="B3" s="225" t="s">
        <v>326</v>
      </c>
      <c r="C3" s="205">
        <v>2</v>
      </c>
      <c r="D3" s="205">
        <f t="shared" si="0"/>
        <v>16</v>
      </c>
      <c r="E3" s="208">
        <v>0.8</v>
      </c>
      <c r="F3" s="205">
        <f t="shared" si="1"/>
        <v>12.8</v>
      </c>
      <c r="G3" s="213" t="s">
        <v>21</v>
      </c>
    </row>
    <row r="4" spans="1:15" x14ac:dyDescent="0.2">
      <c r="A4" s="213" t="s">
        <v>73</v>
      </c>
      <c r="B4" s="225" t="s">
        <v>326</v>
      </c>
      <c r="C4" s="205">
        <v>2</v>
      </c>
      <c r="D4" s="205">
        <f t="shared" si="0"/>
        <v>16</v>
      </c>
      <c r="E4" s="208">
        <v>0.8</v>
      </c>
      <c r="F4" s="205">
        <f t="shared" si="1"/>
        <v>12.8</v>
      </c>
      <c r="G4" s="213" t="s">
        <v>24</v>
      </c>
    </row>
    <row r="5" spans="1:15" x14ac:dyDescent="0.2">
      <c r="A5" s="213" t="s">
        <v>74</v>
      </c>
      <c r="B5" s="225" t="s">
        <v>326</v>
      </c>
      <c r="C5" s="205">
        <v>2</v>
      </c>
      <c r="D5" s="205">
        <f t="shared" si="0"/>
        <v>16</v>
      </c>
      <c r="E5" s="208">
        <v>0.8</v>
      </c>
      <c r="F5" s="205">
        <f t="shared" si="1"/>
        <v>12.8</v>
      </c>
      <c r="G5" s="213" t="s">
        <v>26</v>
      </c>
    </row>
    <row r="6" spans="1:15" x14ac:dyDescent="0.2">
      <c r="A6" s="213" t="s">
        <v>75</v>
      </c>
      <c r="B6" s="225" t="s">
        <v>327</v>
      </c>
      <c r="C6" s="205">
        <v>2</v>
      </c>
      <c r="D6" s="205">
        <f t="shared" si="0"/>
        <v>16</v>
      </c>
      <c r="E6" s="208">
        <v>0.75</v>
      </c>
      <c r="F6" s="205">
        <f t="shared" si="1"/>
        <v>12</v>
      </c>
      <c r="G6" s="213" t="s">
        <v>397</v>
      </c>
    </row>
    <row r="7" spans="1:15" x14ac:dyDescent="0.2">
      <c r="A7" s="213" t="s">
        <v>76</v>
      </c>
      <c r="B7" s="225" t="s">
        <v>327</v>
      </c>
      <c r="C7" s="205">
        <v>2</v>
      </c>
      <c r="D7" s="205">
        <f t="shared" si="0"/>
        <v>16</v>
      </c>
      <c r="E7" s="208">
        <v>0.75</v>
      </c>
      <c r="F7" s="205">
        <f t="shared" si="1"/>
        <v>12</v>
      </c>
      <c r="G7" s="213" t="s">
        <v>47</v>
      </c>
    </row>
    <row r="8" spans="1:15" x14ac:dyDescent="0.2">
      <c r="A8" s="213" t="s">
        <v>77</v>
      </c>
      <c r="B8" s="225" t="s">
        <v>328</v>
      </c>
      <c r="C8" s="205">
        <v>3</v>
      </c>
      <c r="D8" s="205">
        <f t="shared" si="0"/>
        <v>24</v>
      </c>
      <c r="E8" s="208">
        <v>0.8</v>
      </c>
      <c r="F8" s="205">
        <f t="shared" si="1"/>
        <v>19.200000000000003</v>
      </c>
      <c r="G8" s="213" t="s">
        <v>50</v>
      </c>
    </row>
    <row r="9" spans="1:15" x14ac:dyDescent="0.2">
      <c r="A9" s="213" t="s">
        <v>78</v>
      </c>
      <c r="B9" s="225" t="s">
        <v>328</v>
      </c>
      <c r="C9" s="205">
        <v>3</v>
      </c>
      <c r="D9" s="205">
        <f t="shared" si="0"/>
        <v>24</v>
      </c>
      <c r="E9" s="208">
        <v>0.8</v>
      </c>
      <c r="F9" s="205">
        <f t="shared" si="1"/>
        <v>19.200000000000003</v>
      </c>
      <c r="G9" s="213" t="s">
        <v>52</v>
      </c>
    </row>
    <row r="10" spans="1:15" x14ac:dyDescent="0.2">
      <c r="A10" s="213" t="s">
        <v>79</v>
      </c>
      <c r="B10" s="225" t="s">
        <v>328</v>
      </c>
      <c r="C10" s="205">
        <v>3</v>
      </c>
      <c r="D10" s="205">
        <f t="shared" si="0"/>
        <v>24</v>
      </c>
      <c r="E10" s="208">
        <v>0.8</v>
      </c>
      <c r="F10" s="205">
        <f t="shared" si="1"/>
        <v>19.200000000000003</v>
      </c>
      <c r="G10" s="213" t="s">
        <v>52</v>
      </c>
    </row>
    <row r="11" spans="1:15" x14ac:dyDescent="0.2">
      <c r="A11" s="213" t="s">
        <v>160</v>
      </c>
      <c r="B11" s="225" t="s">
        <v>328</v>
      </c>
      <c r="C11" s="205">
        <v>3</v>
      </c>
      <c r="D11" s="205">
        <f t="shared" si="0"/>
        <v>24</v>
      </c>
      <c r="E11" s="208">
        <v>0.8</v>
      </c>
      <c r="F11" s="205">
        <f t="shared" si="1"/>
        <v>19.200000000000003</v>
      </c>
      <c r="G11" s="213" t="s">
        <v>398</v>
      </c>
    </row>
    <row r="12" spans="1:15" x14ac:dyDescent="0.2">
      <c r="A12" s="213" t="s">
        <v>408</v>
      </c>
      <c r="B12" s="225" t="s">
        <v>328</v>
      </c>
      <c r="C12" s="205">
        <v>3</v>
      </c>
      <c r="D12" s="205">
        <f t="shared" ref="D12" si="2">C12*$L$2</f>
        <v>24</v>
      </c>
      <c r="E12" s="208">
        <v>0.8</v>
      </c>
      <c r="F12" s="205">
        <f t="shared" ref="F12" si="3">(D12*E12)/$M$2</f>
        <v>19.200000000000003</v>
      </c>
      <c r="G12" s="213" t="s">
        <v>411</v>
      </c>
    </row>
    <row r="13" spans="1:15" x14ac:dyDescent="0.2">
      <c r="A13" s="213" t="s">
        <v>166</v>
      </c>
      <c r="B13" s="225" t="s">
        <v>328</v>
      </c>
      <c r="C13" s="205">
        <v>3</v>
      </c>
      <c r="D13" s="205">
        <f t="shared" si="0"/>
        <v>24</v>
      </c>
      <c r="E13" s="208">
        <v>0.8</v>
      </c>
      <c r="F13" s="205">
        <f t="shared" si="1"/>
        <v>19.200000000000003</v>
      </c>
      <c r="G13" s="213" t="s">
        <v>177</v>
      </c>
    </row>
    <row r="14" spans="1:15" x14ac:dyDescent="0.2">
      <c r="A14" s="230" t="s">
        <v>189</v>
      </c>
      <c r="B14" s="226" t="s">
        <v>328</v>
      </c>
      <c r="C14" s="206">
        <v>3</v>
      </c>
      <c r="D14" s="205">
        <f t="shared" si="0"/>
        <v>24</v>
      </c>
      <c r="E14" s="208">
        <v>0.8</v>
      </c>
      <c r="F14" s="205">
        <f t="shared" si="1"/>
        <v>19.200000000000003</v>
      </c>
      <c r="G14" s="213" t="s">
        <v>399</v>
      </c>
    </row>
    <row r="15" spans="1:15" x14ac:dyDescent="0.2">
      <c r="A15" s="213" t="s">
        <v>185</v>
      </c>
      <c r="B15" s="226" t="s">
        <v>413</v>
      </c>
      <c r="C15" s="205">
        <v>1</v>
      </c>
      <c r="D15" s="205">
        <f t="shared" si="0"/>
        <v>8</v>
      </c>
      <c r="E15" s="208">
        <v>0.2</v>
      </c>
      <c r="F15" s="205">
        <f t="shared" si="1"/>
        <v>1.6</v>
      </c>
      <c r="G15" s="213" t="s">
        <v>34</v>
      </c>
    </row>
    <row r="16" spans="1:15" x14ac:dyDescent="0.2">
      <c r="A16" s="214" t="s">
        <v>412</v>
      </c>
      <c r="B16" s="226" t="s">
        <v>413</v>
      </c>
      <c r="C16" s="205">
        <v>1</v>
      </c>
      <c r="D16" s="205">
        <f t="shared" si="0"/>
        <v>8</v>
      </c>
      <c r="E16" s="208">
        <v>0.2</v>
      </c>
      <c r="F16" s="205">
        <f t="shared" si="1"/>
        <v>1.6</v>
      </c>
      <c r="G16" s="214" t="s">
        <v>56</v>
      </c>
    </row>
    <row r="17" spans="1:7" x14ac:dyDescent="0.2">
      <c r="A17" s="213" t="s">
        <v>80</v>
      </c>
      <c r="B17" s="225" t="s">
        <v>329</v>
      </c>
      <c r="C17" s="205">
        <v>2</v>
      </c>
      <c r="D17" s="205">
        <f t="shared" si="0"/>
        <v>16</v>
      </c>
      <c r="E17" s="208">
        <v>0.8</v>
      </c>
      <c r="F17" s="205">
        <f t="shared" si="1"/>
        <v>12.8</v>
      </c>
      <c r="G17" s="213" t="s">
        <v>39</v>
      </c>
    </row>
    <row r="18" spans="1:7" x14ac:dyDescent="0.2">
      <c r="A18" s="213" t="s">
        <v>186</v>
      </c>
      <c r="B18" s="225" t="s">
        <v>329</v>
      </c>
      <c r="C18" s="205">
        <v>2</v>
      </c>
      <c r="D18" s="205">
        <f t="shared" si="0"/>
        <v>16</v>
      </c>
      <c r="E18" s="208">
        <v>0.8</v>
      </c>
      <c r="F18" s="205">
        <f t="shared" si="1"/>
        <v>12.8</v>
      </c>
      <c r="G18" s="213" t="s">
        <v>400</v>
      </c>
    </row>
    <row r="19" spans="1:7" x14ac:dyDescent="0.2">
      <c r="A19" s="213" t="s">
        <v>81</v>
      </c>
      <c r="B19" s="225" t="s">
        <v>330</v>
      </c>
      <c r="C19" s="205">
        <v>3</v>
      </c>
      <c r="D19" s="205">
        <f t="shared" si="0"/>
        <v>24</v>
      </c>
      <c r="E19" s="208">
        <v>0.8</v>
      </c>
      <c r="F19" s="205">
        <f t="shared" si="1"/>
        <v>19.200000000000003</v>
      </c>
      <c r="G19" s="214" t="s">
        <v>56</v>
      </c>
    </row>
    <row r="20" spans="1:7" x14ac:dyDescent="0.2">
      <c r="A20" s="213" t="s">
        <v>165</v>
      </c>
      <c r="B20" s="225" t="s">
        <v>330</v>
      </c>
      <c r="C20" s="205">
        <v>3</v>
      </c>
      <c r="D20" s="205">
        <f t="shared" si="0"/>
        <v>24</v>
      </c>
      <c r="E20" s="208">
        <v>0.8</v>
      </c>
      <c r="F20" s="205">
        <f t="shared" si="1"/>
        <v>19.200000000000003</v>
      </c>
      <c r="G20" s="213" t="s">
        <v>163</v>
      </c>
    </row>
    <row r="21" spans="1:7" x14ac:dyDescent="0.2">
      <c r="A21" s="213" t="s">
        <v>159</v>
      </c>
      <c r="B21" s="225" t="s">
        <v>331</v>
      </c>
      <c r="C21" s="205">
        <v>3</v>
      </c>
      <c r="D21" s="205">
        <f t="shared" si="0"/>
        <v>24</v>
      </c>
      <c r="E21" s="208">
        <v>0.7</v>
      </c>
      <c r="F21" s="205">
        <f t="shared" si="1"/>
        <v>16.799999999999997</v>
      </c>
      <c r="G21" s="213" t="s">
        <v>401</v>
      </c>
    </row>
    <row r="22" spans="1:7" x14ac:dyDescent="0.2">
      <c r="A22" s="213" t="s">
        <v>82</v>
      </c>
      <c r="B22" s="225" t="s">
        <v>332</v>
      </c>
      <c r="C22" s="205">
        <v>3</v>
      </c>
      <c r="D22" s="205">
        <f t="shared" si="0"/>
        <v>24</v>
      </c>
      <c r="E22" s="208">
        <v>0.8</v>
      </c>
      <c r="F22" s="205">
        <f t="shared" si="1"/>
        <v>19.200000000000003</v>
      </c>
      <c r="G22" s="213" t="s">
        <v>59</v>
      </c>
    </row>
    <row r="23" spans="1:7" x14ac:dyDescent="0.2">
      <c r="A23" s="213" t="s">
        <v>167</v>
      </c>
      <c r="B23" s="225" t="s">
        <v>332</v>
      </c>
      <c r="C23" s="205">
        <v>3</v>
      </c>
      <c r="D23" s="205">
        <f t="shared" si="0"/>
        <v>24</v>
      </c>
      <c r="E23" s="208">
        <v>0.8</v>
      </c>
      <c r="F23" s="205">
        <f t="shared" si="1"/>
        <v>19.200000000000003</v>
      </c>
      <c r="G23" s="213" t="s">
        <v>402</v>
      </c>
    </row>
    <row r="24" spans="1:7" x14ac:dyDescent="0.2">
      <c r="A24" s="213" t="s">
        <v>83</v>
      </c>
      <c r="B24" s="225" t="s">
        <v>332</v>
      </c>
      <c r="C24" s="205">
        <v>3</v>
      </c>
      <c r="D24" s="205">
        <f t="shared" si="0"/>
        <v>24</v>
      </c>
      <c r="E24" s="208">
        <v>0.8</v>
      </c>
      <c r="F24" s="205">
        <f t="shared" si="1"/>
        <v>19.200000000000003</v>
      </c>
      <c r="G24" s="213" t="s">
        <v>61</v>
      </c>
    </row>
    <row r="25" spans="1:7" x14ac:dyDescent="0.2">
      <c r="A25" s="213" t="s">
        <v>85</v>
      </c>
      <c r="B25" s="225" t="s">
        <v>333</v>
      </c>
      <c r="C25" s="205">
        <v>3</v>
      </c>
      <c r="D25" s="205">
        <f t="shared" si="0"/>
        <v>24</v>
      </c>
      <c r="E25" s="208">
        <v>0.8</v>
      </c>
      <c r="F25" s="205">
        <f t="shared" si="1"/>
        <v>19.200000000000003</v>
      </c>
      <c r="G25" s="213" t="s">
        <v>66</v>
      </c>
    </row>
    <row r="26" spans="1:7" x14ac:dyDescent="0.2">
      <c r="A26" s="213" t="s">
        <v>84</v>
      </c>
      <c r="B26" s="225" t="s">
        <v>332</v>
      </c>
      <c r="C26" s="205">
        <v>3</v>
      </c>
      <c r="D26" s="205">
        <f t="shared" si="0"/>
        <v>24</v>
      </c>
      <c r="E26" s="208">
        <v>0.8</v>
      </c>
      <c r="F26" s="205">
        <f t="shared" si="1"/>
        <v>19.200000000000003</v>
      </c>
      <c r="G26" s="213" t="s">
        <v>63</v>
      </c>
    </row>
    <row r="27" spans="1:7" x14ac:dyDescent="0.2">
      <c r="A27" s="213" t="s">
        <v>86</v>
      </c>
      <c r="B27" s="225" t="s">
        <v>333</v>
      </c>
      <c r="C27" s="205">
        <v>3</v>
      </c>
      <c r="D27" s="205">
        <f t="shared" si="0"/>
        <v>24</v>
      </c>
      <c r="E27" s="208">
        <v>0.8</v>
      </c>
      <c r="F27" s="205">
        <f t="shared" si="1"/>
        <v>19.200000000000003</v>
      </c>
      <c r="G27" s="213" t="s">
        <v>68</v>
      </c>
    </row>
    <row r="28" spans="1:7" x14ac:dyDescent="0.2">
      <c r="A28" s="214" t="s">
        <v>395</v>
      </c>
      <c r="B28" s="226" t="s">
        <v>403</v>
      </c>
      <c r="C28" s="205">
        <v>1</v>
      </c>
      <c r="D28" s="205">
        <f t="shared" si="0"/>
        <v>8</v>
      </c>
      <c r="E28" s="208">
        <v>0.8</v>
      </c>
      <c r="F28" s="205">
        <f t="shared" si="1"/>
        <v>6.4</v>
      </c>
      <c r="G28" s="214" t="s">
        <v>396</v>
      </c>
    </row>
    <row r="29" spans="1:7" x14ac:dyDescent="0.2">
      <c r="A29" s="215" t="s">
        <v>255</v>
      </c>
      <c r="B29" s="227" t="s">
        <v>337</v>
      </c>
      <c r="C29" s="204">
        <v>1</v>
      </c>
      <c r="D29" s="204">
        <f t="shared" si="0"/>
        <v>8</v>
      </c>
      <c r="E29" s="210">
        <v>0.8</v>
      </c>
      <c r="F29" s="204">
        <f t="shared" si="1"/>
        <v>6.4</v>
      </c>
      <c r="G29" s="215" t="s">
        <v>345</v>
      </c>
    </row>
    <row r="30" spans="1:7" x14ac:dyDescent="0.2">
      <c r="A30" s="215" t="s">
        <v>334</v>
      </c>
      <c r="B30" s="227" t="s">
        <v>337</v>
      </c>
      <c r="C30" s="204">
        <v>1</v>
      </c>
      <c r="D30" s="204">
        <f t="shared" si="0"/>
        <v>8</v>
      </c>
      <c r="E30" s="210">
        <v>0.8</v>
      </c>
      <c r="F30" s="204">
        <f t="shared" si="1"/>
        <v>6.4</v>
      </c>
      <c r="G30" s="215" t="s">
        <v>345</v>
      </c>
    </row>
    <row r="31" spans="1:7" x14ac:dyDescent="0.2">
      <c r="A31" s="215" t="s">
        <v>265</v>
      </c>
      <c r="B31" s="227" t="s">
        <v>337</v>
      </c>
      <c r="C31" s="204">
        <v>1</v>
      </c>
      <c r="D31" s="204">
        <f t="shared" si="0"/>
        <v>8</v>
      </c>
      <c r="E31" s="210">
        <v>0.8</v>
      </c>
      <c r="F31" s="204">
        <f t="shared" si="1"/>
        <v>6.4</v>
      </c>
      <c r="G31" s="215" t="s">
        <v>346</v>
      </c>
    </row>
    <row r="32" spans="1:7" x14ac:dyDescent="0.2">
      <c r="A32" s="215" t="s">
        <v>335</v>
      </c>
      <c r="B32" s="227" t="s">
        <v>337</v>
      </c>
      <c r="C32" s="204">
        <v>1</v>
      </c>
      <c r="D32" s="204">
        <f t="shared" si="0"/>
        <v>8</v>
      </c>
      <c r="E32" s="210">
        <v>0.8</v>
      </c>
      <c r="F32" s="204">
        <f t="shared" si="1"/>
        <v>6.4</v>
      </c>
      <c r="G32" s="215" t="s">
        <v>347</v>
      </c>
    </row>
    <row r="33" spans="1:7" x14ac:dyDescent="0.2">
      <c r="A33" s="215" t="s">
        <v>336</v>
      </c>
      <c r="B33" s="227" t="s">
        <v>337</v>
      </c>
      <c r="C33" s="204">
        <v>1</v>
      </c>
      <c r="D33" s="204">
        <f t="shared" si="0"/>
        <v>8</v>
      </c>
      <c r="E33" s="210">
        <v>0.8</v>
      </c>
      <c r="F33" s="204">
        <f t="shared" si="1"/>
        <v>6.4</v>
      </c>
      <c r="G33" s="215" t="s">
        <v>347</v>
      </c>
    </row>
    <row r="34" spans="1:7" x14ac:dyDescent="0.2">
      <c r="A34" s="215" t="s">
        <v>266</v>
      </c>
      <c r="B34" s="227" t="s">
        <v>337</v>
      </c>
      <c r="C34" s="204">
        <v>1</v>
      </c>
      <c r="D34" s="204">
        <f t="shared" si="0"/>
        <v>8</v>
      </c>
      <c r="E34" s="210">
        <v>0.8</v>
      </c>
      <c r="F34" s="204">
        <f t="shared" si="1"/>
        <v>6.4</v>
      </c>
      <c r="G34" s="215" t="s">
        <v>348</v>
      </c>
    </row>
    <row r="35" spans="1:7" x14ac:dyDescent="0.2">
      <c r="A35" s="215" t="s">
        <v>275</v>
      </c>
      <c r="B35" s="227" t="s">
        <v>337</v>
      </c>
      <c r="C35" s="204">
        <v>1</v>
      </c>
      <c r="D35" s="204">
        <f t="shared" si="0"/>
        <v>8</v>
      </c>
      <c r="E35" s="210">
        <v>0.8</v>
      </c>
      <c r="F35" s="204">
        <f t="shared" si="1"/>
        <v>6.4</v>
      </c>
      <c r="G35" s="215" t="s">
        <v>349</v>
      </c>
    </row>
    <row r="36" spans="1:7" x14ac:dyDescent="0.2">
      <c r="A36" s="215" t="s">
        <v>277</v>
      </c>
      <c r="B36" s="227" t="s">
        <v>337</v>
      </c>
      <c r="C36" s="204">
        <v>1</v>
      </c>
      <c r="D36" s="204">
        <f t="shared" si="0"/>
        <v>8</v>
      </c>
      <c r="E36" s="210">
        <v>0.8</v>
      </c>
      <c r="F36" s="204">
        <f t="shared" si="1"/>
        <v>6.4</v>
      </c>
      <c r="G36" s="215" t="s">
        <v>350</v>
      </c>
    </row>
    <row r="37" spans="1:7" x14ac:dyDescent="0.2">
      <c r="A37" s="215" t="s">
        <v>279</v>
      </c>
      <c r="B37" s="227" t="s">
        <v>337</v>
      </c>
      <c r="C37" s="204">
        <v>1</v>
      </c>
      <c r="D37" s="204">
        <f t="shared" si="0"/>
        <v>8</v>
      </c>
      <c r="E37" s="210">
        <v>0.8</v>
      </c>
      <c r="F37" s="204">
        <f t="shared" si="1"/>
        <v>6.4</v>
      </c>
      <c r="G37" s="215" t="s">
        <v>351</v>
      </c>
    </row>
    <row r="38" spans="1:7" x14ac:dyDescent="0.2">
      <c r="A38" s="215" t="s">
        <v>281</v>
      </c>
      <c r="B38" s="227" t="s">
        <v>337</v>
      </c>
      <c r="C38" s="204">
        <v>1</v>
      </c>
      <c r="D38" s="204">
        <f t="shared" si="0"/>
        <v>8</v>
      </c>
      <c r="E38" s="210">
        <v>0.8</v>
      </c>
      <c r="F38" s="204">
        <f t="shared" si="1"/>
        <v>6.4</v>
      </c>
      <c r="G38" s="215" t="s">
        <v>352</v>
      </c>
    </row>
    <row r="39" spans="1:7" x14ac:dyDescent="0.2">
      <c r="A39" s="215" t="s">
        <v>259</v>
      </c>
      <c r="B39" s="227" t="s">
        <v>337</v>
      </c>
      <c r="C39" s="204">
        <v>1</v>
      </c>
      <c r="D39" s="204">
        <f t="shared" si="0"/>
        <v>8</v>
      </c>
      <c r="E39" s="210">
        <v>0.8</v>
      </c>
      <c r="F39" s="204">
        <f t="shared" si="1"/>
        <v>6.4</v>
      </c>
      <c r="G39" s="215" t="s">
        <v>353</v>
      </c>
    </row>
    <row r="40" spans="1:7" x14ac:dyDescent="0.2">
      <c r="A40" s="215" t="s">
        <v>242</v>
      </c>
      <c r="B40" s="227" t="s">
        <v>337</v>
      </c>
      <c r="C40" s="204">
        <v>1</v>
      </c>
      <c r="D40" s="204">
        <f t="shared" si="0"/>
        <v>8</v>
      </c>
      <c r="E40" s="210">
        <v>0.8</v>
      </c>
      <c r="F40" s="204">
        <f t="shared" si="1"/>
        <v>6.4</v>
      </c>
      <c r="G40" s="215" t="s">
        <v>354</v>
      </c>
    </row>
    <row r="41" spans="1:7" x14ac:dyDescent="0.2">
      <c r="A41" s="215" t="s">
        <v>242</v>
      </c>
      <c r="B41" s="227" t="s">
        <v>337</v>
      </c>
      <c r="C41" s="204">
        <v>1</v>
      </c>
      <c r="D41" s="204">
        <f t="shared" si="0"/>
        <v>8</v>
      </c>
      <c r="E41" s="210">
        <v>0.8</v>
      </c>
      <c r="F41" s="204">
        <f t="shared" si="1"/>
        <v>6.4</v>
      </c>
      <c r="G41" s="215" t="s">
        <v>355</v>
      </c>
    </row>
    <row r="42" spans="1:7" x14ac:dyDescent="0.2">
      <c r="A42" s="215" t="s">
        <v>246</v>
      </c>
      <c r="B42" s="227" t="s">
        <v>337</v>
      </c>
      <c r="C42" s="204">
        <v>1</v>
      </c>
      <c r="D42" s="204">
        <f t="shared" si="0"/>
        <v>8</v>
      </c>
      <c r="E42" s="210">
        <v>0.8</v>
      </c>
      <c r="F42" s="204">
        <f t="shared" si="1"/>
        <v>6.4</v>
      </c>
      <c r="G42" s="215" t="s">
        <v>356</v>
      </c>
    </row>
    <row r="43" spans="1:7" x14ac:dyDescent="0.2">
      <c r="A43" s="215" t="s">
        <v>253</v>
      </c>
      <c r="B43" s="227" t="s">
        <v>337</v>
      </c>
      <c r="C43" s="204">
        <v>1</v>
      </c>
      <c r="D43" s="204">
        <f t="shared" si="0"/>
        <v>8</v>
      </c>
      <c r="E43" s="210">
        <v>0.8</v>
      </c>
      <c r="F43" s="204">
        <f t="shared" si="1"/>
        <v>6.4</v>
      </c>
      <c r="G43" s="215" t="s">
        <v>357</v>
      </c>
    </row>
    <row r="44" spans="1:7" x14ac:dyDescent="0.2">
      <c r="A44" s="215" t="s">
        <v>261</v>
      </c>
      <c r="B44" s="227" t="s">
        <v>337</v>
      </c>
      <c r="C44" s="204">
        <v>1</v>
      </c>
      <c r="D44" s="204">
        <f t="shared" si="0"/>
        <v>8</v>
      </c>
      <c r="E44" s="210">
        <v>0.8</v>
      </c>
      <c r="F44" s="204">
        <f t="shared" si="1"/>
        <v>6.4</v>
      </c>
      <c r="G44" s="215" t="s">
        <v>358</v>
      </c>
    </row>
    <row r="45" spans="1:7" x14ac:dyDescent="0.2">
      <c r="A45" s="215" t="s">
        <v>263</v>
      </c>
      <c r="B45" s="227" t="s">
        <v>337</v>
      </c>
      <c r="C45" s="204">
        <v>1</v>
      </c>
      <c r="D45" s="204">
        <f t="shared" si="0"/>
        <v>8</v>
      </c>
      <c r="E45" s="210">
        <v>0.8</v>
      </c>
      <c r="F45" s="204">
        <f t="shared" si="1"/>
        <v>6.4</v>
      </c>
      <c r="G45" s="215" t="s">
        <v>359</v>
      </c>
    </row>
    <row r="46" spans="1:7" x14ac:dyDescent="0.2">
      <c r="A46" s="215" t="s">
        <v>263</v>
      </c>
      <c r="B46" s="227" t="s">
        <v>337</v>
      </c>
      <c r="C46" s="204">
        <v>1</v>
      </c>
      <c r="D46" s="204">
        <f t="shared" si="0"/>
        <v>8</v>
      </c>
      <c r="E46" s="210">
        <v>0.8</v>
      </c>
      <c r="F46" s="204">
        <f t="shared" si="1"/>
        <v>6.4</v>
      </c>
      <c r="G46" s="215" t="s">
        <v>360</v>
      </c>
    </row>
    <row r="47" spans="1:7" x14ac:dyDescent="0.2">
      <c r="A47" s="215" t="s">
        <v>300</v>
      </c>
      <c r="B47" s="227" t="s">
        <v>337</v>
      </c>
      <c r="C47" s="204">
        <v>1</v>
      </c>
      <c r="D47" s="204">
        <f t="shared" si="0"/>
        <v>8</v>
      </c>
      <c r="E47" s="210">
        <v>0.8</v>
      </c>
      <c r="F47" s="204">
        <f t="shared" si="1"/>
        <v>6.4</v>
      </c>
      <c r="G47" s="215" t="s">
        <v>301</v>
      </c>
    </row>
    <row r="48" spans="1:7" x14ac:dyDescent="0.2">
      <c r="A48" s="215" t="s">
        <v>302</v>
      </c>
      <c r="B48" s="227" t="s">
        <v>337</v>
      </c>
      <c r="C48" s="204">
        <v>1</v>
      </c>
      <c r="D48" s="204">
        <f t="shared" si="0"/>
        <v>8</v>
      </c>
      <c r="E48" s="210">
        <v>0.8</v>
      </c>
      <c r="F48" s="204">
        <f t="shared" si="1"/>
        <v>6.4</v>
      </c>
      <c r="G48" s="215" t="s">
        <v>361</v>
      </c>
    </row>
    <row r="49" spans="1:7" x14ac:dyDescent="0.2">
      <c r="A49" s="215" t="s">
        <v>257</v>
      </c>
      <c r="B49" s="227" t="s">
        <v>338</v>
      </c>
      <c r="C49" s="204">
        <v>1</v>
      </c>
      <c r="D49" s="204">
        <f t="shared" si="0"/>
        <v>8</v>
      </c>
      <c r="E49" s="210">
        <v>0.8</v>
      </c>
      <c r="F49" s="204">
        <f t="shared" si="1"/>
        <v>6.4</v>
      </c>
      <c r="G49" s="215" t="s">
        <v>362</v>
      </c>
    </row>
    <row r="50" spans="1:7" x14ac:dyDescent="0.2">
      <c r="A50" s="215" t="s">
        <v>339</v>
      </c>
      <c r="B50" s="227" t="s">
        <v>338</v>
      </c>
      <c r="C50" s="204">
        <v>1</v>
      </c>
      <c r="D50" s="204">
        <f t="shared" si="0"/>
        <v>8</v>
      </c>
      <c r="E50" s="210">
        <v>0.8</v>
      </c>
      <c r="F50" s="204">
        <f t="shared" si="1"/>
        <v>6.4</v>
      </c>
      <c r="G50" s="215" t="s">
        <v>363</v>
      </c>
    </row>
    <row r="51" spans="1:7" x14ac:dyDescent="0.2">
      <c r="A51" s="215" t="s">
        <v>234</v>
      </c>
      <c r="B51" s="227" t="s">
        <v>338</v>
      </c>
      <c r="C51" s="204">
        <v>1</v>
      </c>
      <c r="D51" s="204">
        <f t="shared" si="0"/>
        <v>8</v>
      </c>
      <c r="E51" s="210">
        <v>0.8</v>
      </c>
      <c r="F51" s="204">
        <f t="shared" si="1"/>
        <v>6.4</v>
      </c>
      <c r="G51" s="215" t="s">
        <v>235</v>
      </c>
    </row>
    <row r="52" spans="1:7" x14ac:dyDescent="0.2">
      <c r="A52" s="215" t="s">
        <v>244</v>
      </c>
      <c r="B52" s="227" t="s">
        <v>338</v>
      </c>
      <c r="C52" s="204">
        <v>1</v>
      </c>
      <c r="D52" s="204">
        <f t="shared" si="0"/>
        <v>8</v>
      </c>
      <c r="E52" s="210">
        <v>0.8</v>
      </c>
      <c r="F52" s="204">
        <f t="shared" si="1"/>
        <v>6.4</v>
      </c>
      <c r="G52" s="215" t="s">
        <v>245</v>
      </c>
    </row>
    <row r="53" spans="1:7" x14ac:dyDescent="0.2">
      <c r="A53" s="215" t="s">
        <v>247</v>
      </c>
      <c r="B53" s="227" t="s">
        <v>338</v>
      </c>
      <c r="C53" s="204">
        <v>1</v>
      </c>
      <c r="D53" s="204">
        <f t="shared" si="0"/>
        <v>8</v>
      </c>
      <c r="E53" s="210">
        <v>0.8</v>
      </c>
      <c r="F53" s="204">
        <f t="shared" si="1"/>
        <v>6.4</v>
      </c>
      <c r="G53" s="215" t="s">
        <v>248</v>
      </c>
    </row>
    <row r="54" spans="1:7" x14ac:dyDescent="0.2">
      <c r="A54" s="215" t="s">
        <v>249</v>
      </c>
      <c r="B54" s="227" t="s">
        <v>338</v>
      </c>
      <c r="C54" s="204">
        <v>1</v>
      </c>
      <c r="D54" s="204">
        <f t="shared" si="0"/>
        <v>8</v>
      </c>
      <c r="E54" s="210">
        <v>0.8</v>
      </c>
      <c r="F54" s="204">
        <f t="shared" si="1"/>
        <v>6.4</v>
      </c>
      <c r="G54" s="215" t="s">
        <v>250</v>
      </c>
    </row>
    <row r="55" spans="1:7" x14ac:dyDescent="0.2">
      <c r="A55" s="215" t="s">
        <v>251</v>
      </c>
      <c r="B55" s="227" t="s">
        <v>338</v>
      </c>
      <c r="C55" s="204">
        <v>1</v>
      </c>
      <c r="D55" s="204">
        <f t="shared" si="0"/>
        <v>8</v>
      </c>
      <c r="E55" s="210">
        <v>0.8</v>
      </c>
      <c r="F55" s="204">
        <f t="shared" si="1"/>
        <v>6.4</v>
      </c>
      <c r="G55" s="215" t="s">
        <v>252</v>
      </c>
    </row>
    <row r="56" spans="1:7" x14ac:dyDescent="0.2">
      <c r="A56" s="215" t="s">
        <v>340</v>
      </c>
      <c r="B56" s="227" t="s">
        <v>338</v>
      </c>
      <c r="C56" s="204">
        <v>1</v>
      </c>
      <c r="D56" s="204">
        <f t="shared" si="0"/>
        <v>8</v>
      </c>
      <c r="E56" s="210">
        <v>0.8</v>
      </c>
      <c r="F56" s="204">
        <f t="shared" si="1"/>
        <v>6.4</v>
      </c>
      <c r="G56" s="215" t="s">
        <v>364</v>
      </c>
    </row>
    <row r="57" spans="1:7" x14ac:dyDescent="0.2">
      <c r="A57" s="215" t="s">
        <v>341</v>
      </c>
      <c r="B57" s="227" t="s">
        <v>338</v>
      </c>
      <c r="C57" s="204">
        <v>1</v>
      </c>
      <c r="D57" s="204">
        <f t="shared" si="0"/>
        <v>8</v>
      </c>
      <c r="E57" s="210">
        <v>0.8</v>
      </c>
      <c r="F57" s="204">
        <f t="shared" si="1"/>
        <v>6.4</v>
      </c>
      <c r="G57" s="215" t="s">
        <v>365</v>
      </c>
    </row>
    <row r="58" spans="1:7" x14ac:dyDescent="0.2">
      <c r="A58" s="215" t="s">
        <v>342</v>
      </c>
      <c r="B58" s="227" t="s">
        <v>338</v>
      </c>
      <c r="C58" s="204">
        <v>1</v>
      </c>
      <c r="D58" s="204">
        <f t="shared" si="0"/>
        <v>8</v>
      </c>
      <c r="E58" s="210">
        <v>0.8</v>
      </c>
      <c r="F58" s="204">
        <f t="shared" si="1"/>
        <v>6.4</v>
      </c>
      <c r="G58" s="215" t="s">
        <v>366</v>
      </c>
    </row>
    <row r="59" spans="1:7" x14ac:dyDescent="0.2">
      <c r="A59" s="215" t="s">
        <v>268</v>
      </c>
      <c r="B59" s="227" t="s">
        <v>338</v>
      </c>
      <c r="C59" s="204">
        <v>1</v>
      </c>
      <c r="D59" s="204">
        <f t="shared" si="0"/>
        <v>8</v>
      </c>
      <c r="E59" s="210">
        <v>0.8</v>
      </c>
      <c r="F59" s="204">
        <f t="shared" si="1"/>
        <v>6.4</v>
      </c>
      <c r="G59" s="215" t="s">
        <v>269</v>
      </c>
    </row>
    <row r="60" spans="1:7" x14ac:dyDescent="0.2">
      <c r="A60" s="215" t="s">
        <v>270</v>
      </c>
      <c r="B60" s="227" t="s">
        <v>338</v>
      </c>
      <c r="C60" s="204">
        <v>1</v>
      </c>
      <c r="D60" s="204">
        <f t="shared" si="0"/>
        <v>8</v>
      </c>
      <c r="E60" s="210">
        <v>0.8</v>
      </c>
      <c r="F60" s="204">
        <f t="shared" si="1"/>
        <v>6.4</v>
      </c>
      <c r="G60" s="215" t="s">
        <v>367</v>
      </c>
    </row>
    <row r="61" spans="1:7" x14ac:dyDescent="0.2">
      <c r="A61" s="215" t="s">
        <v>272</v>
      </c>
      <c r="B61" s="227" t="s">
        <v>338</v>
      </c>
      <c r="C61" s="204">
        <v>1</v>
      </c>
      <c r="D61" s="204">
        <f t="shared" si="0"/>
        <v>8</v>
      </c>
      <c r="E61" s="210">
        <v>0.8</v>
      </c>
      <c r="F61" s="204">
        <f t="shared" si="1"/>
        <v>6.4</v>
      </c>
      <c r="G61" s="215" t="s">
        <v>367</v>
      </c>
    </row>
    <row r="62" spans="1:7" x14ac:dyDescent="0.2">
      <c r="A62" s="215" t="s">
        <v>273</v>
      </c>
      <c r="B62" s="227" t="s">
        <v>338</v>
      </c>
      <c r="C62" s="204">
        <v>1</v>
      </c>
      <c r="D62" s="204">
        <f t="shared" si="0"/>
        <v>8</v>
      </c>
      <c r="E62" s="210">
        <v>0.8</v>
      </c>
      <c r="F62" s="204">
        <f t="shared" si="1"/>
        <v>6.4</v>
      </c>
      <c r="G62" s="215" t="s">
        <v>274</v>
      </c>
    </row>
    <row r="63" spans="1:7" x14ac:dyDescent="0.2">
      <c r="A63" s="215" t="s">
        <v>283</v>
      </c>
      <c r="B63" s="227" t="s">
        <v>338</v>
      </c>
      <c r="C63" s="204">
        <v>1</v>
      </c>
      <c r="D63" s="204">
        <f t="shared" si="0"/>
        <v>8</v>
      </c>
      <c r="E63" s="210">
        <v>0.8</v>
      </c>
      <c r="F63" s="204">
        <f t="shared" si="1"/>
        <v>6.4</v>
      </c>
      <c r="G63" s="215" t="s">
        <v>284</v>
      </c>
    </row>
    <row r="64" spans="1:7" x14ac:dyDescent="0.2">
      <c r="A64" s="215" t="s">
        <v>285</v>
      </c>
      <c r="B64" s="227" t="s">
        <v>338</v>
      </c>
      <c r="C64" s="204">
        <v>1</v>
      </c>
      <c r="D64" s="204">
        <f t="shared" si="0"/>
        <v>8</v>
      </c>
      <c r="E64" s="210">
        <v>0.8</v>
      </c>
      <c r="F64" s="204">
        <f t="shared" si="1"/>
        <v>6.4</v>
      </c>
      <c r="G64" s="215" t="s">
        <v>286</v>
      </c>
    </row>
    <row r="65" spans="1:7" x14ac:dyDescent="0.2">
      <c r="A65" s="215" t="s">
        <v>287</v>
      </c>
      <c r="B65" s="227" t="s">
        <v>338</v>
      </c>
      <c r="C65" s="204">
        <v>1</v>
      </c>
      <c r="D65" s="204">
        <f t="shared" si="0"/>
        <v>8</v>
      </c>
      <c r="E65" s="210">
        <v>0.8</v>
      </c>
      <c r="F65" s="204">
        <f t="shared" si="1"/>
        <v>6.4</v>
      </c>
      <c r="G65" s="215" t="s">
        <v>368</v>
      </c>
    </row>
    <row r="66" spans="1:7" x14ac:dyDescent="0.2">
      <c r="A66" s="215" t="s">
        <v>289</v>
      </c>
      <c r="B66" s="227" t="s">
        <v>338</v>
      </c>
      <c r="C66" s="204">
        <v>1</v>
      </c>
      <c r="D66" s="204">
        <f t="shared" si="0"/>
        <v>8</v>
      </c>
      <c r="E66" s="210">
        <v>0.8</v>
      </c>
      <c r="F66" s="204">
        <f t="shared" si="1"/>
        <v>6.4</v>
      </c>
      <c r="G66" s="215" t="s">
        <v>369</v>
      </c>
    </row>
    <row r="67" spans="1:7" x14ac:dyDescent="0.2">
      <c r="A67" s="215" t="s">
        <v>291</v>
      </c>
      <c r="B67" s="227" t="s">
        <v>338</v>
      </c>
      <c r="C67" s="204">
        <v>1</v>
      </c>
      <c r="D67" s="204">
        <f t="shared" si="0"/>
        <v>8</v>
      </c>
      <c r="E67" s="210">
        <v>0.8</v>
      </c>
      <c r="F67" s="204">
        <f t="shared" si="1"/>
        <v>6.4</v>
      </c>
      <c r="G67" s="215" t="s">
        <v>292</v>
      </c>
    </row>
    <row r="68" spans="1:7" x14ac:dyDescent="0.2">
      <c r="A68" s="215" t="s">
        <v>293</v>
      </c>
      <c r="B68" s="227" t="s">
        <v>338</v>
      </c>
      <c r="C68" s="204">
        <v>1</v>
      </c>
      <c r="D68" s="204">
        <f t="shared" ref="D68:D104" si="4">C68*$L$2</f>
        <v>8</v>
      </c>
      <c r="E68" s="210">
        <v>0.8</v>
      </c>
      <c r="F68" s="204">
        <f t="shared" ref="F68:F104" si="5">(D68*E68)/$M$2</f>
        <v>6.4</v>
      </c>
      <c r="G68" s="215" t="s">
        <v>294</v>
      </c>
    </row>
    <row r="69" spans="1:7" x14ac:dyDescent="0.2">
      <c r="A69" s="215" t="s">
        <v>238</v>
      </c>
      <c r="B69" s="227" t="s">
        <v>338</v>
      </c>
      <c r="C69" s="204">
        <v>1</v>
      </c>
      <c r="D69" s="204">
        <f t="shared" si="4"/>
        <v>8</v>
      </c>
      <c r="E69" s="210">
        <v>0.8</v>
      </c>
      <c r="F69" s="204">
        <f t="shared" si="5"/>
        <v>6.4</v>
      </c>
      <c r="G69" s="215" t="s">
        <v>370</v>
      </c>
    </row>
    <row r="70" spans="1:7" x14ac:dyDescent="0.2">
      <c r="A70" s="215" t="s">
        <v>240</v>
      </c>
      <c r="B70" s="227" t="s">
        <v>338</v>
      </c>
      <c r="C70" s="204">
        <v>1</v>
      </c>
      <c r="D70" s="204">
        <f t="shared" si="4"/>
        <v>8</v>
      </c>
      <c r="E70" s="210">
        <v>0.8</v>
      </c>
      <c r="F70" s="204">
        <f t="shared" si="5"/>
        <v>6.4</v>
      </c>
      <c r="G70" s="215" t="s">
        <v>371</v>
      </c>
    </row>
    <row r="71" spans="1:7" x14ac:dyDescent="0.2">
      <c r="A71" s="215" t="s">
        <v>295</v>
      </c>
      <c r="B71" s="227" t="s">
        <v>338</v>
      </c>
      <c r="C71" s="204">
        <v>1</v>
      </c>
      <c r="D71" s="204">
        <f t="shared" si="4"/>
        <v>8</v>
      </c>
      <c r="E71" s="210">
        <v>0.8</v>
      </c>
      <c r="F71" s="204">
        <f t="shared" si="5"/>
        <v>6.4</v>
      </c>
      <c r="G71" s="215" t="s">
        <v>372</v>
      </c>
    </row>
    <row r="72" spans="1:7" x14ac:dyDescent="0.2">
      <c r="A72" s="215" t="s">
        <v>343</v>
      </c>
      <c r="B72" s="227" t="s">
        <v>338</v>
      </c>
      <c r="C72" s="204">
        <v>1</v>
      </c>
      <c r="D72" s="204">
        <f t="shared" si="4"/>
        <v>8</v>
      </c>
      <c r="E72" s="210">
        <v>0.8</v>
      </c>
      <c r="F72" s="204">
        <f t="shared" si="5"/>
        <v>6.4</v>
      </c>
      <c r="G72" s="215" t="s">
        <v>373</v>
      </c>
    </row>
    <row r="73" spans="1:7" x14ac:dyDescent="0.2">
      <c r="A73" s="215" t="s">
        <v>298</v>
      </c>
      <c r="B73" s="227" t="s">
        <v>338</v>
      </c>
      <c r="C73" s="204">
        <v>1</v>
      </c>
      <c r="D73" s="204">
        <f t="shared" si="4"/>
        <v>8</v>
      </c>
      <c r="E73" s="210">
        <v>0.8</v>
      </c>
      <c r="F73" s="204">
        <f t="shared" si="5"/>
        <v>6.4</v>
      </c>
      <c r="G73" s="215" t="s">
        <v>374</v>
      </c>
    </row>
    <row r="74" spans="1:7" x14ac:dyDescent="0.2">
      <c r="A74" s="215" t="s">
        <v>304</v>
      </c>
      <c r="B74" s="227" t="s">
        <v>338</v>
      </c>
      <c r="C74" s="204">
        <v>1</v>
      </c>
      <c r="D74" s="204">
        <f t="shared" si="4"/>
        <v>8</v>
      </c>
      <c r="E74" s="210">
        <v>0.8</v>
      </c>
      <c r="F74" s="204">
        <f t="shared" si="5"/>
        <v>6.4</v>
      </c>
      <c r="G74" s="215" t="s">
        <v>375</v>
      </c>
    </row>
    <row r="75" spans="1:7" x14ac:dyDescent="0.2">
      <c r="A75" s="215" t="s">
        <v>344</v>
      </c>
      <c r="B75" s="227" t="s">
        <v>338</v>
      </c>
      <c r="C75" s="204">
        <v>1</v>
      </c>
      <c r="D75" s="204">
        <f t="shared" si="4"/>
        <v>8</v>
      </c>
      <c r="E75" s="210">
        <v>0.8</v>
      </c>
      <c r="F75" s="204">
        <f t="shared" si="5"/>
        <v>6.4</v>
      </c>
      <c r="G75" s="215" t="s">
        <v>376</v>
      </c>
    </row>
    <row r="76" spans="1:7" x14ac:dyDescent="0.2">
      <c r="A76" s="231" t="s">
        <v>208</v>
      </c>
      <c r="B76" s="228" t="s">
        <v>383</v>
      </c>
      <c r="C76" s="207">
        <v>1</v>
      </c>
      <c r="D76" s="207">
        <f t="shared" si="4"/>
        <v>8</v>
      </c>
      <c r="E76" s="211">
        <v>0.8</v>
      </c>
      <c r="F76" s="207">
        <f t="shared" si="5"/>
        <v>6.4</v>
      </c>
      <c r="G76" s="216" t="s">
        <v>209</v>
      </c>
    </row>
    <row r="77" spans="1:7" x14ac:dyDescent="0.2">
      <c r="A77" s="231" t="s">
        <v>210</v>
      </c>
      <c r="B77" s="228" t="s">
        <v>377</v>
      </c>
      <c r="C77" s="207">
        <v>1</v>
      </c>
      <c r="D77" s="207">
        <f t="shared" si="4"/>
        <v>8</v>
      </c>
      <c r="E77" s="211">
        <v>0.8</v>
      </c>
      <c r="F77" s="207">
        <f t="shared" si="5"/>
        <v>6.4</v>
      </c>
      <c r="G77" s="216" t="s">
        <v>211</v>
      </c>
    </row>
    <row r="78" spans="1:7" x14ac:dyDescent="0.2">
      <c r="A78" s="216" t="s">
        <v>212</v>
      </c>
      <c r="B78" s="228" t="s">
        <v>377</v>
      </c>
      <c r="C78" s="207">
        <v>1</v>
      </c>
      <c r="D78" s="207">
        <f t="shared" si="4"/>
        <v>8</v>
      </c>
      <c r="E78" s="211">
        <v>0.8</v>
      </c>
      <c r="F78" s="207">
        <f t="shared" si="5"/>
        <v>6.4</v>
      </c>
      <c r="G78" s="216" t="s">
        <v>213</v>
      </c>
    </row>
    <row r="79" spans="1:7" x14ac:dyDescent="0.2">
      <c r="A79" s="216" t="s">
        <v>389</v>
      </c>
      <c r="B79" s="228" t="s">
        <v>377</v>
      </c>
      <c r="C79" s="207">
        <v>1</v>
      </c>
      <c r="D79" s="207">
        <f t="shared" si="4"/>
        <v>8</v>
      </c>
      <c r="E79" s="211">
        <v>0.8</v>
      </c>
      <c r="F79" s="207">
        <f t="shared" si="5"/>
        <v>6.4</v>
      </c>
      <c r="G79" s="216" t="s">
        <v>390</v>
      </c>
    </row>
    <row r="80" spans="1:7" x14ac:dyDescent="0.2">
      <c r="A80" s="216" t="s">
        <v>214</v>
      </c>
      <c r="B80" s="228" t="s">
        <v>377</v>
      </c>
      <c r="C80" s="207">
        <v>1</v>
      </c>
      <c r="D80" s="207">
        <f t="shared" si="4"/>
        <v>8</v>
      </c>
      <c r="E80" s="211">
        <v>0.8</v>
      </c>
      <c r="F80" s="207">
        <f t="shared" si="5"/>
        <v>6.4</v>
      </c>
      <c r="G80" s="216" t="s">
        <v>215</v>
      </c>
    </row>
    <row r="81" spans="1:7" x14ac:dyDescent="0.2">
      <c r="A81" s="216" t="s">
        <v>393</v>
      </c>
      <c r="B81" s="228" t="s">
        <v>377</v>
      </c>
      <c r="C81" s="207">
        <v>1</v>
      </c>
      <c r="D81" s="207">
        <f t="shared" si="4"/>
        <v>8</v>
      </c>
      <c r="E81" s="211">
        <v>0.8</v>
      </c>
      <c r="F81" s="207">
        <f t="shared" si="5"/>
        <v>6.4</v>
      </c>
      <c r="G81" s="216" t="s">
        <v>394</v>
      </c>
    </row>
    <row r="82" spans="1:7" x14ac:dyDescent="0.2">
      <c r="A82" s="216" t="s">
        <v>216</v>
      </c>
      <c r="B82" s="228" t="s">
        <v>377</v>
      </c>
      <c r="C82" s="207">
        <v>1</v>
      </c>
      <c r="D82" s="207">
        <f t="shared" si="4"/>
        <v>8</v>
      </c>
      <c r="E82" s="211">
        <v>0.8</v>
      </c>
      <c r="F82" s="207">
        <f t="shared" si="5"/>
        <v>6.4</v>
      </c>
      <c r="G82" s="216" t="s">
        <v>217</v>
      </c>
    </row>
    <row r="83" spans="1:7" x14ac:dyDescent="0.2">
      <c r="A83" s="216" t="s">
        <v>218</v>
      </c>
      <c r="B83" s="228" t="s">
        <v>377</v>
      </c>
      <c r="C83" s="207">
        <v>1</v>
      </c>
      <c r="D83" s="207">
        <f t="shared" si="4"/>
        <v>8</v>
      </c>
      <c r="E83" s="211">
        <v>0.8</v>
      </c>
      <c r="F83" s="207">
        <f t="shared" si="5"/>
        <v>6.4</v>
      </c>
      <c r="G83" s="216" t="s">
        <v>219</v>
      </c>
    </row>
    <row r="84" spans="1:7" x14ac:dyDescent="0.2">
      <c r="A84" s="216" t="s">
        <v>386</v>
      </c>
      <c r="B84" s="228" t="s">
        <v>377</v>
      </c>
      <c r="C84" s="207">
        <v>1</v>
      </c>
      <c r="D84" s="207">
        <f t="shared" si="4"/>
        <v>8</v>
      </c>
      <c r="E84" s="211">
        <v>0.8</v>
      </c>
      <c r="F84" s="207">
        <f t="shared" si="5"/>
        <v>6.4</v>
      </c>
      <c r="G84" s="216" t="s">
        <v>387</v>
      </c>
    </row>
    <row r="85" spans="1:7" x14ac:dyDescent="0.2">
      <c r="A85" s="216" t="s">
        <v>220</v>
      </c>
      <c r="B85" s="228" t="s">
        <v>377</v>
      </c>
      <c r="C85" s="207">
        <v>1</v>
      </c>
      <c r="D85" s="207">
        <f t="shared" si="4"/>
        <v>8</v>
      </c>
      <c r="E85" s="211">
        <v>0.8</v>
      </c>
      <c r="F85" s="207">
        <f t="shared" si="5"/>
        <v>6.4</v>
      </c>
      <c r="G85" s="216" t="s">
        <v>221</v>
      </c>
    </row>
    <row r="86" spans="1:7" x14ac:dyDescent="0.2">
      <c r="A86" s="216" t="s">
        <v>222</v>
      </c>
      <c r="B86" s="228" t="s">
        <v>384</v>
      </c>
      <c r="C86" s="207">
        <v>1</v>
      </c>
      <c r="D86" s="207">
        <f t="shared" si="4"/>
        <v>8</v>
      </c>
      <c r="E86" s="211">
        <v>0.8</v>
      </c>
      <c r="F86" s="207">
        <f t="shared" si="5"/>
        <v>6.4</v>
      </c>
      <c r="G86" s="216" t="s">
        <v>223</v>
      </c>
    </row>
    <row r="87" spans="1:7" x14ac:dyDescent="0.2">
      <c r="A87" s="216" t="s">
        <v>224</v>
      </c>
      <c r="B87" s="228" t="s">
        <v>384</v>
      </c>
      <c r="C87" s="207">
        <v>1</v>
      </c>
      <c r="D87" s="207">
        <f t="shared" si="4"/>
        <v>8</v>
      </c>
      <c r="E87" s="211">
        <v>0.8</v>
      </c>
      <c r="F87" s="207">
        <f t="shared" si="5"/>
        <v>6.4</v>
      </c>
      <c r="G87" s="216" t="s">
        <v>225</v>
      </c>
    </row>
    <row r="88" spans="1:7" x14ac:dyDescent="0.2">
      <c r="A88" s="216" t="s">
        <v>226</v>
      </c>
      <c r="B88" s="228" t="s">
        <v>384</v>
      </c>
      <c r="C88" s="207">
        <v>1</v>
      </c>
      <c r="D88" s="207">
        <f t="shared" si="4"/>
        <v>8</v>
      </c>
      <c r="E88" s="211">
        <v>0.8</v>
      </c>
      <c r="F88" s="207">
        <f t="shared" si="5"/>
        <v>6.4</v>
      </c>
      <c r="G88" s="216" t="s">
        <v>227</v>
      </c>
    </row>
    <row r="89" spans="1:7" x14ac:dyDescent="0.2">
      <c r="A89" s="216" t="s">
        <v>228</v>
      </c>
      <c r="B89" s="228" t="s">
        <v>380</v>
      </c>
      <c r="C89" s="207">
        <v>1</v>
      </c>
      <c r="D89" s="207">
        <f t="shared" si="4"/>
        <v>8</v>
      </c>
      <c r="E89" s="211">
        <v>0.8</v>
      </c>
      <c r="F89" s="207">
        <f t="shared" si="5"/>
        <v>6.4</v>
      </c>
      <c r="G89" s="216" t="s">
        <v>229</v>
      </c>
    </row>
    <row r="90" spans="1:7" x14ac:dyDescent="0.2">
      <c r="A90" s="216" t="s">
        <v>230</v>
      </c>
      <c r="B90" s="228" t="s">
        <v>380</v>
      </c>
      <c r="C90" s="207">
        <v>1</v>
      </c>
      <c r="D90" s="207">
        <f t="shared" si="4"/>
        <v>8</v>
      </c>
      <c r="E90" s="211">
        <v>0.8</v>
      </c>
      <c r="F90" s="207">
        <f t="shared" si="5"/>
        <v>6.4</v>
      </c>
      <c r="G90" s="216" t="s">
        <v>231</v>
      </c>
    </row>
    <row r="91" spans="1:7" x14ac:dyDescent="0.2">
      <c r="A91" s="216" t="s">
        <v>232</v>
      </c>
      <c r="B91" s="228" t="s">
        <v>380</v>
      </c>
      <c r="C91" s="207">
        <v>1</v>
      </c>
      <c r="D91" s="207">
        <f t="shared" si="4"/>
        <v>8</v>
      </c>
      <c r="E91" s="211">
        <v>0.8</v>
      </c>
      <c r="F91" s="207">
        <f t="shared" si="5"/>
        <v>6.4</v>
      </c>
      <c r="G91" s="216" t="s">
        <v>233</v>
      </c>
    </row>
    <row r="92" spans="1:7" x14ac:dyDescent="0.2">
      <c r="A92" s="216" t="s">
        <v>236</v>
      </c>
      <c r="B92" s="228" t="s">
        <v>381</v>
      </c>
      <c r="C92" s="207">
        <v>1</v>
      </c>
      <c r="D92" s="207">
        <f t="shared" si="4"/>
        <v>8</v>
      </c>
      <c r="E92" s="211">
        <v>0.8</v>
      </c>
      <c r="F92" s="207">
        <f t="shared" si="5"/>
        <v>6.4</v>
      </c>
      <c r="G92" s="216" t="s">
        <v>237</v>
      </c>
    </row>
    <row r="93" spans="1:7" x14ac:dyDescent="0.2">
      <c r="A93" s="216" t="s">
        <v>296</v>
      </c>
      <c r="B93" s="228" t="s">
        <v>382</v>
      </c>
      <c r="C93" s="207">
        <v>1</v>
      </c>
      <c r="D93" s="207">
        <f t="shared" si="4"/>
        <v>8</v>
      </c>
      <c r="E93" s="211">
        <v>0.8</v>
      </c>
      <c r="F93" s="207">
        <f t="shared" si="5"/>
        <v>6.4</v>
      </c>
      <c r="G93" s="216" t="s">
        <v>297</v>
      </c>
    </row>
    <row r="94" spans="1:7" x14ac:dyDescent="0.2">
      <c r="A94" s="216" t="s">
        <v>391</v>
      </c>
      <c r="B94" s="228" t="s">
        <v>384</v>
      </c>
      <c r="C94" s="207">
        <v>1</v>
      </c>
      <c r="D94" s="207">
        <f t="shared" si="4"/>
        <v>8</v>
      </c>
      <c r="E94" s="211">
        <v>0.8</v>
      </c>
      <c r="F94" s="207">
        <f t="shared" si="5"/>
        <v>6.4</v>
      </c>
      <c r="G94" s="216" t="s">
        <v>392</v>
      </c>
    </row>
    <row r="95" spans="1:7" x14ac:dyDescent="0.2">
      <c r="A95" s="216" t="s">
        <v>306</v>
      </c>
      <c r="B95" s="228" t="s">
        <v>384</v>
      </c>
      <c r="C95" s="207">
        <v>1</v>
      </c>
      <c r="D95" s="207">
        <f t="shared" si="4"/>
        <v>8</v>
      </c>
      <c r="E95" s="211">
        <v>0.8</v>
      </c>
      <c r="F95" s="207">
        <f t="shared" si="5"/>
        <v>6.4</v>
      </c>
      <c r="G95" s="216" t="s">
        <v>307</v>
      </c>
    </row>
    <row r="96" spans="1:7" x14ac:dyDescent="0.2">
      <c r="A96" s="216" t="s">
        <v>308</v>
      </c>
      <c r="B96" s="228" t="s">
        <v>385</v>
      </c>
      <c r="C96" s="207">
        <v>1</v>
      </c>
      <c r="D96" s="207">
        <f t="shared" si="4"/>
        <v>8</v>
      </c>
      <c r="E96" s="211">
        <v>0.8</v>
      </c>
      <c r="F96" s="207">
        <f t="shared" si="5"/>
        <v>6.4</v>
      </c>
      <c r="G96" s="216" t="s">
        <v>309</v>
      </c>
    </row>
    <row r="97" spans="1:7" x14ac:dyDescent="0.2">
      <c r="A97" s="216" t="s">
        <v>310</v>
      </c>
      <c r="B97" s="228" t="s">
        <v>378</v>
      </c>
      <c r="C97" s="207">
        <v>1</v>
      </c>
      <c r="D97" s="207">
        <f t="shared" si="4"/>
        <v>8</v>
      </c>
      <c r="E97" s="211">
        <v>0.8</v>
      </c>
      <c r="F97" s="207">
        <f t="shared" si="5"/>
        <v>6.4</v>
      </c>
      <c r="G97" s="216" t="s">
        <v>311</v>
      </c>
    </row>
    <row r="98" spans="1:7" x14ac:dyDescent="0.2">
      <c r="A98" s="216" t="s">
        <v>312</v>
      </c>
      <c r="B98" s="228" t="s">
        <v>378</v>
      </c>
      <c r="C98" s="207">
        <v>1</v>
      </c>
      <c r="D98" s="207">
        <f t="shared" si="4"/>
        <v>8</v>
      </c>
      <c r="E98" s="211">
        <v>0.8</v>
      </c>
      <c r="F98" s="207">
        <f t="shared" si="5"/>
        <v>6.4</v>
      </c>
      <c r="G98" s="216" t="s">
        <v>313</v>
      </c>
    </row>
    <row r="99" spans="1:7" x14ac:dyDescent="0.2">
      <c r="A99" s="216" t="s">
        <v>314</v>
      </c>
      <c r="B99" s="228" t="s">
        <v>378</v>
      </c>
      <c r="C99" s="207">
        <v>1</v>
      </c>
      <c r="D99" s="207">
        <f t="shared" si="4"/>
        <v>8</v>
      </c>
      <c r="E99" s="211">
        <v>0.8</v>
      </c>
      <c r="F99" s="207">
        <f t="shared" si="5"/>
        <v>6.4</v>
      </c>
      <c r="G99" s="216" t="s">
        <v>315</v>
      </c>
    </row>
    <row r="100" spans="1:7" x14ac:dyDescent="0.2">
      <c r="A100" s="216" t="s">
        <v>316</v>
      </c>
      <c r="B100" s="228" t="s">
        <v>378</v>
      </c>
      <c r="C100" s="207">
        <v>1</v>
      </c>
      <c r="D100" s="207">
        <f t="shared" si="4"/>
        <v>8</v>
      </c>
      <c r="E100" s="211">
        <v>0.8</v>
      </c>
      <c r="F100" s="207">
        <f t="shared" si="5"/>
        <v>6.4</v>
      </c>
      <c r="G100" s="216" t="s">
        <v>317</v>
      </c>
    </row>
    <row r="101" spans="1:7" x14ac:dyDescent="0.2">
      <c r="A101" s="216" t="s">
        <v>318</v>
      </c>
      <c r="B101" s="228" t="s">
        <v>379</v>
      </c>
      <c r="C101" s="207">
        <v>1</v>
      </c>
      <c r="D101" s="207">
        <f t="shared" si="4"/>
        <v>8</v>
      </c>
      <c r="E101" s="211">
        <v>0.8</v>
      </c>
      <c r="F101" s="207">
        <f t="shared" si="5"/>
        <v>6.4</v>
      </c>
      <c r="G101" s="216" t="s">
        <v>319</v>
      </c>
    </row>
    <row r="102" spans="1:7" x14ac:dyDescent="0.2">
      <c r="A102" s="216" t="s">
        <v>320</v>
      </c>
      <c r="B102" s="228" t="s">
        <v>383</v>
      </c>
      <c r="C102" s="207">
        <v>1</v>
      </c>
      <c r="D102" s="207">
        <f t="shared" si="4"/>
        <v>8</v>
      </c>
      <c r="E102" s="211">
        <v>0.8</v>
      </c>
      <c r="F102" s="207">
        <f t="shared" si="5"/>
        <v>6.4</v>
      </c>
      <c r="G102" s="216" t="s">
        <v>321</v>
      </c>
    </row>
    <row r="103" spans="1:7" x14ac:dyDescent="0.2">
      <c r="A103" s="216" t="s">
        <v>322</v>
      </c>
      <c r="B103" s="228" t="s">
        <v>383</v>
      </c>
      <c r="C103" s="207">
        <v>1</v>
      </c>
      <c r="D103" s="207">
        <f t="shared" si="4"/>
        <v>8</v>
      </c>
      <c r="E103" s="211">
        <v>0.8</v>
      </c>
      <c r="F103" s="207">
        <f t="shared" si="5"/>
        <v>6.4</v>
      </c>
      <c r="G103" s="216" t="s">
        <v>323</v>
      </c>
    </row>
    <row r="104" spans="1:7" x14ac:dyDescent="0.2">
      <c r="A104" s="216" t="s">
        <v>324</v>
      </c>
      <c r="B104" s="228" t="s">
        <v>384</v>
      </c>
      <c r="C104" s="207">
        <v>1</v>
      </c>
      <c r="D104" s="207">
        <f t="shared" si="4"/>
        <v>8</v>
      </c>
      <c r="E104" s="211">
        <v>0.8</v>
      </c>
      <c r="F104" s="207">
        <f t="shared" si="5"/>
        <v>6.4</v>
      </c>
      <c r="G104" s="216" t="s">
        <v>325</v>
      </c>
    </row>
  </sheetData>
  <phoneticPr fontId="37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DADC5-8BF8-4FD5-B3DC-0E3E814599B1}">
  <dimension ref="A1:M3"/>
  <sheetViews>
    <sheetView workbookViewId="0">
      <selection activeCell="A4" sqref="A4"/>
    </sheetView>
  </sheetViews>
  <sheetFormatPr baseColWidth="10" defaultColWidth="11.42578125" defaultRowHeight="23.25" customHeight="1" x14ac:dyDescent="0.2"/>
  <cols>
    <col min="1" max="1" width="11.42578125" style="197"/>
    <col min="2" max="13" width="11.42578125" style="195"/>
    <col min="14" max="16384" width="11.42578125" style="1"/>
  </cols>
  <sheetData>
    <row r="1" spans="1:13" ht="23.25" customHeight="1" x14ac:dyDescent="0.2">
      <c r="A1" s="202" t="s">
        <v>207</v>
      </c>
      <c r="B1" s="202" t="s">
        <v>195</v>
      </c>
      <c r="C1" s="202" t="s">
        <v>196</v>
      </c>
      <c r="D1" s="202" t="s">
        <v>197</v>
      </c>
      <c r="E1" s="202" t="s">
        <v>198</v>
      </c>
      <c r="F1" s="202" t="s">
        <v>199</v>
      </c>
      <c r="G1" s="202" t="s">
        <v>200</v>
      </c>
      <c r="H1" s="202" t="s">
        <v>201</v>
      </c>
      <c r="I1" s="202" t="s">
        <v>202</v>
      </c>
      <c r="J1" s="202" t="s">
        <v>203</v>
      </c>
      <c r="K1" s="202" t="s">
        <v>204</v>
      </c>
      <c r="L1" s="202" t="s">
        <v>205</v>
      </c>
      <c r="M1" s="202" t="s">
        <v>206</v>
      </c>
    </row>
    <row r="2" spans="1:13" ht="23.25" customHeight="1" x14ac:dyDescent="0.2">
      <c r="A2" s="197">
        <v>2019</v>
      </c>
      <c r="B2" s="195">
        <v>19</v>
      </c>
      <c r="C2" s="195">
        <v>20</v>
      </c>
      <c r="D2" s="195">
        <v>21</v>
      </c>
      <c r="E2" s="195">
        <v>20</v>
      </c>
      <c r="F2" s="195">
        <v>20</v>
      </c>
      <c r="G2" s="195">
        <v>17</v>
      </c>
      <c r="H2" s="195">
        <v>23</v>
      </c>
      <c r="I2" s="195">
        <v>18</v>
      </c>
      <c r="J2" s="195">
        <v>21</v>
      </c>
      <c r="K2" s="195">
        <v>23</v>
      </c>
      <c r="L2" s="195">
        <v>20</v>
      </c>
      <c r="M2" s="195">
        <v>15</v>
      </c>
    </row>
    <row r="3" spans="1:13" ht="23.25" customHeight="1" x14ac:dyDescent="0.2">
      <c r="A3" s="197">
        <v>2020</v>
      </c>
      <c r="B3" s="195">
        <v>20</v>
      </c>
      <c r="C3" s="195">
        <v>20</v>
      </c>
      <c r="D3" s="195">
        <v>22</v>
      </c>
      <c r="E3" s="195">
        <v>20</v>
      </c>
      <c r="F3" s="195">
        <v>18</v>
      </c>
      <c r="G3" s="195">
        <v>17</v>
      </c>
      <c r="H3" s="195">
        <v>23</v>
      </c>
      <c r="I3" s="195">
        <v>21</v>
      </c>
      <c r="J3" s="195">
        <v>22</v>
      </c>
      <c r="K3" s="195">
        <v>22</v>
      </c>
      <c r="L3" s="195">
        <v>21</v>
      </c>
      <c r="M3" s="195">
        <v>17</v>
      </c>
    </row>
  </sheetData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1:U101"/>
  <sheetViews>
    <sheetView tabSelected="1" workbookViewId="0">
      <pane ySplit="6" topLeftCell="A7" activePane="bottomLeft" state="frozen"/>
      <selection pane="bottomLeft" activeCell="M17" sqref="M17"/>
    </sheetView>
  </sheetViews>
  <sheetFormatPr baseColWidth="10" defaultColWidth="11.42578125" defaultRowHeight="12.75" x14ac:dyDescent="0.2"/>
  <cols>
    <col min="1" max="1" width="9.7109375" style="136" customWidth="1"/>
    <col min="2" max="2" width="34.7109375" style="136" customWidth="1"/>
    <col min="3" max="10" width="11.42578125" style="116"/>
    <col min="11" max="11" width="9.7109375" style="116" customWidth="1"/>
    <col min="12" max="12" width="8.5703125" style="136" bestFit="1" customWidth="1"/>
    <col min="13" max="13" width="11.85546875" style="116" bestFit="1" customWidth="1"/>
    <col min="14" max="14" width="9.28515625" style="116" bestFit="1" customWidth="1"/>
    <col min="15" max="15" width="3.7109375" style="116" customWidth="1"/>
    <col min="16" max="18" width="7.7109375" style="116" customWidth="1"/>
    <col min="19" max="19" width="3.7109375" style="116" customWidth="1"/>
    <col min="20" max="21" width="7.7109375" style="116" customWidth="1"/>
    <col min="22" max="16384" width="11.42578125" style="116"/>
  </cols>
  <sheetData>
    <row r="1" spans="1:21" ht="42" customHeight="1" x14ac:dyDescent="0.2">
      <c r="A1" s="110">
        <v>1</v>
      </c>
      <c r="B1" s="111"/>
      <c r="C1" s="264" t="s">
        <v>128</v>
      </c>
      <c r="D1" s="265"/>
      <c r="E1" s="112">
        <v>20</v>
      </c>
      <c r="F1" s="113"/>
      <c r="G1" s="113"/>
      <c r="H1" s="266"/>
      <c r="I1" s="267"/>
      <c r="J1" s="113"/>
      <c r="K1" s="113"/>
      <c r="L1" s="220"/>
      <c r="M1" s="114"/>
      <c r="N1" s="114"/>
      <c r="O1" s="114"/>
      <c r="P1" s="114"/>
      <c r="Q1" s="114"/>
      <c r="R1" s="114"/>
      <c r="S1" s="114"/>
      <c r="T1" s="115"/>
      <c r="U1" s="115"/>
    </row>
    <row r="2" spans="1:21" ht="26.25" x14ac:dyDescent="0.2">
      <c r="A2" s="117"/>
      <c r="B2" s="117"/>
      <c r="C2" s="268"/>
      <c r="D2" s="268"/>
      <c r="E2" s="269" t="s">
        <v>404</v>
      </c>
      <c r="F2" s="269"/>
      <c r="G2" s="269"/>
      <c r="H2" s="269"/>
      <c r="I2" s="269"/>
      <c r="J2" s="269"/>
      <c r="K2" s="118"/>
      <c r="L2" s="221"/>
      <c r="M2" s="119" t="s">
        <v>130</v>
      </c>
      <c r="N2" s="247" t="s">
        <v>131</v>
      </c>
      <c r="O2" s="247"/>
      <c r="P2" s="247"/>
      <c r="Q2" s="247"/>
      <c r="R2" s="247"/>
      <c r="S2" s="247"/>
      <c r="T2" s="247"/>
      <c r="U2" s="247"/>
    </row>
    <row r="3" spans="1:21" ht="18.75" thickBot="1" x14ac:dyDescent="0.25">
      <c r="A3" s="251" t="s">
        <v>406</v>
      </c>
      <c r="B3" s="251"/>
      <c r="C3" s="268"/>
      <c r="D3" s="268"/>
      <c r="E3" s="269"/>
      <c r="F3" s="269"/>
      <c r="G3" s="269"/>
      <c r="H3" s="269"/>
      <c r="I3" s="269"/>
      <c r="J3" s="269"/>
      <c r="K3" s="209"/>
      <c r="L3" s="117"/>
      <c r="M3" s="120"/>
      <c r="N3" s="120"/>
      <c r="O3" s="120"/>
      <c r="P3" s="120"/>
      <c r="Q3" s="120"/>
      <c r="R3" s="120"/>
      <c r="S3" s="120"/>
      <c r="T3" s="121"/>
      <c r="U3" s="121"/>
    </row>
    <row r="4" spans="1:21" ht="30.6" customHeight="1" thickBot="1" x14ac:dyDescent="0.25">
      <c r="A4" s="252" t="s">
        <v>407</v>
      </c>
      <c r="B4" s="253"/>
      <c r="C4" s="122"/>
      <c r="D4" s="122"/>
      <c r="E4" s="120"/>
      <c r="F4" s="120"/>
      <c r="G4" s="120"/>
      <c r="H4" s="120"/>
      <c r="I4" s="120"/>
      <c r="J4" s="120"/>
      <c r="K4" s="120"/>
      <c r="L4" s="123"/>
      <c r="M4" s="122"/>
      <c r="N4" s="122"/>
      <c r="O4" s="122"/>
      <c r="P4" s="256" t="s">
        <v>132</v>
      </c>
      <c r="Q4" s="257"/>
      <c r="R4" s="258"/>
      <c r="S4" s="122"/>
      <c r="T4" s="254" t="s">
        <v>133</v>
      </c>
      <c r="U4" s="255"/>
    </row>
    <row r="5" spans="1:21" ht="21" customHeight="1" x14ac:dyDescent="0.2">
      <c r="A5" s="123"/>
      <c r="B5" s="123"/>
      <c r="C5" s="122"/>
      <c r="D5" s="122"/>
      <c r="E5" s="260" t="s">
        <v>134</v>
      </c>
      <c r="F5" s="260"/>
      <c r="G5" s="260"/>
      <c r="H5" s="261" t="s">
        <v>135</v>
      </c>
      <c r="I5" s="262"/>
      <c r="J5" s="263"/>
      <c r="K5" s="158"/>
      <c r="L5" s="123"/>
      <c r="M5" s="122"/>
      <c r="N5" s="122"/>
      <c r="O5" s="122"/>
      <c r="P5" s="248" t="s">
        <v>136</v>
      </c>
      <c r="Q5" s="249"/>
      <c r="R5" s="250"/>
      <c r="S5" s="122"/>
      <c r="T5" s="245" t="s">
        <v>137</v>
      </c>
      <c r="U5" s="246"/>
    </row>
    <row r="6" spans="1:21" ht="21" customHeight="1" x14ac:dyDescent="0.2">
      <c r="A6" s="124" t="s">
        <v>138</v>
      </c>
      <c r="B6" s="125" t="s">
        <v>139</v>
      </c>
      <c r="C6" s="126" t="s">
        <v>140</v>
      </c>
      <c r="D6" s="126" t="s">
        <v>141</v>
      </c>
      <c r="E6" s="127" t="s">
        <v>142</v>
      </c>
      <c r="F6" s="128" t="s">
        <v>143</v>
      </c>
      <c r="G6" s="129" t="s">
        <v>144</v>
      </c>
      <c r="H6" s="183" t="s">
        <v>142</v>
      </c>
      <c r="I6" s="184" t="s">
        <v>143</v>
      </c>
      <c r="J6" s="185" t="s">
        <v>144</v>
      </c>
      <c r="K6" s="126" t="s">
        <v>156</v>
      </c>
      <c r="L6" s="222" t="s">
        <v>158</v>
      </c>
      <c r="M6" s="126" t="s">
        <v>145</v>
      </c>
      <c r="N6" s="188" t="s">
        <v>146</v>
      </c>
      <c r="O6" s="130"/>
      <c r="P6" s="162" t="s">
        <v>147</v>
      </c>
      <c r="Q6" s="163" t="s">
        <v>148</v>
      </c>
      <c r="R6" s="164" t="s">
        <v>149</v>
      </c>
      <c r="S6" s="130"/>
      <c r="T6" s="162" t="s">
        <v>150</v>
      </c>
      <c r="U6" s="174" t="s">
        <v>151</v>
      </c>
    </row>
    <row r="7" spans="1:21" ht="15.95" customHeight="1" x14ac:dyDescent="0.2">
      <c r="A7" s="137" t="s">
        <v>208</v>
      </c>
      <c r="B7" s="138" t="s">
        <v>209</v>
      </c>
      <c r="C7" s="139">
        <v>1</v>
      </c>
      <c r="D7" s="140">
        <v>0</v>
      </c>
      <c r="E7" s="141">
        <v>0</v>
      </c>
      <c r="F7" s="142">
        <v>4</v>
      </c>
      <c r="G7" s="143">
        <v>4</v>
      </c>
      <c r="H7" s="141">
        <v>0</v>
      </c>
      <c r="I7" s="142">
        <v>0</v>
      </c>
      <c r="J7" s="143">
        <v>0</v>
      </c>
      <c r="K7" s="159">
        <v>600</v>
      </c>
      <c r="L7" s="217" t="str">
        <f>IF(A7="","",INDEX(MATRICE!$B$2:$B$104,MATCH(EXTRACTION!A7,MATRICE!$A$2:$A$104,0)))</f>
        <v>MG1</v>
      </c>
      <c r="M7" s="132" t="e">
        <f>IF(A7="","",VLOOKUP(A7, MATRICE!A$2:G$104, 4))</f>
        <v>#N/A</v>
      </c>
      <c r="N7" s="132" t="e">
        <f t="shared" ref="N7:N15" si="0">IF(M7="","",(M7*C7)*$E$1)</f>
        <v>#N/A</v>
      </c>
      <c r="O7" s="131"/>
      <c r="P7" s="165" t="e">
        <f t="shared" ref="P7" si="1">IF(G7="","",G7/N7)</f>
        <v>#N/A</v>
      </c>
      <c r="Q7" s="166" t="e">
        <f t="shared" ref="Q7" si="2">IF(J7="","",J7/N7)</f>
        <v>#N/A</v>
      </c>
      <c r="R7" s="167" t="e">
        <f>IF(Q7="","",Q7-P7)</f>
        <v>#N/A</v>
      </c>
      <c r="S7" s="131"/>
      <c r="T7" s="175" t="str">
        <f t="shared" ref="T7:U7" si="3">IF(E7="","",IF(E7=0,"",H7/E7))</f>
        <v/>
      </c>
      <c r="U7" s="176">
        <f t="shared" si="3"/>
        <v>0</v>
      </c>
    </row>
    <row r="8" spans="1:21" ht="15.95" customHeight="1" x14ac:dyDescent="0.2">
      <c r="A8" s="144" t="s">
        <v>210</v>
      </c>
      <c r="B8" s="145" t="s">
        <v>211</v>
      </c>
      <c r="C8" s="146">
        <v>1</v>
      </c>
      <c r="D8" s="147">
        <v>0</v>
      </c>
      <c r="E8" s="148">
        <v>0</v>
      </c>
      <c r="F8" s="149">
        <v>0</v>
      </c>
      <c r="G8" s="150">
        <v>0</v>
      </c>
      <c r="H8" s="148">
        <v>0</v>
      </c>
      <c r="I8" s="149">
        <v>0</v>
      </c>
      <c r="J8" s="150">
        <v>0</v>
      </c>
      <c r="K8" s="160">
        <v>141</v>
      </c>
      <c r="L8" s="218" t="str">
        <f>IF(A8="","",INDEX(MATRICE!$B$2:$B$104,MATCH(EXTRACTION!A8,MATRICE!$A$2:$A$104,0)))</f>
        <v>QG1</v>
      </c>
      <c r="M8" s="132" t="e">
        <f>IF(A8="","",VLOOKUP(A8, MATRICE!A$2:G$104, 4))</f>
        <v>#N/A</v>
      </c>
      <c r="N8" s="132" t="e">
        <f t="shared" si="0"/>
        <v>#N/A</v>
      </c>
      <c r="O8" s="131"/>
      <c r="P8" s="168" t="e">
        <f t="shared" ref="P8:P71" si="4">IF(G8="","",G8/N8)</f>
        <v>#N/A</v>
      </c>
      <c r="Q8" s="169" t="e">
        <f t="shared" ref="Q8:Q71" si="5">IF(J8="","",J8/N8)</f>
        <v>#N/A</v>
      </c>
      <c r="R8" s="170" t="e">
        <f t="shared" ref="R8:R71" si="6">IF(Q8="","",Q8-P8)</f>
        <v>#N/A</v>
      </c>
      <c r="S8" s="131"/>
      <c r="T8" s="177" t="str">
        <f t="shared" ref="T8:T71" si="7">IF(E8="","",IF(E8=0,"",H8/E8))</f>
        <v/>
      </c>
      <c r="U8" s="178" t="str">
        <f t="shared" ref="U8:U71" si="8">IF(F8="","",IF(F8=0,"",I8/F8))</f>
        <v/>
      </c>
    </row>
    <row r="9" spans="1:21" ht="15.95" customHeight="1" x14ac:dyDescent="0.2">
      <c r="A9" s="144" t="s">
        <v>212</v>
      </c>
      <c r="B9" s="145" t="s">
        <v>213</v>
      </c>
      <c r="C9" s="146">
        <v>0</v>
      </c>
      <c r="D9" s="147">
        <v>0</v>
      </c>
      <c r="E9" s="148">
        <v>0</v>
      </c>
      <c r="F9" s="149">
        <v>0</v>
      </c>
      <c r="G9" s="150">
        <v>0</v>
      </c>
      <c r="H9" s="148">
        <v>0</v>
      </c>
      <c r="I9" s="149">
        <v>24</v>
      </c>
      <c r="J9" s="150">
        <v>24</v>
      </c>
      <c r="K9" s="160">
        <v>0</v>
      </c>
      <c r="L9" s="218" t="str">
        <f>IF(A9="","",INDEX(MATRICE!$B$2:$B$104,MATCH(EXTRACTION!A9,MATRICE!$A$2:$A$104,0)))</f>
        <v>QG1</v>
      </c>
      <c r="M9" s="132" t="e">
        <f>IF(A9="","",VLOOKUP(A9, MATRICE!A$2:G$104, 4))</f>
        <v>#N/A</v>
      </c>
      <c r="N9" s="132" t="e">
        <f t="shared" si="0"/>
        <v>#N/A</v>
      </c>
      <c r="O9" s="131"/>
      <c r="P9" s="168" t="e">
        <f t="shared" si="4"/>
        <v>#N/A</v>
      </c>
      <c r="Q9" s="169" t="e">
        <f t="shared" si="5"/>
        <v>#N/A</v>
      </c>
      <c r="R9" s="170" t="e">
        <f t="shared" si="6"/>
        <v>#N/A</v>
      </c>
      <c r="S9" s="131"/>
      <c r="T9" s="177" t="str">
        <f t="shared" si="7"/>
        <v/>
      </c>
      <c r="U9" s="178" t="str">
        <f t="shared" si="8"/>
        <v/>
      </c>
    </row>
    <row r="10" spans="1:21" ht="15.95" customHeight="1" x14ac:dyDescent="0.2">
      <c r="A10" s="144" t="s">
        <v>389</v>
      </c>
      <c r="B10" s="145" t="s">
        <v>390</v>
      </c>
      <c r="C10" s="146">
        <v>1</v>
      </c>
      <c r="D10" s="147">
        <v>0</v>
      </c>
      <c r="E10" s="148">
        <v>0</v>
      </c>
      <c r="F10" s="149">
        <v>0</v>
      </c>
      <c r="G10" s="150">
        <v>0</v>
      </c>
      <c r="H10" s="148">
        <v>0</v>
      </c>
      <c r="I10" s="149">
        <v>0</v>
      </c>
      <c r="J10" s="150">
        <v>0</v>
      </c>
      <c r="K10" s="160">
        <v>136</v>
      </c>
      <c r="L10" s="218" t="str">
        <f>IF(A10="","",INDEX(MATRICE!$B$2:$B$104,MATCH(EXTRACTION!A10,MATRICE!$A$2:$A$104,0)))</f>
        <v>QG1</v>
      </c>
      <c r="M10" s="132" t="e">
        <f>IF(A10="","",VLOOKUP(A10, MATRICE!A$2:G$104, 4))</f>
        <v>#N/A</v>
      </c>
      <c r="N10" s="132" t="e">
        <f t="shared" si="0"/>
        <v>#N/A</v>
      </c>
      <c r="O10" s="131"/>
      <c r="P10" s="168" t="e">
        <f t="shared" si="4"/>
        <v>#N/A</v>
      </c>
      <c r="Q10" s="169" t="e">
        <f t="shared" si="5"/>
        <v>#N/A</v>
      </c>
      <c r="R10" s="170" t="e">
        <f t="shared" si="6"/>
        <v>#N/A</v>
      </c>
      <c r="S10" s="131"/>
      <c r="T10" s="177" t="str">
        <f t="shared" si="7"/>
        <v/>
      </c>
      <c r="U10" s="178" t="str">
        <f t="shared" si="8"/>
        <v/>
      </c>
    </row>
    <row r="11" spans="1:21" ht="15.95" customHeight="1" x14ac:dyDescent="0.2">
      <c r="A11" s="144" t="s">
        <v>214</v>
      </c>
      <c r="B11" s="145" t="s">
        <v>215</v>
      </c>
      <c r="C11" s="146">
        <v>1</v>
      </c>
      <c r="D11" s="147">
        <v>0</v>
      </c>
      <c r="E11" s="148">
        <v>0</v>
      </c>
      <c r="F11" s="149">
        <v>0</v>
      </c>
      <c r="G11" s="150">
        <v>0</v>
      </c>
      <c r="H11" s="148">
        <v>0</v>
      </c>
      <c r="I11" s="149">
        <v>0</v>
      </c>
      <c r="J11" s="150">
        <v>0</v>
      </c>
      <c r="K11" s="160">
        <v>136</v>
      </c>
      <c r="L11" s="218" t="str">
        <f>IF(A11="","",INDEX(MATRICE!$B$2:$B$104,MATCH(EXTRACTION!A11,MATRICE!$A$2:$A$104,0)))</f>
        <v>QG1</v>
      </c>
      <c r="M11" s="132" t="e">
        <f>IF(A11="","",VLOOKUP(A11, MATRICE!A$2:G$104, 4))</f>
        <v>#N/A</v>
      </c>
      <c r="N11" s="132" t="e">
        <f t="shared" si="0"/>
        <v>#N/A</v>
      </c>
      <c r="O11" s="131"/>
      <c r="P11" s="168" t="e">
        <f t="shared" si="4"/>
        <v>#N/A</v>
      </c>
      <c r="Q11" s="169" t="e">
        <f t="shared" si="5"/>
        <v>#N/A</v>
      </c>
      <c r="R11" s="170" t="e">
        <f t="shared" si="6"/>
        <v>#N/A</v>
      </c>
      <c r="S11" s="131"/>
      <c r="T11" s="177" t="str">
        <f t="shared" si="7"/>
        <v/>
      </c>
      <c r="U11" s="178" t="str">
        <f t="shared" si="8"/>
        <v/>
      </c>
    </row>
    <row r="12" spans="1:21" ht="15.95" customHeight="1" x14ac:dyDescent="0.2">
      <c r="A12" s="144" t="s">
        <v>216</v>
      </c>
      <c r="B12" s="145" t="s">
        <v>217</v>
      </c>
      <c r="C12" s="146">
        <v>1</v>
      </c>
      <c r="D12" s="147">
        <v>0</v>
      </c>
      <c r="E12" s="148">
        <v>0</v>
      </c>
      <c r="F12" s="149">
        <v>0</v>
      </c>
      <c r="G12" s="150">
        <v>0</v>
      </c>
      <c r="H12" s="148">
        <v>0</v>
      </c>
      <c r="I12" s="149">
        <v>0</v>
      </c>
      <c r="J12" s="150">
        <v>0</v>
      </c>
      <c r="K12" s="160">
        <v>136</v>
      </c>
      <c r="L12" s="218" t="str">
        <f>IF(A12="","",INDEX(MATRICE!$B$2:$B$104,MATCH(EXTRACTION!A12,MATRICE!$A$2:$A$104,0)))</f>
        <v>QG1</v>
      </c>
      <c r="M12" s="132" t="e">
        <f>IF(A12="","",VLOOKUP(A12, MATRICE!A$2:G$104, 4))</f>
        <v>#N/A</v>
      </c>
      <c r="N12" s="132" t="e">
        <f t="shared" si="0"/>
        <v>#N/A</v>
      </c>
      <c r="O12" s="131"/>
      <c r="P12" s="168" t="e">
        <f t="shared" si="4"/>
        <v>#N/A</v>
      </c>
      <c r="Q12" s="169" t="e">
        <f t="shared" si="5"/>
        <v>#N/A</v>
      </c>
      <c r="R12" s="170" t="e">
        <f t="shared" si="6"/>
        <v>#N/A</v>
      </c>
      <c r="S12" s="133"/>
      <c r="T12" s="177" t="str">
        <f t="shared" si="7"/>
        <v/>
      </c>
      <c r="U12" s="178" t="str">
        <f t="shared" si="8"/>
        <v/>
      </c>
    </row>
    <row r="13" spans="1:21" ht="15.95" customHeight="1" x14ac:dyDescent="0.2">
      <c r="A13" s="144" t="s">
        <v>218</v>
      </c>
      <c r="B13" s="145" t="s">
        <v>219</v>
      </c>
      <c r="C13" s="146">
        <v>1</v>
      </c>
      <c r="D13" s="147">
        <v>0</v>
      </c>
      <c r="E13" s="148">
        <v>0</v>
      </c>
      <c r="F13" s="149">
        <v>0</v>
      </c>
      <c r="G13" s="150">
        <v>0</v>
      </c>
      <c r="H13" s="148">
        <v>0</v>
      </c>
      <c r="I13" s="149">
        <v>0</v>
      </c>
      <c r="J13" s="150">
        <v>0</v>
      </c>
      <c r="K13" s="160">
        <v>136</v>
      </c>
      <c r="L13" s="218" t="str">
        <f>IF(A13="","",INDEX(MATRICE!$B$2:$B$104,MATCH(EXTRACTION!A13,MATRICE!$A$2:$A$104,0)))</f>
        <v>QG1</v>
      </c>
      <c r="M13" s="132" t="e">
        <f>IF(A13="","",VLOOKUP(A13, MATRICE!A$2:G$104, 4))</f>
        <v>#N/A</v>
      </c>
      <c r="N13" s="132" t="e">
        <f t="shared" si="0"/>
        <v>#N/A</v>
      </c>
      <c r="O13" s="131"/>
      <c r="P13" s="168" t="e">
        <f t="shared" si="4"/>
        <v>#N/A</v>
      </c>
      <c r="Q13" s="169" t="e">
        <f t="shared" si="5"/>
        <v>#N/A</v>
      </c>
      <c r="R13" s="170" t="e">
        <f t="shared" si="6"/>
        <v>#N/A</v>
      </c>
      <c r="S13" s="133"/>
      <c r="T13" s="177" t="str">
        <f t="shared" si="7"/>
        <v/>
      </c>
      <c r="U13" s="178" t="str">
        <f t="shared" si="8"/>
        <v/>
      </c>
    </row>
    <row r="14" spans="1:21" ht="15.95" customHeight="1" x14ac:dyDescent="0.2">
      <c r="A14" s="144" t="s">
        <v>386</v>
      </c>
      <c r="B14" s="145" t="s">
        <v>387</v>
      </c>
      <c r="C14" s="146">
        <v>1</v>
      </c>
      <c r="D14" s="147">
        <v>0</v>
      </c>
      <c r="E14" s="148">
        <v>0</v>
      </c>
      <c r="F14" s="149">
        <v>0</v>
      </c>
      <c r="G14" s="150">
        <v>0</v>
      </c>
      <c r="H14" s="148">
        <v>0</v>
      </c>
      <c r="I14" s="149">
        <v>0</v>
      </c>
      <c r="J14" s="150">
        <v>0</v>
      </c>
      <c r="K14" s="160">
        <v>136</v>
      </c>
      <c r="L14" s="218" t="str">
        <f>IF(A14="","",INDEX(MATRICE!$B$2:$B$104,MATCH(EXTRACTION!A14,MATRICE!$A$2:$A$104,0)))</f>
        <v>QG1</v>
      </c>
      <c r="M14" s="132" t="e">
        <f>IF(A14="","",VLOOKUP(A14, MATRICE!A$2:G$104, 4))</f>
        <v>#N/A</v>
      </c>
      <c r="N14" s="132" t="e">
        <f t="shared" si="0"/>
        <v>#N/A</v>
      </c>
      <c r="O14" s="131"/>
      <c r="P14" s="168" t="e">
        <f t="shared" si="4"/>
        <v>#N/A</v>
      </c>
      <c r="Q14" s="169" t="e">
        <f t="shared" si="5"/>
        <v>#N/A</v>
      </c>
      <c r="R14" s="170" t="e">
        <f t="shared" si="6"/>
        <v>#N/A</v>
      </c>
      <c r="S14" s="133"/>
      <c r="T14" s="177" t="str">
        <f t="shared" si="7"/>
        <v/>
      </c>
      <c r="U14" s="178" t="str">
        <f t="shared" si="8"/>
        <v/>
      </c>
    </row>
    <row r="15" spans="1:21" ht="15.95" customHeight="1" x14ac:dyDescent="0.2">
      <c r="A15" s="144" t="s">
        <v>220</v>
      </c>
      <c r="B15" s="145" t="s">
        <v>221</v>
      </c>
      <c r="C15" s="146">
        <v>1</v>
      </c>
      <c r="D15" s="147">
        <v>0</v>
      </c>
      <c r="E15" s="148">
        <v>0</v>
      </c>
      <c r="F15" s="149">
        <v>0</v>
      </c>
      <c r="G15" s="150">
        <v>0</v>
      </c>
      <c r="H15" s="148">
        <v>0</v>
      </c>
      <c r="I15" s="149">
        <v>0</v>
      </c>
      <c r="J15" s="150">
        <v>0</v>
      </c>
      <c r="K15" s="160">
        <v>136</v>
      </c>
      <c r="L15" s="218" t="str">
        <f>IF(A15="","",INDEX(MATRICE!$B$2:$B$104,MATCH(EXTRACTION!A15,MATRICE!$A$2:$A$104,0)))</f>
        <v>QG1</v>
      </c>
      <c r="M15" s="132" t="e">
        <f>IF(A15="","",VLOOKUP(A15, MATRICE!A$2:G$104, 4))</f>
        <v>#N/A</v>
      </c>
      <c r="N15" s="132" t="e">
        <f t="shared" si="0"/>
        <v>#N/A</v>
      </c>
      <c r="O15" s="131"/>
      <c r="P15" s="168" t="e">
        <f t="shared" si="4"/>
        <v>#N/A</v>
      </c>
      <c r="Q15" s="169" t="e">
        <f t="shared" si="5"/>
        <v>#N/A</v>
      </c>
      <c r="R15" s="170" t="e">
        <f t="shared" si="6"/>
        <v>#N/A</v>
      </c>
      <c r="S15" s="133"/>
      <c r="T15" s="177" t="str">
        <f t="shared" si="7"/>
        <v/>
      </c>
      <c r="U15" s="178" t="str">
        <f t="shared" si="8"/>
        <v/>
      </c>
    </row>
    <row r="16" spans="1:21" ht="15.95" customHeight="1" x14ac:dyDescent="0.2">
      <c r="A16" s="144" t="s">
        <v>71</v>
      </c>
      <c r="B16" s="145" t="s">
        <v>168</v>
      </c>
      <c r="C16" s="146">
        <v>5</v>
      </c>
      <c r="D16" s="147">
        <v>18</v>
      </c>
      <c r="E16" s="148">
        <v>62</v>
      </c>
      <c r="F16" s="149">
        <v>1171</v>
      </c>
      <c r="G16" s="150">
        <v>1233</v>
      </c>
      <c r="H16" s="148">
        <v>108</v>
      </c>
      <c r="I16" s="149">
        <v>1082</v>
      </c>
      <c r="J16" s="150">
        <v>1190</v>
      </c>
      <c r="K16" s="160">
        <v>680</v>
      </c>
      <c r="L16" s="218" t="str">
        <f>IF(A16="","",INDEX(MATRICE!$B$2:$B$104,MATCH(EXTRACTION!A16,MATRICE!$A$2:$A$104,0)))</f>
        <v>DG1</v>
      </c>
      <c r="M16" s="132">
        <f>IF(A16="","",VLOOKUP(A16, MATRICE!A$2:G$104, 4))</f>
        <v>16</v>
      </c>
      <c r="N16" s="132">
        <f t="shared" ref="N16:N71" si="9">IF(M16="","",(M16*C16)*$E$1)</f>
        <v>1600</v>
      </c>
      <c r="O16" s="131"/>
      <c r="P16" s="168">
        <f t="shared" si="4"/>
        <v>0.770625</v>
      </c>
      <c r="Q16" s="169">
        <f t="shared" si="5"/>
        <v>0.74375000000000002</v>
      </c>
      <c r="R16" s="170">
        <f t="shared" si="6"/>
        <v>-2.6874999999999982E-2</v>
      </c>
      <c r="S16" s="133"/>
      <c r="T16" s="177">
        <f t="shared" si="7"/>
        <v>1.7419354838709677</v>
      </c>
      <c r="U16" s="178">
        <f t="shared" si="8"/>
        <v>0.92399658411614005</v>
      </c>
    </row>
    <row r="17" spans="1:21" ht="15.95" customHeight="1" x14ac:dyDescent="0.2">
      <c r="A17" s="144" t="s">
        <v>72</v>
      </c>
      <c r="B17" s="145" t="s">
        <v>169</v>
      </c>
      <c r="C17" s="146">
        <v>7</v>
      </c>
      <c r="D17" s="147">
        <v>16</v>
      </c>
      <c r="E17" s="148">
        <v>75</v>
      </c>
      <c r="F17" s="149">
        <v>1546</v>
      </c>
      <c r="G17" s="150">
        <v>1622</v>
      </c>
      <c r="H17" s="148">
        <v>112</v>
      </c>
      <c r="I17" s="149">
        <v>1846</v>
      </c>
      <c r="J17" s="150">
        <v>1958</v>
      </c>
      <c r="K17" s="160">
        <v>952</v>
      </c>
      <c r="L17" s="218" t="str">
        <f>IF(A17="","",INDEX(MATRICE!$B$2:$B$104,MATCH(EXTRACTION!A17,MATRICE!$A$2:$A$104,0)))</f>
        <v>DG1</v>
      </c>
      <c r="M17" s="132">
        <f>IF(A17="","",VLOOKUP(A17, MATRICE!A$2:G$104, 4))</f>
        <v>16</v>
      </c>
      <c r="N17" s="132">
        <f t="shared" si="9"/>
        <v>2240</v>
      </c>
      <c r="O17" s="131"/>
      <c r="P17" s="168">
        <f t="shared" si="4"/>
        <v>0.72410714285714284</v>
      </c>
      <c r="Q17" s="169">
        <f t="shared" si="5"/>
        <v>0.87410714285714286</v>
      </c>
      <c r="R17" s="170">
        <f t="shared" si="6"/>
        <v>0.15000000000000002</v>
      </c>
      <c r="S17" s="133"/>
      <c r="T17" s="177">
        <f t="shared" si="7"/>
        <v>1.4933333333333334</v>
      </c>
      <c r="U17" s="178">
        <f t="shared" si="8"/>
        <v>1.1940491591203104</v>
      </c>
    </row>
    <row r="18" spans="1:21" ht="15.95" customHeight="1" x14ac:dyDescent="0.2">
      <c r="A18" s="144" t="s">
        <v>73</v>
      </c>
      <c r="B18" s="145" t="s">
        <v>170</v>
      </c>
      <c r="C18" s="146">
        <v>10</v>
      </c>
      <c r="D18" s="147">
        <v>25</v>
      </c>
      <c r="E18" s="148">
        <v>141</v>
      </c>
      <c r="F18" s="149">
        <v>1747</v>
      </c>
      <c r="G18" s="150">
        <v>1887</v>
      </c>
      <c r="H18" s="148">
        <v>200</v>
      </c>
      <c r="I18" s="149">
        <v>1613</v>
      </c>
      <c r="J18" s="150">
        <v>1813</v>
      </c>
      <c r="K18" s="160">
        <v>1360</v>
      </c>
      <c r="L18" s="218" t="str">
        <f>IF(A18="","",INDEX(MATRICE!$B$2:$B$104,MATCH(EXTRACTION!A18,MATRICE!$A$2:$A$104,0)))</f>
        <v>DG1</v>
      </c>
      <c r="M18" s="132">
        <f>IF(A18="","",VLOOKUP(A18, MATRICE!A$2:G$104, 4))</f>
        <v>16</v>
      </c>
      <c r="N18" s="132">
        <f t="shared" si="9"/>
        <v>3200</v>
      </c>
      <c r="O18" s="131"/>
      <c r="P18" s="168">
        <f t="shared" si="4"/>
        <v>0.58968750000000003</v>
      </c>
      <c r="Q18" s="169">
        <f t="shared" si="5"/>
        <v>0.56656249999999997</v>
      </c>
      <c r="R18" s="170">
        <f t="shared" si="6"/>
        <v>-2.3125000000000062E-2</v>
      </c>
      <c r="S18" s="133"/>
      <c r="T18" s="177">
        <f t="shared" si="7"/>
        <v>1.4184397163120568</v>
      </c>
      <c r="U18" s="178">
        <f t="shared" si="8"/>
        <v>0.92329708070978822</v>
      </c>
    </row>
    <row r="19" spans="1:21" ht="15.95" customHeight="1" x14ac:dyDescent="0.2">
      <c r="A19" s="144" t="s">
        <v>74</v>
      </c>
      <c r="B19" s="145" t="s">
        <v>171</v>
      </c>
      <c r="C19" s="146">
        <v>3</v>
      </c>
      <c r="D19" s="147">
        <v>8</v>
      </c>
      <c r="E19" s="148">
        <v>24</v>
      </c>
      <c r="F19" s="149">
        <v>789</v>
      </c>
      <c r="G19" s="150">
        <v>813</v>
      </c>
      <c r="H19" s="148">
        <v>64</v>
      </c>
      <c r="I19" s="149">
        <v>842</v>
      </c>
      <c r="J19" s="150">
        <v>906</v>
      </c>
      <c r="K19" s="160">
        <v>408</v>
      </c>
      <c r="L19" s="218" t="str">
        <f>IF(A19="","",INDEX(MATRICE!$B$2:$B$104,MATCH(EXTRACTION!A19,MATRICE!$A$2:$A$104,0)))</f>
        <v>DG1</v>
      </c>
      <c r="M19" s="132">
        <f>IF(A19="","",VLOOKUP(A19, MATRICE!A$2:G$104, 4))</f>
        <v>16</v>
      </c>
      <c r="N19" s="132">
        <f t="shared" si="9"/>
        <v>960</v>
      </c>
      <c r="O19" s="131"/>
      <c r="P19" s="168">
        <f t="shared" si="4"/>
        <v>0.84687500000000004</v>
      </c>
      <c r="Q19" s="169">
        <f t="shared" si="5"/>
        <v>0.94374999999999998</v>
      </c>
      <c r="R19" s="170">
        <f t="shared" si="6"/>
        <v>9.6874999999999933E-2</v>
      </c>
      <c r="S19" s="133"/>
      <c r="T19" s="177">
        <f t="shared" si="7"/>
        <v>2.6666666666666665</v>
      </c>
      <c r="U19" s="178">
        <f t="shared" si="8"/>
        <v>1.0671736375158429</v>
      </c>
    </row>
    <row r="20" spans="1:21" ht="15.95" customHeight="1" x14ac:dyDescent="0.2">
      <c r="A20" s="144" t="s">
        <v>75</v>
      </c>
      <c r="B20" s="145" t="s">
        <v>172</v>
      </c>
      <c r="C20" s="146">
        <v>8</v>
      </c>
      <c r="D20" s="147">
        <v>9</v>
      </c>
      <c r="E20" s="148">
        <v>0</v>
      </c>
      <c r="F20" s="149">
        <v>0</v>
      </c>
      <c r="G20" s="150">
        <v>0</v>
      </c>
      <c r="H20" s="148">
        <v>180</v>
      </c>
      <c r="I20" s="149">
        <v>740</v>
      </c>
      <c r="J20" s="150">
        <v>920</v>
      </c>
      <c r="K20" s="160">
        <v>816</v>
      </c>
      <c r="L20" s="218" t="str">
        <f>IF(A20="","",INDEX(MATRICE!$B$2:$B$104,MATCH(EXTRACTION!A20,MATRICE!$A$2:$A$104,0)))</f>
        <v>DG4</v>
      </c>
      <c r="M20" s="132">
        <f>IF(A20="","",VLOOKUP(A20, MATRICE!A$2:G$104, 4))</f>
        <v>16</v>
      </c>
      <c r="N20" s="132">
        <f t="shared" si="9"/>
        <v>2560</v>
      </c>
      <c r="O20" s="131"/>
      <c r="P20" s="168">
        <f t="shared" si="4"/>
        <v>0</v>
      </c>
      <c r="Q20" s="169">
        <f t="shared" si="5"/>
        <v>0.359375</v>
      </c>
      <c r="R20" s="170">
        <f t="shared" si="6"/>
        <v>0.359375</v>
      </c>
      <c r="S20" s="133"/>
      <c r="T20" s="177" t="str">
        <f t="shared" si="7"/>
        <v/>
      </c>
      <c r="U20" s="178" t="str">
        <f t="shared" si="8"/>
        <v/>
      </c>
    </row>
    <row r="21" spans="1:21" ht="15.95" customHeight="1" x14ac:dyDescent="0.2">
      <c r="A21" s="144" t="s">
        <v>76</v>
      </c>
      <c r="B21" s="145" t="s">
        <v>173</v>
      </c>
      <c r="C21" s="146">
        <v>1</v>
      </c>
      <c r="D21" s="147">
        <v>0</v>
      </c>
      <c r="E21" s="148">
        <v>0</v>
      </c>
      <c r="F21" s="149">
        <v>0</v>
      </c>
      <c r="G21" s="150">
        <v>0</v>
      </c>
      <c r="H21" s="148">
        <v>0</v>
      </c>
      <c r="I21" s="149">
        <v>178</v>
      </c>
      <c r="J21" s="150">
        <v>178</v>
      </c>
      <c r="K21" s="160">
        <v>136</v>
      </c>
      <c r="L21" s="218" t="str">
        <f>IF(A21="","",INDEX(MATRICE!$B$2:$B$104,MATCH(EXTRACTION!A21,MATRICE!$A$2:$A$104,0)))</f>
        <v>DG4</v>
      </c>
      <c r="M21" s="132">
        <f>IF(A21="","",VLOOKUP(A21, MATRICE!A$2:G$104, 4))</f>
        <v>16</v>
      </c>
      <c r="N21" s="132">
        <f t="shared" si="9"/>
        <v>320</v>
      </c>
      <c r="O21" s="131"/>
      <c r="P21" s="168">
        <f t="shared" si="4"/>
        <v>0</v>
      </c>
      <c r="Q21" s="169">
        <f t="shared" si="5"/>
        <v>0.55625000000000002</v>
      </c>
      <c r="R21" s="170">
        <f t="shared" si="6"/>
        <v>0.55625000000000002</v>
      </c>
      <c r="S21" s="133"/>
      <c r="T21" s="177" t="str">
        <f t="shared" si="7"/>
        <v/>
      </c>
      <c r="U21" s="178" t="str">
        <f t="shared" si="8"/>
        <v/>
      </c>
    </row>
    <row r="22" spans="1:21" ht="15.95" customHeight="1" x14ac:dyDescent="0.2">
      <c r="A22" s="144" t="s">
        <v>77</v>
      </c>
      <c r="B22" s="145" t="s">
        <v>174</v>
      </c>
      <c r="C22" s="146">
        <v>3</v>
      </c>
      <c r="D22" s="147">
        <v>4</v>
      </c>
      <c r="E22" s="148">
        <v>12</v>
      </c>
      <c r="F22" s="149">
        <v>1089</v>
      </c>
      <c r="G22" s="150">
        <v>1100</v>
      </c>
      <c r="H22" s="148">
        <v>80</v>
      </c>
      <c r="I22" s="149">
        <v>957</v>
      </c>
      <c r="J22" s="150">
        <v>1037</v>
      </c>
      <c r="K22" s="160">
        <v>918</v>
      </c>
      <c r="L22" s="218" t="str">
        <f>IF(A22="","",INDEX(MATRICE!$B$2:$B$104,MATCH(EXTRACTION!A22,MATRICE!$A$2:$A$104,0)))</f>
        <v>DG5</v>
      </c>
      <c r="M22" s="132">
        <f>IF(A22="","",VLOOKUP(A22, MATRICE!A$2:G$104, 4))</f>
        <v>24</v>
      </c>
      <c r="N22" s="132">
        <f t="shared" si="9"/>
        <v>1440</v>
      </c>
      <c r="O22" s="131"/>
      <c r="P22" s="168">
        <f t="shared" si="4"/>
        <v>0.76388888888888884</v>
      </c>
      <c r="Q22" s="169">
        <f t="shared" si="5"/>
        <v>0.72013888888888888</v>
      </c>
      <c r="R22" s="170">
        <f t="shared" si="6"/>
        <v>-4.3749999999999956E-2</v>
      </c>
      <c r="S22" s="133"/>
      <c r="T22" s="177">
        <f t="shared" si="7"/>
        <v>6.666666666666667</v>
      </c>
      <c r="U22" s="178">
        <f t="shared" si="8"/>
        <v>0.87878787878787878</v>
      </c>
    </row>
    <row r="23" spans="1:21" ht="15.95" customHeight="1" x14ac:dyDescent="0.2">
      <c r="A23" s="144" t="s">
        <v>78</v>
      </c>
      <c r="B23" s="145" t="s">
        <v>175</v>
      </c>
      <c r="C23" s="146">
        <v>2</v>
      </c>
      <c r="D23" s="147">
        <v>1</v>
      </c>
      <c r="E23" s="148">
        <v>2</v>
      </c>
      <c r="F23" s="149">
        <v>627</v>
      </c>
      <c r="G23" s="150">
        <v>629</v>
      </c>
      <c r="H23" s="148">
        <v>20</v>
      </c>
      <c r="I23" s="149">
        <v>591</v>
      </c>
      <c r="J23" s="150">
        <v>611</v>
      </c>
      <c r="K23" s="160">
        <v>612</v>
      </c>
      <c r="L23" s="218" t="str">
        <f>IF(A23="","",INDEX(MATRICE!$B$2:$B$104,MATCH(EXTRACTION!A23,MATRICE!$A$2:$A$104,0)))</f>
        <v>DG5</v>
      </c>
      <c r="M23" s="132">
        <f>IF(A23="","",VLOOKUP(A23, MATRICE!A$2:G$104, 4))</f>
        <v>24</v>
      </c>
      <c r="N23" s="132">
        <f t="shared" si="9"/>
        <v>960</v>
      </c>
      <c r="O23" s="131"/>
      <c r="P23" s="168">
        <f t="shared" si="4"/>
        <v>0.65520833333333328</v>
      </c>
      <c r="Q23" s="169">
        <f t="shared" si="5"/>
        <v>0.63645833333333335</v>
      </c>
      <c r="R23" s="170">
        <f t="shared" si="6"/>
        <v>-1.8749999999999933E-2</v>
      </c>
      <c r="S23" s="133"/>
      <c r="T23" s="177">
        <f t="shared" si="7"/>
        <v>10</v>
      </c>
      <c r="U23" s="178">
        <f t="shared" si="8"/>
        <v>0.9425837320574163</v>
      </c>
    </row>
    <row r="24" spans="1:21" ht="15.95" customHeight="1" x14ac:dyDescent="0.2">
      <c r="A24" s="144" t="s">
        <v>79</v>
      </c>
      <c r="B24" s="145" t="s">
        <v>175</v>
      </c>
      <c r="C24" s="146">
        <v>1</v>
      </c>
      <c r="D24" s="147">
        <v>2</v>
      </c>
      <c r="E24" s="148">
        <v>12</v>
      </c>
      <c r="F24" s="149">
        <v>257</v>
      </c>
      <c r="G24" s="150">
        <v>269</v>
      </c>
      <c r="H24" s="148">
        <v>40</v>
      </c>
      <c r="I24" s="149">
        <v>235</v>
      </c>
      <c r="J24" s="150">
        <v>275</v>
      </c>
      <c r="K24" s="160">
        <v>306</v>
      </c>
      <c r="L24" s="218" t="str">
        <f>IF(A24="","",INDEX(MATRICE!$B$2:$B$104,MATCH(EXTRACTION!A24,MATRICE!$A$2:$A$104,0)))</f>
        <v>DG5</v>
      </c>
      <c r="M24" s="132">
        <f>IF(A24="","",VLOOKUP(A24, MATRICE!A$2:G$104, 4))</f>
        <v>24</v>
      </c>
      <c r="N24" s="132">
        <f t="shared" si="9"/>
        <v>480</v>
      </c>
      <c r="O24" s="131"/>
      <c r="P24" s="168">
        <f t="shared" si="4"/>
        <v>0.56041666666666667</v>
      </c>
      <c r="Q24" s="169">
        <f t="shared" si="5"/>
        <v>0.57291666666666663</v>
      </c>
      <c r="R24" s="170">
        <f t="shared" si="6"/>
        <v>1.2499999999999956E-2</v>
      </c>
      <c r="S24" s="133"/>
      <c r="T24" s="177">
        <f t="shared" si="7"/>
        <v>3.3333333333333335</v>
      </c>
      <c r="U24" s="178">
        <f t="shared" si="8"/>
        <v>0.91439688715953304</v>
      </c>
    </row>
    <row r="25" spans="1:21" ht="15.95" customHeight="1" x14ac:dyDescent="0.2">
      <c r="A25" s="144" t="s">
        <v>160</v>
      </c>
      <c r="B25" s="145" t="s">
        <v>176</v>
      </c>
      <c r="C25" s="146">
        <v>3</v>
      </c>
      <c r="D25" s="147">
        <v>4</v>
      </c>
      <c r="E25" s="148">
        <v>20</v>
      </c>
      <c r="F25" s="149">
        <v>966</v>
      </c>
      <c r="G25" s="150">
        <v>986</v>
      </c>
      <c r="H25" s="148">
        <v>28</v>
      </c>
      <c r="I25" s="149">
        <v>775</v>
      </c>
      <c r="J25" s="150">
        <v>803</v>
      </c>
      <c r="K25" s="160">
        <v>816</v>
      </c>
      <c r="L25" s="218" t="str">
        <f>IF(A25="","",INDEX(MATRICE!$B$2:$B$104,MATCH(EXTRACTION!A25,MATRICE!$A$2:$A$104,0)))</f>
        <v>DG5</v>
      </c>
      <c r="M25" s="132">
        <f>IF(A25="","",VLOOKUP(A25, MATRICE!A$2:G$104, 4))</f>
        <v>24</v>
      </c>
      <c r="N25" s="132">
        <f t="shared" si="9"/>
        <v>1440</v>
      </c>
      <c r="O25" s="131"/>
      <c r="P25" s="168">
        <f t="shared" si="4"/>
        <v>0.68472222222222223</v>
      </c>
      <c r="Q25" s="169">
        <f t="shared" si="5"/>
        <v>0.55763888888888891</v>
      </c>
      <c r="R25" s="170">
        <f t="shared" si="6"/>
        <v>-0.12708333333333333</v>
      </c>
      <c r="S25" s="133"/>
      <c r="T25" s="177">
        <f t="shared" si="7"/>
        <v>1.4</v>
      </c>
      <c r="U25" s="178">
        <f t="shared" si="8"/>
        <v>0.8022774327122153</v>
      </c>
    </row>
    <row r="26" spans="1:21" ht="15.95" customHeight="1" x14ac:dyDescent="0.2">
      <c r="A26" s="144" t="s">
        <v>408</v>
      </c>
      <c r="B26" s="145" t="s">
        <v>409</v>
      </c>
      <c r="C26" s="146">
        <v>1</v>
      </c>
      <c r="D26" s="147">
        <v>1</v>
      </c>
      <c r="E26" s="148">
        <v>15</v>
      </c>
      <c r="F26" s="149">
        <v>144</v>
      </c>
      <c r="G26" s="150">
        <v>159</v>
      </c>
      <c r="H26" s="148">
        <v>7</v>
      </c>
      <c r="I26" s="149">
        <v>125</v>
      </c>
      <c r="J26" s="150">
        <v>132</v>
      </c>
      <c r="K26" s="160">
        <v>204</v>
      </c>
      <c r="L26" s="218" t="str">
        <f>IF(A26="","",INDEX(MATRICE!$B$2:$B$104,MATCH(EXTRACTION!A26,MATRICE!$A$2:$A$104,0)))</f>
        <v>DG5</v>
      </c>
      <c r="M26" s="132">
        <f>IF(A26="","",VLOOKUP(A26, MATRICE!A$2:G$104, 4))</f>
        <v>24</v>
      </c>
      <c r="N26" s="132">
        <f t="shared" si="9"/>
        <v>480</v>
      </c>
      <c r="O26" s="131"/>
      <c r="P26" s="168">
        <f t="shared" si="4"/>
        <v>0.33124999999999999</v>
      </c>
      <c r="Q26" s="169">
        <f t="shared" si="5"/>
        <v>0.27500000000000002</v>
      </c>
      <c r="R26" s="170">
        <f t="shared" si="6"/>
        <v>-5.6249999999999967E-2</v>
      </c>
      <c r="S26" s="133"/>
      <c r="T26" s="177">
        <f t="shared" si="7"/>
        <v>0.46666666666666667</v>
      </c>
      <c r="U26" s="178">
        <f t="shared" si="8"/>
        <v>0.86805555555555558</v>
      </c>
    </row>
    <row r="27" spans="1:21" ht="15.95" customHeight="1" x14ac:dyDescent="0.2">
      <c r="A27" s="144" t="s">
        <v>166</v>
      </c>
      <c r="B27" s="145" t="s">
        <v>177</v>
      </c>
      <c r="C27" s="146">
        <v>3</v>
      </c>
      <c r="D27" s="147">
        <v>7</v>
      </c>
      <c r="E27" s="148">
        <v>24</v>
      </c>
      <c r="F27" s="149">
        <v>1003</v>
      </c>
      <c r="G27" s="150">
        <v>1026</v>
      </c>
      <c r="H27" s="148">
        <v>56</v>
      </c>
      <c r="I27" s="149">
        <v>876</v>
      </c>
      <c r="J27" s="150">
        <v>932</v>
      </c>
      <c r="K27" s="160">
        <v>714</v>
      </c>
      <c r="L27" s="218" t="str">
        <f>IF(A27="","",INDEX(MATRICE!$B$2:$B$104,MATCH(EXTRACTION!A27,MATRICE!$A$2:$A$104,0)))</f>
        <v>DG5</v>
      </c>
      <c r="M27" s="132">
        <f>IF(A27="","",VLOOKUP(A27, MATRICE!A$2:G$104, 4))</f>
        <v>24</v>
      </c>
      <c r="N27" s="132">
        <f t="shared" si="9"/>
        <v>1440</v>
      </c>
      <c r="O27" s="131"/>
      <c r="P27" s="168">
        <f t="shared" si="4"/>
        <v>0.71250000000000002</v>
      </c>
      <c r="Q27" s="169">
        <f t="shared" si="5"/>
        <v>0.64722222222222225</v>
      </c>
      <c r="R27" s="170">
        <f t="shared" si="6"/>
        <v>-6.5277777777777768E-2</v>
      </c>
      <c r="S27" s="133"/>
      <c r="T27" s="177">
        <f t="shared" si="7"/>
        <v>2.3333333333333335</v>
      </c>
      <c r="U27" s="178">
        <f t="shared" si="8"/>
        <v>0.87337986041874371</v>
      </c>
    </row>
    <row r="28" spans="1:21" ht="15.95" customHeight="1" x14ac:dyDescent="0.2">
      <c r="A28" s="144" t="s">
        <v>189</v>
      </c>
      <c r="B28" s="145" t="s">
        <v>405</v>
      </c>
      <c r="C28" s="146">
        <v>1</v>
      </c>
      <c r="D28" s="147">
        <v>0</v>
      </c>
      <c r="E28" s="148">
        <v>0</v>
      </c>
      <c r="F28" s="149">
        <v>161</v>
      </c>
      <c r="G28" s="150">
        <v>161</v>
      </c>
      <c r="H28" s="148">
        <v>0</v>
      </c>
      <c r="I28" s="149">
        <v>119</v>
      </c>
      <c r="J28" s="150">
        <v>119</v>
      </c>
      <c r="K28" s="160">
        <v>136</v>
      </c>
      <c r="L28" s="218" t="str">
        <f>IF(A28="","",INDEX(MATRICE!$B$2:$B$104,MATCH(EXTRACTION!A28,MATRICE!$A$2:$A$104,0)))</f>
        <v>DG5</v>
      </c>
      <c r="M28" s="132">
        <f>IF(A28="","",VLOOKUP(A28, MATRICE!A$2:G$104, 4))</f>
        <v>24</v>
      </c>
      <c r="N28" s="132">
        <f t="shared" si="9"/>
        <v>480</v>
      </c>
      <c r="O28" s="131"/>
      <c r="P28" s="168">
        <f t="shared" si="4"/>
        <v>0.33541666666666664</v>
      </c>
      <c r="Q28" s="169">
        <f t="shared" si="5"/>
        <v>0.24791666666666667</v>
      </c>
      <c r="R28" s="170">
        <f t="shared" si="6"/>
        <v>-8.7499999999999967E-2</v>
      </c>
      <c r="S28" s="133"/>
      <c r="T28" s="177" t="str">
        <f t="shared" si="7"/>
        <v/>
      </c>
      <c r="U28" s="178">
        <f t="shared" si="8"/>
        <v>0.73913043478260865</v>
      </c>
    </row>
    <row r="29" spans="1:21" ht="15.95" customHeight="1" x14ac:dyDescent="0.2">
      <c r="A29" s="144" t="s">
        <v>80</v>
      </c>
      <c r="B29" s="145" t="s">
        <v>178</v>
      </c>
      <c r="C29" s="146">
        <v>5</v>
      </c>
      <c r="D29" s="147">
        <v>34</v>
      </c>
      <c r="E29" s="148">
        <v>0</v>
      </c>
      <c r="F29" s="149">
        <v>0</v>
      </c>
      <c r="G29" s="150">
        <v>0</v>
      </c>
      <c r="H29" s="148">
        <v>136</v>
      </c>
      <c r="I29" s="149">
        <v>1817</v>
      </c>
      <c r="J29" s="150">
        <v>1953</v>
      </c>
      <c r="K29" s="160">
        <v>1275</v>
      </c>
      <c r="L29" s="218" t="str">
        <f>IF(A29="","",INDEX(MATRICE!$B$2:$B$104,MATCH(EXTRACTION!A29,MATRICE!$A$2:$A$104,0)))</f>
        <v>DG3</v>
      </c>
      <c r="M29" s="132">
        <f>IF(A29="","",VLOOKUP(A29, MATRICE!A$2:G$104, 4))</f>
        <v>16</v>
      </c>
      <c r="N29" s="132">
        <f t="shared" si="9"/>
        <v>1600</v>
      </c>
      <c r="O29" s="131"/>
      <c r="P29" s="168">
        <f t="shared" si="4"/>
        <v>0</v>
      </c>
      <c r="Q29" s="169">
        <f t="shared" si="5"/>
        <v>1.2206250000000001</v>
      </c>
      <c r="R29" s="170">
        <f t="shared" si="6"/>
        <v>1.2206250000000001</v>
      </c>
      <c r="S29" s="133"/>
      <c r="T29" s="177" t="str">
        <f t="shared" si="7"/>
        <v/>
      </c>
      <c r="U29" s="178" t="str">
        <f t="shared" si="8"/>
        <v/>
      </c>
    </row>
    <row r="30" spans="1:21" ht="15.95" customHeight="1" x14ac:dyDescent="0.2">
      <c r="A30" s="144" t="s">
        <v>81</v>
      </c>
      <c r="B30" s="145" t="s">
        <v>56</v>
      </c>
      <c r="C30" s="146">
        <v>12</v>
      </c>
      <c r="D30" s="147">
        <v>56</v>
      </c>
      <c r="E30" s="148">
        <v>290</v>
      </c>
      <c r="F30" s="149">
        <v>2896</v>
      </c>
      <c r="G30" s="150">
        <v>3187</v>
      </c>
      <c r="H30" s="148">
        <v>336</v>
      </c>
      <c r="I30" s="149">
        <v>3124</v>
      </c>
      <c r="J30" s="150">
        <v>3460</v>
      </c>
      <c r="K30" s="160">
        <v>2652</v>
      </c>
      <c r="L30" s="218" t="str">
        <f>IF(A30="","",INDEX(MATRICE!$B$2:$B$104,MATCH(EXTRACTION!A30,MATRICE!$A$2:$A$104,0)))</f>
        <v>DG6</v>
      </c>
      <c r="M30" s="132">
        <f>IF(A30="","",VLOOKUP(A30, MATRICE!A$2:G$104, 4))</f>
        <v>24</v>
      </c>
      <c r="N30" s="132">
        <f t="shared" si="9"/>
        <v>5760</v>
      </c>
      <c r="O30" s="131"/>
      <c r="P30" s="168">
        <f t="shared" si="4"/>
        <v>0.55329861111111112</v>
      </c>
      <c r="Q30" s="169">
        <f t="shared" si="5"/>
        <v>0.60069444444444442</v>
      </c>
      <c r="R30" s="170">
        <f t="shared" si="6"/>
        <v>4.7395833333333304E-2</v>
      </c>
      <c r="S30" s="133"/>
      <c r="T30" s="177">
        <f t="shared" si="7"/>
        <v>1.1586206896551725</v>
      </c>
      <c r="U30" s="178">
        <f t="shared" si="8"/>
        <v>1.0787292817679559</v>
      </c>
    </row>
    <row r="31" spans="1:21" ht="15.95" customHeight="1" x14ac:dyDescent="0.2">
      <c r="A31" s="144" t="s">
        <v>165</v>
      </c>
      <c r="B31" s="145" t="s">
        <v>163</v>
      </c>
      <c r="C31" s="146">
        <v>7</v>
      </c>
      <c r="D31" s="147">
        <v>14</v>
      </c>
      <c r="E31" s="148">
        <v>87</v>
      </c>
      <c r="F31" s="149">
        <v>1662</v>
      </c>
      <c r="G31" s="150">
        <v>1749</v>
      </c>
      <c r="H31" s="148">
        <v>84</v>
      </c>
      <c r="I31" s="149">
        <v>1558</v>
      </c>
      <c r="J31" s="150">
        <v>1642</v>
      </c>
      <c r="K31" s="160">
        <v>1547</v>
      </c>
      <c r="L31" s="218" t="str">
        <f>IF(A31="","",INDEX(MATRICE!$B$2:$B$104,MATCH(EXTRACTION!A31,MATRICE!$A$2:$A$104,0)))</f>
        <v>DG6</v>
      </c>
      <c r="M31" s="132">
        <f>IF(A31="","",VLOOKUP(A31, MATRICE!A$2:G$104, 4))</f>
        <v>24</v>
      </c>
      <c r="N31" s="132">
        <f t="shared" si="9"/>
        <v>3360</v>
      </c>
      <c r="O31" s="131"/>
      <c r="P31" s="168">
        <f t="shared" si="4"/>
        <v>0.52053571428571432</v>
      </c>
      <c r="Q31" s="169">
        <f t="shared" si="5"/>
        <v>0.48869047619047618</v>
      </c>
      <c r="R31" s="170">
        <f t="shared" si="6"/>
        <v>-3.1845238095238149E-2</v>
      </c>
      <c r="S31" s="133"/>
      <c r="T31" s="177">
        <f t="shared" si="7"/>
        <v>0.96551724137931039</v>
      </c>
      <c r="U31" s="178">
        <f t="shared" si="8"/>
        <v>0.93742478941034901</v>
      </c>
    </row>
    <row r="32" spans="1:21" ht="15.95" customHeight="1" x14ac:dyDescent="0.2">
      <c r="A32" s="144" t="s">
        <v>159</v>
      </c>
      <c r="B32" s="145" t="s">
        <v>179</v>
      </c>
      <c r="C32" s="146">
        <v>4</v>
      </c>
      <c r="D32" s="147">
        <v>16</v>
      </c>
      <c r="E32" s="148">
        <v>76</v>
      </c>
      <c r="F32" s="149">
        <v>804</v>
      </c>
      <c r="G32" s="150">
        <v>880</v>
      </c>
      <c r="H32" s="148">
        <v>96</v>
      </c>
      <c r="I32" s="149">
        <v>570</v>
      </c>
      <c r="J32" s="150">
        <v>666</v>
      </c>
      <c r="K32" s="160">
        <v>408</v>
      </c>
      <c r="L32" s="218" t="str">
        <f>IF(A32="","",INDEX(MATRICE!$B$2:$B$104,MATCH(EXTRACTION!A32,MATRICE!$A$2:$A$104,0)))</f>
        <v>DG9</v>
      </c>
      <c r="M32" s="132">
        <f>IF(A32="","",VLOOKUP(A32, MATRICE!A$2:G$104, 4))</f>
        <v>24</v>
      </c>
      <c r="N32" s="132">
        <f t="shared" si="9"/>
        <v>1920</v>
      </c>
      <c r="O32" s="131"/>
      <c r="P32" s="168">
        <f t="shared" si="4"/>
        <v>0.45833333333333331</v>
      </c>
      <c r="Q32" s="169">
        <f t="shared" si="5"/>
        <v>0.34687499999999999</v>
      </c>
      <c r="R32" s="170">
        <f t="shared" si="6"/>
        <v>-0.11145833333333333</v>
      </c>
      <c r="S32" s="133"/>
      <c r="T32" s="177">
        <f t="shared" si="7"/>
        <v>1.263157894736842</v>
      </c>
      <c r="U32" s="178">
        <f t="shared" si="8"/>
        <v>0.70895522388059706</v>
      </c>
    </row>
    <row r="33" spans="1:21" ht="15.95" customHeight="1" x14ac:dyDescent="0.2">
      <c r="A33" s="144" t="s">
        <v>82</v>
      </c>
      <c r="B33" s="145" t="s">
        <v>180</v>
      </c>
      <c r="C33" s="146">
        <v>5</v>
      </c>
      <c r="D33" s="147">
        <v>22</v>
      </c>
      <c r="E33" s="148">
        <v>154</v>
      </c>
      <c r="F33" s="149">
        <v>1751</v>
      </c>
      <c r="G33" s="150">
        <v>1905</v>
      </c>
      <c r="H33" s="148">
        <v>132</v>
      </c>
      <c r="I33" s="149">
        <v>1978</v>
      </c>
      <c r="J33" s="150">
        <v>2110</v>
      </c>
      <c r="K33" s="160">
        <v>1360</v>
      </c>
      <c r="L33" s="218" t="str">
        <f>IF(A33="","",INDEX(MATRICE!$B$2:$B$104,MATCH(EXTRACTION!A33,MATRICE!$A$2:$A$104,0)))</f>
        <v>DG7</v>
      </c>
      <c r="M33" s="132">
        <f>IF(A33="","",VLOOKUP(A33, MATRICE!A$2:G$104, 4))</f>
        <v>24</v>
      </c>
      <c r="N33" s="132">
        <f t="shared" si="9"/>
        <v>2400</v>
      </c>
      <c r="O33" s="131"/>
      <c r="P33" s="168">
        <f t="shared" si="4"/>
        <v>0.79374999999999996</v>
      </c>
      <c r="Q33" s="169">
        <f t="shared" si="5"/>
        <v>0.87916666666666665</v>
      </c>
      <c r="R33" s="170">
        <f t="shared" si="6"/>
        <v>8.5416666666666696E-2</v>
      </c>
      <c r="S33" s="133"/>
      <c r="T33" s="177">
        <f t="shared" si="7"/>
        <v>0.8571428571428571</v>
      </c>
      <c r="U33" s="178">
        <f t="shared" si="8"/>
        <v>1.1296402055968018</v>
      </c>
    </row>
    <row r="34" spans="1:21" ht="15.95" customHeight="1" x14ac:dyDescent="0.2">
      <c r="A34" s="144" t="s">
        <v>167</v>
      </c>
      <c r="B34" s="145" t="s">
        <v>181</v>
      </c>
      <c r="C34" s="146">
        <v>1</v>
      </c>
      <c r="D34" s="147">
        <v>4</v>
      </c>
      <c r="E34" s="148">
        <v>29</v>
      </c>
      <c r="F34" s="149">
        <v>322</v>
      </c>
      <c r="G34" s="150">
        <v>352</v>
      </c>
      <c r="H34" s="148">
        <v>24</v>
      </c>
      <c r="I34" s="149">
        <v>365</v>
      </c>
      <c r="J34" s="150">
        <v>389</v>
      </c>
      <c r="K34" s="160">
        <v>272</v>
      </c>
      <c r="L34" s="218" t="str">
        <f>IF(A34="","",INDEX(MATRICE!$B$2:$B$104,MATCH(EXTRACTION!A34,MATRICE!$A$2:$A$104,0)))</f>
        <v>DG7</v>
      </c>
      <c r="M34" s="132">
        <f>IF(A34="","",VLOOKUP(A34, MATRICE!A$2:G$104, 4))</f>
        <v>24</v>
      </c>
      <c r="N34" s="132">
        <f t="shared" si="9"/>
        <v>480</v>
      </c>
      <c r="O34" s="131"/>
      <c r="P34" s="168">
        <f t="shared" si="4"/>
        <v>0.73333333333333328</v>
      </c>
      <c r="Q34" s="169">
        <f t="shared" si="5"/>
        <v>0.81041666666666667</v>
      </c>
      <c r="R34" s="170">
        <f t="shared" si="6"/>
        <v>7.7083333333333393E-2</v>
      </c>
      <c r="S34" s="133"/>
      <c r="T34" s="177">
        <f t="shared" si="7"/>
        <v>0.82758620689655171</v>
      </c>
      <c r="U34" s="178">
        <f t="shared" si="8"/>
        <v>1.1335403726708075</v>
      </c>
    </row>
    <row r="35" spans="1:21" ht="15.95" customHeight="1" x14ac:dyDescent="0.2">
      <c r="A35" s="144" t="s">
        <v>83</v>
      </c>
      <c r="B35" s="145" t="s">
        <v>182</v>
      </c>
      <c r="C35" s="146">
        <v>8</v>
      </c>
      <c r="D35" s="147">
        <v>50</v>
      </c>
      <c r="E35" s="148">
        <v>269</v>
      </c>
      <c r="F35" s="149">
        <v>11103</v>
      </c>
      <c r="G35" s="150">
        <v>11371</v>
      </c>
      <c r="H35" s="148">
        <v>300</v>
      </c>
      <c r="I35" s="149">
        <v>2757</v>
      </c>
      <c r="J35" s="150">
        <v>3057</v>
      </c>
      <c r="K35" s="160">
        <v>2176</v>
      </c>
      <c r="L35" s="218" t="str">
        <f>IF(A35="","",INDEX(MATRICE!$B$2:$B$104,MATCH(EXTRACTION!A35,MATRICE!$A$2:$A$104,0)))</f>
        <v>DG7</v>
      </c>
      <c r="M35" s="132">
        <f>IF(A35="","",VLOOKUP(A35, MATRICE!A$2:G$104, 4))</f>
        <v>24</v>
      </c>
      <c r="N35" s="132">
        <f t="shared" si="9"/>
        <v>3840</v>
      </c>
      <c r="O35" s="131"/>
      <c r="P35" s="168">
        <f t="shared" si="4"/>
        <v>2.9611979166666669</v>
      </c>
      <c r="Q35" s="169">
        <f t="shared" si="5"/>
        <v>0.79609375000000004</v>
      </c>
      <c r="R35" s="170">
        <f t="shared" si="6"/>
        <v>-2.1651041666666666</v>
      </c>
      <c r="S35" s="133"/>
      <c r="T35" s="177">
        <f t="shared" si="7"/>
        <v>1.1152416356877324</v>
      </c>
      <c r="U35" s="178">
        <f t="shared" si="8"/>
        <v>0.24831126722507429</v>
      </c>
    </row>
    <row r="36" spans="1:21" ht="15.95" customHeight="1" x14ac:dyDescent="0.2">
      <c r="A36" s="144" t="s">
        <v>85</v>
      </c>
      <c r="B36" s="145" t="s">
        <v>183</v>
      </c>
      <c r="C36" s="146">
        <v>12</v>
      </c>
      <c r="D36" s="147">
        <v>67</v>
      </c>
      <c r="E36" s="148">
        <v>380</v>
      </c>
      <c r="F36" s="149">
        <v>3561</v>
      </c>
      <c r="G36" s="150">
        <v>3941</v>
      </c>
      <c r="H36" s="148">
        <v>270</v>
      </c>
      <c r="I36" s="149">
        <v>3753</v>
      </c>
      <c r="J36" s="150">
        <v>4023</v>
      </c>
      <c r="K36" s="160">
        <v>2856</v>
      </c>
      <c r="L36" s="218" t="str">
        <f>IF(A36="","",INDEX(MATRICE!$B$2:$B$104,MATCH(EXTRACTION!A36,MATRICE!$A$2:$A$104,0)))</f>
        <v>DG8</v>
      </c>
      <c r="M36" s="132">
        <f>IF(A36="","",VLOOKUP(A36, MATRICE!A$2:G$104, 4))</f>
        <v>24</v>
      </c>
      <c r="N36" s="132">
        <f t="shared" si="9"/>
        <v>5760</v>
      </c>
      <c r="O36" s="131"/>
      <c r="P36" s="168">
        <f t="shared" si="4"/>
        <v>0.68420138888888893</v>
      </c>
      <c r="Q36" s="169">
        <f t="shared" si="5"/>
        <v>0.69843750000000004</v>
      </c>
      <c r="R36" s="170">
        <f t="shared" si="6"/>
        <v>1.4236111111111116E-2</v>
      </c>
      <c r="S36" s="133"/>
      <c r="T36" s="177">
        <f t="shared" si="7"/>
        <v>0.71052631578947367</v>
      </c>
      <c r="U36" s="178">
        <f t="shared" si="8"/>
        <v>1.0539174389216512</v>
      </c>
    </row>
    <row r="37" spans="1:21" ht="15.95" customHeight="1" x14ac:dyDescent="0.2">
      <c r="A37" s="144" t="s">
        <v>84</v>
      </c>
      <c r="B37" s="145" t="s">
        <v>184</v>
      </c>
      <c r="C37" s="146">
        <v>2</v>
      </c>
      <c r="D37" s="147">
        <v>10</v>
      </c>
      <c r="E37" s="148">
        <v>73</v>
      </c>
      <c r="F37" s="149">
        <v>614</v>
      </c>
      <c r="G37" s="150">
        <v>688</v>
      </c>
      <c r="H37" s="148">
        <v>60</v>
      </c>
      <c r="I37" s="149">
        <v>620</v>
      </c>
      <c r="J37" s="150">
        <v>680</v>
      </c>
      <c r="K37" s="160">
        <v>544</v>
      </c>
      <c r="L37" s="218" t="str">
        <f>IF(A37="","",INDEX(MATRICE!$B$2:$B$104,MATCH(EXTRACTION!A37,MATRICE!$A$2:$A$104,0)))</f>
        <v>DG7</v>
      </c>
      <c r="M37" s="132">
        <f>IF(A37="","",VLOOKUP(A37, MATRICE!A$2:G$104, 4))</f>
        <v>24</v>
      </c>
      <c r="N37" s="132">
        <f t="shared" si="9"/>
        <v>960</v>
      </c>
      <c r="O37" s="131"/>
      <c r="P37" s="168">
        <f t="shared" si="4"/>
        <v>0.71666666666666667</v>
      </c>
      <c r="Q37" s="169">
        <f t="shared" si="5"/>
        <v>0.70833333333333337</v>
      </c>
      <c r="R37" s="170">
        <f t="shared" si="6"/>
        <v>-8.3333333333333037E-3</v>
      </c>
      <c r="S37" s="133"/>
      <c r="T37" s="177">
        <f t="shared" si="7"/>
        <v>0.82191780821917804</v>
      </c>
      <c r="U37" s="178">
        <f t="shared" si="8"/>
        <v>1.009771986970684</v>
      </c>
    </row>
    <row r="38" spans="1:21" ht="15.95" customHeight="1" x14ac:dyDescent="0.2">
      <c r="A38" s="144" t="s">
        <v>86</v>
      </c>
      <c r="B38" s="145" t="s">
        <v>68</v>
      </c>
      <c r="C38" s="146">
        <v>1</v>
      </c>
      <c r="D38" s="147">
        <v>3</v>
      </c>
      <c r="E38" s="148">
        <v>24</v>
      </c>
      <c r="F38" s="149">
        <v>374</v>
      </c>
      <c r="G38" s="150">
        <v>398</v>
      </c>
      <c r="H38" s="148">
        <v>12</v>
      </c>
      <c r="I38" s="149">
        <v>369</v>
      </c>
      <c r="J38" s="150">
        <v>381</v>
      </c>
      <c r="K38" s="160">
        <v>238</v>
      </c>
      <c r="L38" s="218" t="str">
        <f>IF(A38="","",INDEX(MATRICE!$B$2:$B$104,MATCH(EXTRACTION!A38,MATRICE!$A$2:$A$104,0)))</f>
        <v>DG8</v>
      </c>
      <c r="M38" s="132">
        <f>IF(A38="","",VLOOKUP(A38, MATRICE!A$2:G$104, 4))</f>
        <v>24</v>
      </c>
      <c r="N38" s="132">
        <f t="shared" si="9"/>
        <v>480</v>
      </c>
      <c r="O38" s="131"/>
      <c r="P38" s="168">
        <f t="shared" si="4"/>
        <v>0.82916666666666672</v>
      </c>
      <c r="Q38" s="169">
        <f t="shared" si="5"/>
        <v>0.79374999999999996</v>
      </c>
      <c r="R38" s="170">
        <f t="shared" si="6"/>
        <v>-3.5416666666666763E-2</v>
      </c>
      <c r="S38" s="133"/>
      <c r="T38" s="177">
        <f t="shared" si="7"/>
        <v>0.5</v>
      </c>
      <c r="U38" s="178">
        <f t="shared" si="8"/>
        <v>0.9866310160427807</v>
      </c>
    </row>
    <row r="39" spans="1:21" ht="15.95" customHeight="1" x14ac:dyDescent="0.2">
      <c r="A39" s="144" t="s">
        <v>222</v>
      </c>
      <c r="B39" s="145" t="s">
        <v>223</v>
      </c>
      <c r="C39" s="146">
        <v>1</v>
      </c>
      <c r="D39" s="147">
        <v>0</v>
      </c>
      <c r="E39" s="148">
        <v>0</v>
      </c>
      <c r="F39" s="149">
        <v>0</v>
      </c>
      <c r="G39" s="150">
        <v>0</v>
      </c>
      <c r="H39" s="148">
        <v>0</v>
      </c>
      <c r="I39" s="149">
        <v>0</v>
      </c>
      <c r="J39" s="150">
        <v>0</v>
      </c>
      <c r="K39" s="160">
        <v>141</v>
      </c>
      <c r="L39" s="218" t="str">
        <f>IF(A39="","",INDEX(MATRICE!$B$2:$B$104,MATCH(EXTRACTION!A39,MATRICE!$A$2:$A$104,0)))</f>
        <v>EG1</v>
      </c>
      <c r="M39" s="132">
        <f>IF(A39="","",VLOOKUP(A39, MATRICE!A$2:G$104, 4))</f>
        <v>8</v>
      </c>
      <c r="N39" s="132">
        <f t="shared" si="9"/>
        <v>160</v>
      </c>
      <c r="O39" s="131"/>
      <c r="P39" s="168">
        <f t="shared" si="4"/>
        <v>0</v>
      </c>
      <c r="Q39" s="169">
        <f t="shared" si="5"/>
        <v>0</v>
      </c>
      <c r="R39" s="170">
        <f t="shared" si="6"/>
        <v>0</v>
      </c>
      <c r="S39" s="133"/>
      <c r="T39" s="177" t="str">
        <f t="shared" si="7"/>
        <v/>
      </c>
      <c r="U39" s="178" t="str">
        <f t="shared" si="8"/>
        <v/>
      </c>
    </row>
    <row r="40" spans="1:21" ht="15.95" customHeight="1" x14ac:dyDescent="0.2">
      <c r="A40" s="144" t="s">
        <v>234</v>
      </c>
      <c r="B40" s="145" t="s">
        <v>235</v>
      </c>
      <c r="C40" s="146">
        <v>1</v>
      </c>
      <c r="D40" s="147">
        <v>7</v>
      </c>
      <c r="E40" s="148">
        <v>7</v>
      </c>
      <c r="F40" s="149">
        <v>17</v>
      </c>
      <c r="G40" s="150">
        <v>24</v>
      </c>
      <c r="H40" s="148">
        <v>7</v>
      </c>
      <c r="I40" s="149">
        <v>17</v>
      </c>
      <c r="J40" s="150">
        <v>24</v>
      </c>
      <c r="K40" s="160">
        <v>136</v>
      </c>
      <c r="L40" s="218" t="str">
        <f>IF(A40="","",INDEX(MATRICE!$B$2:$B$104,MATCH(EXTRACTION!A40,MATRICE!$A$2:$A$104,0)))</f>
        <v>RG33</v>
      </c>
      <c r="M40" s="132">
        <f>IF(A40="","",VLOOKUP(A40, MATRICE!A$2:G$104, 4))</f>
        <v>8</v>
      </c>
      <c r="N40" s="132">
        <f t="shared" si="9"/>
        <v>160</v>
      </c>
      <c r="O40" s="131"/>
      <c r="P40" s="168">
        <f t="shared" si="4"/>
        <v>0.15</v>
      </c>
      <c r="Q40" s="169">
        <f t="shared" si="5"/>
        <v>0.15</v>
      </c>
      <c r="R40" s="170">
        <f t="shared" si="6"/>
        <v>0</v>
      </c>
      <c r="S40" s="133"/>
      <c r="T40" s="177">
        <f t="shared" si="7"/>
        <v>1</v>
      </c>
      <c r="U40" s="178">
        <f t="shared" si="8"/>
        <v>1</v>
      </c>
    </row>
    <row r="41" spans="1:21" ht="15.95" customHeight="1" x14ac:dyDescent="0.2">
      <c r="A41" s="144" t="s">
        <v>236</v>
      </c>
      <c r="B41" s="145" t="s">
        <v>237</v>
      </c>
      <c r="C41" s="146">
        <v>1</v>
      </c>
      <c r="D41" s="147">
        <v>0</v>
      </c>
      <c r="E41" s="148">
        <v>0</v>
      </c>
      <c r="F41" s="149">
        <v>0</v>
      </c>
      <c r="G41" s="150">
        <v>0</v>
      </c>
      <c r="H41" s="148">
        <v>0</v>
      </c>
      <c r="I41" s="149">
        <v>0</v>
      </c>
      <c r="J41" s="150">
        <v>0</v>
      </c>
      <c r="K41" s="160">
        <v>141</v>
      </c>
      <c r="L41" s="218" t="str">
        <f>IF(A41="","",INDEX(MATRICE!$B$2:$B$104,MATCH(EXTRACTION!A41,MATRICE!$A$2:$A$104,0)))</f>
        <v>SG1</v>
      </c>
      <c r="M41" s="132">
        <f>IF(A41="","",VLOOKUP(A41, MATRICE!A$2:G$104, 4))</f>
        <v>8</v>
      </c>
      <c r="N41" s="132">
        <f t="shared" si="9"/>
        <v>160</v>
      </c>
      <c r="O41" s="131"/>
      <c r="P41" s="168">
        <f t="shared" si="4"/>
        <v>0</v>
      </c>
      <c r="Q41" s="169">
        <f t="shared" si="5"/>
        <v>0</v>
      </c>
      <c r="R41" s="170">
        <f t="shared" si="6"/>
        <v>0</v>
      </c>
      <c r="S41" s="133"/>
      <c r="T41" s="177" t="str">
        <f t="shared" si="7"/>
        <v/>
      </c>
      <c r="U41" s="178" t="str">
        <f t="shared" si="8"/>
        <v/>
      </c>
    </row>
    <row r="42" spans="1:21" ht="15.95" customHeight="1" x14ac:dyDescent="0.2">
      <c r="A42" s="144" t="s">
        <v>238</v>
      </c>
      <c r="B42" s="145" t="s">
        <v>239</v>
      </c>
      <c r="C42" s="146">
        <v>3</v>
      </c>
      <c r="D42" s="147">
        <v>25</v>
      </c>
      <c r="E42" s="148">
        <v>0</v>
      </c>
      <c r="F42" s="149">
        <v>125</v>
      </c>
      <c r="G42" s="150">
        <v>125</v>
      </c>
      <c r="H42" s="148">
        <v>13</v>
      </c>
      <c r="I42" s="149">
        <v>109</v>
      </c>
      <c r="J42" s="150">
        <v>121</v>
      </c>
      <c r="K42" s="160">
        <v>306</v>
      </c>
      <c r="L42" s="218" t="str">
        <f>IF(A42="","",INDEX(MATRICE!$B$2:$B$104,MATCH(EXTRACTION!A42,MATRICE!$A$2:$A$104,0)))</f>
        <v>RG33</v>
      </c>
      <c r="M42" s="132">
        <f>IF(A42="","",VLOOKUP(A42, MATRICE!A$2:G$104, 4))</f>
        <v>8</v>
      </c>
      <c r="N42" s="132">
        <f t="shared" si="9"/>
        <v>480</v>
      </c>
      <c r="O42" s="131"/>
      <c r="P42" s="168">
        <f t="shared" si="4"/>
        <v>0.26041666666666669</v>
      </c>
      <c r="Q42" s="169">
        <f t="shared" si="5"/>
        <v>0.25208333333333333</v>
      </c>
      <c r="R42" s="170">
        <f t="shared" si="6"/>
        <v>-8.3333333333333592E-3</v>
      </c>
      <c r="S42" s="133"/>
      <c r="T42" s="177" t="str">
        <f t="shared" si="7"/>
        <v/>
      </c>
      <c r="U42" s="178">
        <f t="shared" si="8"/>
        <v>0.872</v>
      </c>
    </row>
    <row r="43" spans="1:21" ht="15.95" customHeight="1" x14ac:dyDescent="0.2">
      <c r="A43" s="144" t="s">
        <v>240</v>
      </c>
      <c r="B43" s="145" t="s">
        <v>241</v>
      </c>
      <c r="C43" s="146">
        <v>3</v>
      </c>
      <c r="D43" s="147">
        <v>23</v>
      </c>
      <c r="E43" s="148">
        <v>0</v>
      </c>
      <c r="F43" s="149">
        <v>18</v>
      </c>
      <c r="G43" s="150">
        <v>18</v>
      </c>
      <c r="H43" s="148">
        <v>7</v>
      </c>
      <c r="I43" s="149">
        <v>18</v>
      </c>
      <c r="J43" s="150">
        <v>25</v>
      </c>
      <c r="K43" s="160">
        <v>306</v>
      </c>
      <c r="L43" s="218" t="str">
        <f>IF(A43="","",INDEX(MATRICE!$B$2:$B$104,MATCH(EXTRACTION!A43,MATRICE!$A$2:$A$104,0)))</f>
        <v>RG33</v>
      </c>
      <c r="M43" s="132">
        <f>IF(A43="","",VLOOKUP(A43, MATRICE!A$2:G$104, 4))</f>
        <v>8</v>
      </c>
      <c r="N43" s="132">
        <f t="shared" si="9"/>
        <v>480</v>
      </c>
      <c r="O43" s="131"/>
      <c r="P43" s="168">
        <f t="shared" si="4"/>
        <v>3.7499999999999999E-2</v>
      </c>
      <c r="Q43" s="169">
        <f t="shared" si="5"/>
        <v>5.2083333333333336E-2</v>
      </c>
      <c r="R43" s="170">
        <f t="shared" si="6"/>
        <v>1.4583333333333337E-2</v>
      </c>
      <c r="S43" s="133"/>
      <c r="T43" s="177" t="str">
        <f t="shared" si="7"/>
        <v/>
      </c>
      <c r="U43" s="178">
        <f t="shared" si="8"/>
        <v>1</v>
      </c>
    </row>
    <row r="44" spans="1:21" ht="15.95" customHeight="1" x14ac:dyDescent="0.2">
      <c r="A44" s="144" t="s">
        <v>242</v>
      </c>
      <c r="B44" s="145" t="s">
        <v>243</v>
      </c>
      <c r="C44" s="146">
        <v>5</v>
      </c>
      <c r="D44" s="147">
        <v>18</v>
      </c>
      <c r="E44" s="148">
        <v>18</v>
      </c>
      <c r="F44" s="149">
        <v>446</v>
      </c>
      <c r="G44" s="150">
        <v>464</v>
      </c>
      <c r="H44" s="148">
        <v>24</v>
      </c>
      <c r="I44" s="149">
        <v>341</v>
      </c>
      <c r="J44" s="150">
        <v>365</v>
      </c>
      <c r="K44" s="160">
        <v>1020</v>
      </c>
      <c r="L44" s="218" t="str">
        <f>IF(A44="","",INDEX(MATRICE!$B$2:$B$104,MATCH(EXTRACTION!A44,MATRICE!$A$2:$A$104,0)))</f>
        <v>RG32</v>
      </c>
      <c r="M44" s="132">
        <f>IF(A44="","",VLOOKUP(A44, MATRICE!A$2:G$104, 4))</f>
        <v>8</v>
      </c>
      <c r="N44" s="132">
        <f t="shared" si="9"/>
        <v>800</v>
      </c>
      <c r="O44" s="131"/>
      <c r="P44" s="168">
        <f t="shared" si="4"/>
        <v>0.57999999999999996</v>
      </c>
      <c r="Q44" s="169">
        <f t="shared" si="5"/>
        <v>0.45624999999999999</v>
      </c>
      <c r="R44" s="170">
        <f t="shared" si="6"/>
        <v>-0.12374999999999997</v>
      </c>
      <c r="S44" s="133"/>
      <c r="T44" s="177">
        <f t="shared" si="7"/>
        <v>1.3333333333333333</v>
      </c>
      <c r="U44" s="178">
        <f t="shared" si="8"/>
        <v>0.76457399103139012</v>
      </c>
    </row>
    <row r="45" spans="1:21" ht="15.95" customHeight="1" x14ac:dyDescent="0.2">
      <c r="A45" s="144" t="s">
        <v>244</v>
      </c>
      <c r="B45" s="145" t="s">
        <v>245</v>
      </c>
      <c r="C45" s="146">
        <v>5</v>
      </c>
      <c r="D45" s="147">
        <v>4</v>
      </c>
      <c r="E45" s="148">
        <v>0</v>
      </c>
      <c r="F45" s="149">
        <v>7</v>
      </c>
      <c r="G45" s="150">
        <v>7</v>
      </c>
      <c r="H45" s="148">
        <v>2</v>
      </c>
      <c r="I45" s="149">
        <v>6</v>
      </c>
      <c r="J45" s="150">
        <v>8</v>
      </c>
      <c r="K45" s="160">
        <v>510</v>
      </c>
      <c r="L45" s="218" t="str">
        <f>IF(A45="","",INDEX(MATRICE!$B$2:$B$104,MATCH(EXTRACTION!A45,MATRICE!$A$2:$A$104,0)))</f>
        <v>RG33</v>
      </c>
      <c r="M45" s="132">
        <f>IF(A45="","",VLOOKUP(A45, MATRICE!A$2:G$104, 4))</f>
        <v>8</v>
      </c>
      <c r="N45" s="132">
        <f t="shared" si="9"/>
        <v>800</v>
      </c>
      <c r="O45" s="131"/>
      <c r="P45" s="168">
        <f t="shared" si="4"/>
        <v>8.7500000000000008E-3</v>
      </c>
      <c r="Q45" s="169">
        <f t="shared" si="5"/>
        <v>0.01</v>
      </c>
      <c r="R45" s="170">
        <f t="shared" si="6"/>
        <v>1.2499999999999994E-3</v>
      </c>
      <c r="S45" s="133"/>
      <c r="T45" s="177" t="str">
        <f t="shared" si="7"/>
        <v/>
      </c>
      <c r="U45" s="178">
        <f t="shared" si="8"/>
        <v>0.8571428571428571</v>
      </c>
    </row>
    <row r="46" spans="1:21" ht="15.95" customHeight="1" x14ac:dyDescent="0.2">
      <c r="A46" s="144" t="s">
        <v>247</v>
      </c>
      <c r="B46" s="145" t="s">
        <v>248</v>
      </c>
      <c r="C46" s="146">
        <v>11</v>
      </c>
      <c r="D46" s="147">
        <v>17</v>
      </c>
      <c r="E46" s="148">
        <v>0</v>
      </c>
      <c r="F46" s="149">
        <v>92</v>
      </c>
      <c r="G46" s="150">
        <v>92</v>
      </c>
      <c r="H46" s="148">
        <v>9</v>
      </c>
      <c r="I46" s="149">
        <v>90</v>
      </c>
      <c r="J46" s="150">
        <v>98</v>
      </c>
      <c r="K46" s="160">
        <v>1122</v>
      </c>
      <c r="L46" s="218" t="str">
        <f>IF(A46="","",INDEX(MATRICE!$B$2:$B$104,MATCH(EXTRACTION!A46,MATRICE!$A$2:$A$104,0)))</f>
        <v>RG33</v>
      </c>
      <c r="M46" s="132">
        <f>IF(A46="","",VLOOKUP(A46, MATRICE!A$2:G$104, 4))</f>
        <v>8</v>
      </c>
      <c r="N46" s="132">
        <f t="shared" si="9"/>
        <v>1760</v>
      </c>
      <c r="O46" s="131"/>
      <c r="P46" s="168">
        <f t="shared" si="4"/>
        <v>5.2272727272727269E-2</v>
      </c>
      <c r="Q46" s="169">
        <f t="shared" si="5"/>
        <v>5.568181818181818E-2</v>
      </c>
      <c r="R46" s="170">
        <f t="shared" si="6"/>
        <v>3.4090909090909102E-3</v>
      </c>
      <c r="S46" s="133"/>
      <c r="T46" s="177" t="str">
        <f t="shared" si="7"/>
        <v/>
      </c>
      <c r="U46" s="178">
        <f t="shared" si="8"/>
        <v>0.97826086956521741</v>
      </c>
    </row>
    <row r="47" spans="1:21" ht="15.95" customHeight="1" x14ac:dyDescent="0.2">
      <c r="A47" s="144" t="s">
        <v>249</v>
      </c>
      <c r="B47" s="145" t="s">
        <v>250</v>
      </c>
      <c r="C47" s="146">
        <v>2</v>
      </c>
      <c r="D47" s="147">
        <v>19</v>
      </c>
      <c r="E47" s="148">
        <v>0</v>
      </c>
      <c r="F47" s="149">
        <v>41</v>
      </c>
      <c r="G47" s="150">
        <v>41</v>
      </c>
      <c r="H47" s="148">
        <v>10</v>
      </c>
      <c r="I47" s="149">
        <v>39</v>
      </c>
      <c r="J47" s="150">
        <v>49</v>
      </c>
      <c r="K47" s="160">
        <v>204</v>
      </c>
      <c r="L47" s="218" t="str">
        <f>IF(A47="","",INDEX(MATRICE!$B$2:$B$104,MATCH(EXTRACTION!A47,MATRICE!$A$2:$A$104,0)))</f>
        <v>RG33</v>
      </c>
      <c r="M47" s="132">
        <f>IF(A47="","",VLOOKUP(A47, MATRICE!A$2:G$104, 4))</f>
        <v>8</v>
      </c>
      <c r="N47" s="132">
        <f t="shared" si="9"/>
        <v>320</v>
      </c>
      <c r="O47" s="131"/>
      <c r="P47" s="168">
        <f t="shared" si="4"/>
        <v>0.12812499999999999</v>
      </c>
      <c r="Q47" s="169">
        <f t="shared" si="5"/>
        <v>0.15312500000000001</v>
      </c>
      <c r="R47" s="170">
        <f t="shared" si="6"/>
        <v>2.5000000000000022E-2</v>
      </c>
      <c r="S47" s="133"/>
      <c r="T47" s="177" t="str">
        <f t="shared" si="7"/>
        <v/>
      </c>
      <c r="U47" s="178">
        <f t="shared" si="8"/>
        <v>0.95121951219512191</v>
      </c>
    </row>
    <row r="48" spans="1:21" ht="15.95" customHeight="1" x14ac:dyDescent="0.2">
      <c r="A48" s="144" t="s">
        <v>251</v>
      </c>
      <c r="B48" s="145" t="s">
        <v>252</v>
      </c>
      <c r="C48" s="146">
        <v>3</v>
      </c>
      <c r="D48" s="147">
        <v>1</v>
      </c>
      <c r="E48" s="148">
        <v>0</v>
      </c>
      <c r="F48" s="149">
        <v>4</v>
      </c>
      <c r="G48" s="150">
        <v>4</v>
      </c>
      <c r="H48" s="148">
        <v>1</v>
      </c>
      <c r="I48" s="149">
        <v>3</v>
      </c>
      <c r="J48" s="150">
        <v>4</v>
      </c>
      <c r="K48" s="160">
        <v>306</v>
      </c>
      <c r="L48" s="218" t="str">
        <f>IF(A48="","",INDEX(MATRICE!$B$2:$B$104,MATCH(EXTRACTION!A48,MATRICE!$A$2:$A$104,0)))</f>
        <v>RG33</v>
      </c>
      <c r="M48" s="132">
        <f>IF(A48="","",VLOOKUP(A48, MATRICE!A$2:G$104, 4))</f>
        <v>8</v>
      </c>
      <c r="N48" s="132">
        <f t="shared" si="9"/>
        <v>480</v>
      </c>
      <c r="O48" s="131"/>
      <c r="P48" s="168">
        <f t="shared" si="4"/>
        <v>8.3333333333333332E-3</v>
      </c>
      <c r="Q48" s="169">
        <f t="shared" si="5"/>
        <v>8.3333333333333332E-3</v>
      </c>
      <c r="R48" s="170">
        <f t="shared" si="6"/>
        <v>0</v>
      </c>
      <c r="S48" s="133"/>
      <c r="T48" s="177" t="str">
        <f t="shared" si="7"/>
        <v/>
      </c>
      <c r="U48" s="178">
        <f t="shared" si="8"/>
        <v>0.75</v>
      </c>
    </row>
    <row r="49" spans="1:21" ht="15.95" customHeight="1" x14ac:dyDescent="0.2">
      <c r="A49" s="144" t="s">
        <v>253</v>
      </c>
      <c r="B49" s="145" t="s">
        <v>254</v>
      </c>
      <c r="C49" s="146">
        <v>9</v>
      </c>
      <c r="D49" s="147">
        <v>71</v>
      </c>
      <c r="E49" s="148">
        <v>144</v>
      </c>
      <c r="F49" s="149">
        <v>2041</v>
      </c>
      <c r="G49" s="150">
        <v>2185</v>
      </c>
      <c r="H49" s="148">
        <v>167</v>
      </c>
      <c r="I49" s="149">
        <v>1916</v>
      </c>
      <c r="J49" s="150">
        <v>2083</v>
      </c>
      <c r="K49" s="160">
        <v>1836</v>
      </c>
      <c r="L49" s="218" t="str">
        <f>IF(A49="","",INDEX(MATRICE!$B$2:$B$104,MATCH(EXTRACTION!A49,MATRICE!$A$2:$A$104,0)))</f>
        <v>RG32</v>
      </c>
      <c r="M49" s="132">
        <f>IF(A49="","",VLOOKUP(A49, MATRICE!A$2:G$104, 4))</f>
        <v>8</v>
      </c>
      <c r="N49" s="132">
        <f t="shared" si="9"/>
        <v>1440</v>
      </c>
      <c r="O49" s="131"/>
      <c r="P49" s="168">
        <f t="shared" si="4"/>
        <v>1.5173611111111112</v>
      </c>
      <c r="Q49" s="169">
        <f t="shared" si="5"/>
        <v>1.4465277777777779</v>
      </c>
      <c r="R49" s="170">
        <f t="shared" si="6"/>
        <v>-7.0833333333333304E-2</v>
      </c>
      <c r="S49" s="133"/>
      <c r="T49" s="177">
        <f t="shared" si="7"/>
        <v>1.1597222222222223</v>
      </c>
      <c r="U49" s="178">
        <f t="shared" si="8"/>
        <v>0.9387555120039196</v>
      </c>
    </row>
    <row r="50" spans="1:21" ht="15.95" customHeight="1" x14ac:dyDescent="0.2">
      <c r="A50" s="144" t="s">
        <v>255</v>
      </c>
      <c r="B50" s="145" t="s">
        <v>256</v>
      </c>
      <c r="C50" s="146">
        <v>1</v>
      </c>
      <c r="D50" s="147">
        <v>3</v>
      </c>
      <c r="E50" s="148">
        <v>44</v>
      </c>
      <c r="F50" s="149">
        <v>230</v>
      </c>
      <c r="G50" s="150">
        <v>274</v>
      </c>
      <c r="H50" s="148">
        <v>27</v>
      </c>
      <c r="I50" s="149">
        <v>220</v>
      </c>
      <c r="J50" s="150">
        <v>247</v>
      </c>
      <c r="K50" s="160">
        <v>272</v>
      </c>
      <c r="L50" s="218" t="str">
        <f>IF(A50="","",INDEX(MATRICE!$B$2:$B$104,MATCH(EXTRACTION!A50,MATRICE!$A$2:$A$104,0)))</f>
        <v>RG32</v>
      </c>
      <c r="M50" s="132">
        <f>IF(A50="","",VLOOKUP(A50, MATRICE!A$2:G$104, 4))</f>
        <v>8</v>
      </c>
      <c r="N50" s="132">
        <f t="shared" si="9"/>
        <v>160</v>
      </c>
      <c r="O50" s="131"/>
      <c r="P50" s="168">
        <f t="shared" si="4"/>
        <v>1.7124999999999999</v>
      </c>
      <c r="Q50" s="169">
        <f t="shared" si="5"/>
        <v>1.54375</v>
      </c>
      <c r="R50" s="170">
        <f t="shared" si="6"/>
        <v>-0.16874999999999996</v>
      </c>
      <c r="S50" s="133"/>
      <c r="T50" s="177">
        <f t="shared" si="7"/>
        <v>0.61363636363636365</v>
      </c>
      <c r="U50" s="178">
        <f t="shared" si="8"/>
        <v>0.95652173913043481</v>
      </c>
    </row>
    <row r="51" spans="1:21" ht="15.95" customHeight="1" x14ac:dyDescent="0.2">
      <c r="A51" s="144" t="s">
        <v>334</v>
      </c>
      <c r="B51" s="145" t="s">
        <v>410</v>
      </c>
      <c r="C51" s="146">
        <v>0</v>
      </c>
      <c r="D51" s="147">
        <v>0</v>
      </c>
      <c r="E51" s="148">
        <v>0</v>
      </c>
      <c r="F51" s="149">
        <v>4</v>
      </c>
      <c r="G51" s="150">
        <v>4</v>
      </c>
      <c r="H51" s="148">
        <v>0</v>
      </c>
      <c r="I51" s="149">
        <v>4</v>
      </c>
      <c r="J51" s="150">
        <v>4</v>
      </c>
      <c r="K51" s="160">
        <v>0</v>
      </c>
      <c r="L51" s="218" t="str">
        <f>IF(A51="","",INDEX(MATRICE!$B$2:$B$104,MATCH(EXTRACTION!A51,MATRICE!$A$2:$A$104,0)))</f>
        <v>RG32</v>
      </c>
      <c r="M51" s="132">
        <f>IF(A51="","",VLOOKUP(A51, MATRICE!A$2:G$104, 4))</f>
        <v>8</v>
      </c>
      <c r="N51" s="132">
        <f t="shared" si="9"/>
        <v>0</v>
      </c>
      <c r="O51" s="131"/>
      <c r="P51" s="168" t="e">
        <f t="shared" si="4"/>
        <v>#DIV/0!</v>
      </c>
      <c r="Q51" s="169" t="e">
        <f t="shared" si="5"/>
        <v>#DIV/0!</v>
      </c>
      <c r="R51" s="170" t="e">
        <f t="shared" si="6"/>
        <v>#DIV/0!</v>
      </c>
      <c r="S51" s="133"/>
      <c r="T51" s="177" t="str">
        <f t="shared" si="7"/>
        <v/>
      </c>
      <c r="U51" s="178">
        <f t="shared" si="8"/>
        <v>1</v>
      </c>
    </row>
    <row r="52" spans="1:21" ht="15.95" customHeight="1" x14ac:dyDescent="0.2">
      <c r="A52" s="144" t="s">
        <v>257</v>
      </c>
      <c r="B52" s="145" t="s">
        <v>258</v>
      </c>
      <c r="C52" s="146">
        <v>2</v>
      </c>
      <c r="D52" s="147">
        <v>28</v>
      </c>
      <c r="E52" s="148">
        <v>143</v>
      </c>
      <c r="F52" s="149">
        <v>487</v>
      </c>
      <c r="G52" s="150">
        <v>630</v>
      </c>
      <c r="H52" s="148">
        <v>252</v>
      </c>
      <c r="I52" s="149">
        <v>403</v>
      </c>
      <c r="J52" s="150">
        <v>655</v>
      </c>
      <c r="K52" s="160">
        <v>408</v>
      </c>
      <c r="L52" s="218" t="str">
        <f>IF(A52="","",INDEX(MATRICE!$B$2:$B$104,MATCH(EXTRACTION!A52,MATRICE!$A$2:$A$104,0)))</f>
        <v>RG33</v>
      </c>
      <c r="M52" s="132">
        <f>IF(A52="","",VLOOKUP(A52, MATRICE!A$2:G$104, 4))</f>
        <v>8</v>
      </c>
      <c r="N52" s="132">
        <f t="shared" si="9"/>
        <v>320</v>
      </c>
      <c r="O52" s="131"/>
      <c r="P52" s="168">
        <f t="shared" si="4"/>
        <v>1.96875</v>
      </c>
      <c r="Q52" s="169">
        <f t="shared" si="5"/>
        <v>2.046875</v>
      </c>
      <c r="R52" s="170">
        <f t="shared" si="6"/>
        <v>7.8125E-2</v>
      </c>
      <c r="S52" s="133"/>
      <c r="T52" s="177">
        <f t="shared" si="7"/>
        <v>1.7622377622377623</v>
      </c>
      <c r="U52" s="178">
        <f t="shared" si="8"/>
        <v>0.82751540041067762</v>
      </c>
    </row>
    <row r="53" spans="1:21" ht="15.95" customHeight="1" x14ac:dyDescent="0.2">
      <c r="A53" s="144" t="s">
        <v>259</v>
      </c>
      <c r="B53" s="145" t="s">
        <v>260</v>
      </c>
      <c r="C53" s="146">
        <v>1</v>
      </c>
      <c r="D53" s="147">
        <v>3</v>
      </c>
      <c r="E53" s="148">
        <v>15</v>
      </c>
      <c r="F53" s="149">
        <v>97</v>
      </c>
      <c r="G53" s="150">
        <v>113</v>
      </c>
      <c r="H53" s="148">
        <v>27</v>
      </c>
      <c r="I53" s="149">
        <v>86</v>
      </c>
      <c r="J53" s="150">
        <v>113</v>
      </c>
      <c r="K53" s="160">
        <v>136</v>
      </c>
      <c r="L53" s="218" t="str">
        <f>IF(A53="","",INDEX(MATRICE!$B$2:$B$104,MATCH(EXTRACTION!A53,MATRICE!$A$2:$A$104,0)))</f>
        <v>RG32</v>
      </c>
      <c r="M53" s="132">
        <f>IF(A53="","",VLOOKUP(A53, MATRICE!A$2:G$104, 4))</f>
        <v>8</v>
      </c>
      <c r="N53" s="132">
        <f t="shared" si="9"/>
        <v>160</v>
      </c>
      <c r="O53" s="131"/>
      <c r="P53" s="168">
        <f t="shared" si="4"/>
        <v>0.70625000000000004</v>
      </c>
      <c r="Q53" s="169">
        <f t="shared" si="5"/>
        <v>0.70625000000000004</v>
      </c>
      <c r="R53" s="170">
        <f t="shared" si="6"/>
        <v>0</v>
      </c>
      <c r="S53" s="133"/>
      <c r="T53" s="177">
        <f t="shared" si="7"/>
        <v>1.8</v>
      </c>
      <c r="U53" s="178">
        <f t="shared" si="8"/>
        <v>0.88659793814432986</v>
      </c>
    </row>
    <row r="54" spans="1:21" ht="15.95" customHeight="1" x14ac:dyDescent="0.2">
      <c r="A54" s="144" t="s">
        <v>261</v>
      </c>
      <c r="B54" s="145" t="s">
        <v>262</v>
      </c>
      <c r="C54" s="146">
        <v>1</v>
      </c>
      <c r="D54" s="147">
        <v>10</v>
      </c>
      <c r="E54" s="148">
        <v>9</v>
      </c>
      <c r="F54" s="149">
        <v>362</v>
      </c>
      <c r="G54" s="150">
        <v>371</v>
      </c>
      <c r="H54" s="148">
        <v>10</v>
      </c>
      <c r="I54" s="149">
        <v>353</v>
      </c>
      <c r="J54" s="150">
        <v>363</v>
      </c>
      <c r="K54" s="160">
        <v>204</v>
      </c>
      <c r="L54" s="218" t="str">
        <f>IF(A54="","",INDEX(MATRICE!$B$2:$B$104,MATCH(EXTRACTION!A54,MATRICE!$A$2:$A$104,0)))</f>
        <v>RG32</v>
      </c>
      <c r="M54" s="132">
        <f>IF(A54="","",VLOOKUP(A54, MATRICE!A$2:G$104, 4))</f>
        <v>8</v>
      </c>
      <c r="N54" s="132">
        <f t="shared" si="9"/>
        <v>160</v>
      </c>
      <c r="O54" s="131"/>
      <c r="P54" s="168">
        <f t="shared" si="4"/>
        <v>2.3187500000000001</v>
      </c>
      <c r="Q54" s="169">
        <f t="shared" si="5"/>
        <v>2.2687499999999998</v>
      </c>
      <c r="R54" s="170">
        <f t="shared" si="6"/>
        <v>-5.0000000000000266E-2</v>
      </c>
      <c r="S54" s="133"/>
      <c r="T54" s="177">
        <f t="shared" si="7"/>
        <v>1.1111111111111112</v>
      </c>
      <c r="U54" s="178">
        <f t="shared" si="8"/>
        <v>0.97513812154696133</v>
      </c>
    </row>
    <row r="55" spans="1:21" ht="15.95" customHeight="1" x14ac:dyDescent="0.2">
      <c r="A55" s="144" t="s">
        <v>263</v>
      </c>
      <c r="B55" s="145" t="s">
        <v>264</v>
      </c>
      <c r="C55" s="146">
        <v>4</v>
      </c>
      <c r="D55" s="147">
        <v>117</v>
      </c>
      <c r="E55" s="148">
        <v>153</v>
      </c>
      <c r="F55" s="149">
        <v>1472</v>
      </c>
      <c r="G55" s="150">
        <v>1625</v>
      </c>
      <c r="H55" s="148">
        <v>156</v>
      </c>
      <c r="I55" s="149">
        <v>1349</v>
      </c>
      <c r="J55" s="150">
        <v>1505</v>
      </c>
      <c r="K55" s="160">
        <v>1088</v>
      </c>
      <c r="L55" s="218" t="str">
        <f>IF(A55="","",INDEX(MATRICE!$B$2:$B$104,MATCH(EXTRACTION!A55,MATRICE!$A$2:$A$104,0)))</f>
        <v>RG32</v>
      </c>
      <c r="M55" s="132">
        <f>IF(A55="","",VLOOKUP(A55, MATRICE!A$2:G$104, 4))</f>
        <v>8</v>
      </c>
      <c r="N55" s="132">
        <f t="shared" si="9"/>
        <v>640</v>
      </c>
      <c r="O55" s="131"/>
      <c r="P55" s="168">
        <f t="shared" si="4"/>
        <v>2.5390625</v>
      </c>
      <c r="Q55" s="169">
        <f t="shared" si="5"/>
        <v>2.3515625</v>
      </c>
      <c r="R55" s="170">
        <f t="shared" si="6"/>
        <v>-0.1875</v>
      </c>
      <c r="S55" s="133"/>
      <c r="T55" s="177">
        <f t="shared" si="7"/>
        <v>1.0196078431372548</v>
      </c>
      <c r="U55" s="178">
        <f t="shared" si="8"/>
        <v>0.91644021739130432</v>
      </c>
    </row>
    <row r="56" spans="1:21" ht="15.95" customHeight="1" x14ac:dyDescent="0.2">
      <c r="A56" s="144" t="s">
        <v>336</v>
      </c>
      <c r="B56" s="145" t="s">
        <v>388</v>
      </c>
      <c r="C56" s="146">
        <v>1</v>
      </c>
      <c r="D56" s="147">
        <v>1</v>
      </c>
      <c r="E56" s="148">
        <v>2</v>
      </c>
      <c r="F56" s="149">
        <v>16</v>
      </c>
      <c r="G56" s="150">
        <v>18</v>
      </c>
      <c r="H56" s="148">
        <v>2</v>
      </c>
      <c r="I56" s="149">
        <v>16</v>
      </c>
      <c r="J56" s="150">
        <v>18</v>
      </c>
      <c r="K56" s="160">
        <v>136</v>
      </c>
      <c r="L56" s="218" t="str">
        <f>IF(A56="","",INDEX(MATRICE!$B$2:$B$104,MATCH(EXTRACTION!A56,MATRICE!$A$2:$A$104,0)))</f>
        <v>RG32</v>
      </c>
      <c r="M56" s="132">
        <f>IF(A56="","",VLOOKUP(A56, MATRICE!A$2:G$104, 4))</f>
        <v>8</v>
      </c>
      <c r="N56" s="132">
        <f t="shared" si="9"/>
        <v>160</v>
      </c>
      <c r="O56" s="131"/>
      <c r="P56" s="168">
        <f t="shared" si="4"/>
        <v>0.1125</v>
      </c>
      <c r="Q56" s="169">
        <f t="shared" si="5"/>
        <v>0.1125</v>
      </c>
      <c r="R56" s="170">
        <f t="shared" si="6"/>
        <v>0</v>
      </c>
      <c r="S56" s="133"/>
      <c r="T56" s="177">
        <f t="shared" si="7"/>
        <v>1</v>
      </c>
      <c r="U56" s="178">
        <f t="shared" si="8"/>
        <v>1</v>
      </c>
    </row>
    <row r="57" spans="1:21" ht="15.95" customHeight="1" x14ac:dyDescent="0.2">
      <c r="A57" s="144" t="s">
        <v>266</v>
      </c>
      <c r="B57" s="145" t="s">
        <v>267</v>
      </c>
      <c r="C57" s="146">
        <v>1</v>
      </c>
      <c r="D57" s="147">
        <v>2</v>
      </c>
      <c r="E57" s="148">
        <v>2</v>
      </c>
      <c r="F57" s="149">
        <v>54</v>
      </c>
      <c r="G57" s="150">
        <v>56</v>
      </c>
      <c r="H57" s="148">
        <v>2</v>
      </c>
      <c r="I57" s="149">
        <v>52</v>
      </c>
      <c r="J57" s="150">
        <v>54</v>
      </c>
      <c r="K57" s="160">
        <v>238</v>
      </c>
      <c r="L57" s="218" t="str">
        <f>IF(A57="","",INDEX(MATRICE!$B$2:$B$104,MATCH(EXTRACTION!A57,MATRICE!$A$2:$A$104,0)))</f>
        <v>RG32</v>
      </c>
      <c r="M57" s="132">
        <f>IF(A57="","",VLOOKUP(A57, MATRICE!A$2:G$104, 4))</f>
        <v>8</v>
      </c>
      <c r="N57" s="132">
        <f t="shared" si="9"/>
        <v>160</v>
      </c>
      <c r="O57" s="131"/>
      <c r="P57" s="168">
        <f t="shared" si="4"/>
        <v>0.35</v>
      </c>
      <c r="Q57" s="169">
        <f t="shared" si="5"/>
        <v>0.33750000000000002</v>
      </c>
      <c r="R57" s="170">
        <f t="shared" si="6"/>
        <v>-1.2499999999999956E-2</v>
      </c>
      <c r="S57" s="133"/>
      <c r="T57" s="177">
        <f t="shared" si="7"/>
        <v>1</v>
      </c>
      <c r="U57" s="178">
        <f t="shared" si="8"/>
        <v>0.96296296296296291</v>
      </c>
    </row>
    <row r="58" spans="1:21" ht="15.95" customHeight="1" x14ac:dyDescent="0.2">
      <c r="A58" s="144" t="s">
        <v>268</v>
      </c>
      <c r="B58" s="145" t="s">
        <v>269</v>
      </c>
      <c r="C58" s="146">
        <v>3</v>
      </c>
      <c r="D58" s="147">
        <v>9</v>
      </c>
      <c r="E58" s="148">
        <v>0</v>
      </c>
      <c r="F58" s="149">
        <v>46</v>
      </c>
      <c r="G58" s="150">
        <v>46</v>
      </c>
      <c r="H58" s="148">
        <v>5</v>
      </c>
      <c r="I58" s="149">
        <v>45</v>
      </c>
      <c r="J58" s="150">
        <v>49</v>
      </c>
      <c r="K58" s="160">
        <v>306</v>
      </c>
      <c r="L58" s="218" t="str">
        <f>IF(A58="","",INDEX(MATRICE!$B$2:$B$104,MATCH(EXTRACTION!A58,MATRICE!$A$2:$A$104,0)))</f>
        <v>RG33</v>
      </c>
      <c r="M58" s="132">
        <f>IF(A58="","",VLOOKUP(A58, MATRICE!A$2:G$104, 4))</f>
        <v>8</v>
      </c>
      <c r="N58" s="132">
        <f t="shared" si="9"/>
        <v>480</v>
      </c>
      <c r="O58" s="131"/>
      <c r="P58" s="168">
        <f t="shared" si="4"/>
        <v>9.583333333333334E-2</v>
      </c>
      <c r="Q58" s="169">
        <f t="shared" si="5"/>
        <v>0.10208333333333333</v>
      </c>
      <c r="R58" s="170">
        <f t="shared" si="6"/>
        <v>6.2499999999999917E-3</v>
      </c>
      <c r="S58" s="133"/>
      <c r="T58" s="177" t="str">
        <f t="shared" si="7"/>
        <v/>
      </c>
      <c r="U58" s="178">
        <f t="shared" si="8"/>
        <v>0.97826086956521741</v>
      </c>
    </row>
    <row r="59" spans="1:21" ht="15.95" customHeight="1" x14ac:dyDescent="0.2">
      <c r="A59" s="144" t="s">
        <v>270</v>
      </c>
      <c r="B59" s="145" t="s">
        <v>271</v>
      </c>
      <c r="C59" s="146">
        <v>1</v>
      </c>
      <c r="D59" s="147">
        <v>9</v>
      </c>
      <c r="E59" s="148">
        <v>0</v>
      </c>
      <c r="F59" s="149">
        <v>114</v>
      </c>
      <c r="G59" s="150">
        <v>114</v>
      </c>
      <c r="H59" s="148">
        <v>5</v>
      </c>
      <c r="I59" s="149">
        <v>109</v>
      </c>
      <c r="J59" s="150">
        <v>114</v>
      </c>
      <c r="K59" s="160">
        <v>102</v>
      </c>
      <c r="L59" s="218" t="str">
        <f>IF(A59="","",INDEX(MATRICE!$B$2:$B$104,MATCH(EXTRACTION!A59,MATRICE!$A$2:$A$104,0)))</f>
        <v>RG33</v>
      </c>
      <c r="M59" s="132">
        <f>IF(A59="","",VLOOKUP(A59, MATRICE!A$2:G$104, 4))</f>
        <v>8</v>
      </c>
      <c r="N59" s="132">
        <f t="shared" si="9"/>
        <v>160</v>
      </c>
      <c r="O59" s="131"/>
      <c r="P59" s="168">
        <f t="shared" si="4"/>
        <v>0.71250000000000002</v>
      </c>
      <c r="Q59" s="169">
        <f t="shared" si="5"/>
        <v>0.71250000000000002</v>
      </c>
      <c r="R59" s="170">
        <f t="shared" si="6"/>
        <v>0</v>
      </c>
      <c r="S59" s="133"/>
      <c r="T59" s="177" t="str">
        <f t="shared" si="7"/>
        <v/>
      </c>
      <c r="U59" s="178">
        <f t="shared" si="8"/>
        <v>0.95614035087719296</v>
      </c>
    </row>
    <row r="60" spans="1:21" ht="15.95" customHeight="1" x14ac:dyDescent="0.2">
      <c r="A60" s="144" t="s">
        <v>272</v>
      </c>
      <c r="B60" s="145" t="s">
        <v>271</v>
      </c>
      <c r="C60" s="146">
        <v>1</v>
      </c>
      <c r="D60" s="147">
        <v>10</v>
      </c>
      <c r="E60" s="148">
        <v>0</v>
      </c>
      <c r="F60" s="149">
        <v>83</v>
      </c>
      <c r="G60" s="150">
        <v>83</v>
      </c>
      <c r="H60" s="148">
        <v>5</v>
      </c>
      <c r="I60" s="149">
        <v>79</v>
      </c>
      <c r="J60" s="150">
        <v>84</v>
      </c>
      <c r="K60" s="160">
        <v>102</v>
      </c>
      <c r="L60" s="218" t="str">
        <f>IF(A60="","",INDEX(MATRICE!$B$2:$B$104,MATCH(EXTRACTION!A60,MATRICE!$A$2:$A$104,0)))</f>
        <v>RG33</v>
      </c>
      <c r="M60" s="132">
        <f>IF(A60="","",VLOOKUP(A60, MATRICE!A$2:G$104, 4))</f>
        <v>8</v>
      </c>
      <c r="N60" s="132">
        <f t="shared" si="9"/>
        <v>160</v>
      </c>
      <c r="O60" s="131"/>
      <c r="P60" s="168">
        <f t="shared" si="4"/>
        <v>0.51875000000000004</v>
      </c>
      <c r="Q60" s="169">
        <f t="shared" si="5"/>
        <v>0.52500000000000002</v>
      </c>
      <c r="R60" s="170">
        <f t="shared" si="6"/>
        <v>6.2499999999999778E-3</v>
      </c>
      <c r="S60" s="133"/>
      <c r="T60" s="177" t="str">
        <f t="shared" si="7"/>
        <v/>
      </c>
      <c r="U60" s="178">
        <f t="shared" si="8"/>
        <v>0.95180722891566261</v>
      </c>
    </row>
    <row r="61" spans="1:21" ht="15.95" customHeight="1" x14ac:dyDescent="0.2">
      <c r="A61" s="144" t="s">
        <v>273</v>
      </c>
      <c r="B61" s="145" t="s">
        <v>274</v>
      </c>
      <c r="C61" s="146">
        <v>7</v>
      </c>
      <c r="D61" s="147">
        <v>47</v>
      </c>
      <c r="E61" s="148">
        <v>0</v>
      </c>
      <c r="F61" s="149">
        <v>205</v>
      </c>
      <c r="G61" s="150">
        <v>205</v>
      </c>
      <c r="H61" s="148">
        <v>24</v>
      </c>
      <c r="I61" s="149">
        <v>191</v>
      </c>
      <c r="J61" s="150">
        <v>215</v>
      </c>
      <c r="K61" s="160">
        <v>714</v>
      </c>
      <c r="L61" s="218" t="str">
        <f>IF(A61="","",INDEX(MATRICE!$B$2:$B$104,MATCH(EXTRACTION!A61,MATRICE!$A$2:$A$104,0)))</f>
        <v>RG33</v>
      </c>
      <c r="M61" s="132">
        <f>IF(A61="","",VLOOKUP(A61, MATRICE!A$2:G$104, 4))</f>
        <v>8</v>
      </c>
      <c r="N61" s="132">
        <f t="shared" si="9"/>
        <v>1120</v>
      </c>
      <c r="O61" s="131"/>
      <c r="P61" s="168">
        <f t="shared" si="4"/>
        <v>0.18303571428571427</v>
      </c>
      <c r="Q61" s="169">
        <f t="shared" si="5"/>
        <v>0.19196428571428573</v>
      </c>
      <c r="R61" s="170">
        <f t="shared" si="6"/>
        <v>8.9285714285714524E-3</v>
      </c>
      <c r="S61" s="133"/>
      <c r="T61" s="177" t="str">
        <f t="shared" si="7"/>
        <v/>
      </c>
      <c r="U61" s="178">
        <f t="shared" si="8"/>
        <v>0.93170731707317078</v>
      </c>
    </row>
    <row r="62" spans="1:21" ht="15.95" customHeight="1" x14ac:dyDescent="0.2">
      <c r="A62" s="144" t="s">
        <v>275</v>
      </c>
      <c r="B62" s="145" t="s">
        <v>276</v>
      </c>
      <c r="C62" s="146">
        <v>1</v>
      </c>
      <c r="D62" s="147">
        <v>4</v>
      </c>
      <c r="E62" s="148">
        <v>7</v>
      </c>
      <c r="F62" s="149">
        <v>79</v>
      </c>
      <c r="G62" s="150">
        <v>86</v>
      </c>
      <c r="H62" s="148">
        <v>8</v>
      </c>
      <c r="I62" s="149">
        <v>75</v>
      </c>
      <c r="J62" s="150">
        <v>83</v>
      </c>
      <c r="K62" s="160">
        <v>238</v>
      </c>
      <c r="L62" s="218" t="str">
        <f>IF(A62="","",INDEX(MATRICE!$B$2:$B$104,MATCH(EXTRACTION!A62,MATRICE!$A$2:$A$104,0)))</f>
        <v>RG32</v>
      </c>
      <c r="M62" s="132">
        <f>IF(A62="","",VLOOKUP(A62, MATRICE!A$2:G$104, 4))</f>
        <v>8</v>
      </c>
      <c r="N62" s="132">
        <f t="shared" si="9"/>
        <v>160</v>
      </c>
      <c r="O62" s="131"/>
      <c r="P62" s="168">
        <f t="shared" si="4"/>
        <v>0.53749999999999998</v>
      </c>
      <c r="Q62" s="169">
        <f t="shared" si="5"/>
        <v>0.51875000000000004</v>
      </c>
      <c r="R62" s="170">
        <f t="shared" si="6"/>
        <v>-1.8749999999999933E-2</v>
      </c>
      <c r="S62" s="133"/>
      <c r="T62" s="177">
        <f t="shared" si="7"/>
        <v>1.1428571428571428</v>
      </c>
      <c r="U62" s="178">
        <f t="shared" si="8"/>
        <v>0.94936708860759489</v>
      </c>
    </row>
    <row r="63" spans="1:21" ht="15.95" customHeight="1" x14ac:dyDescent="0.2">
      <c r="A63" s="144" t="s">
        <v>277</v>
      </c>
      <c r="B63" s="145" t="s">
        <v>278</v>
      </c>
      <c r="C63" s="146">
        <v>1</v>
      </c>
      <c r="D63" s="147">
        <v>6</v>
      </c>
      <c r="E63" s="148">
        <v>9</v>
      </c>
      <c r="F63" s="149">
        <v>56</v>
      </c>
      <c r="G63" s="150">
        <v>65</v>
      </c>
      <c r="H63" s="148">
        <v>12</v>
      </c>
      <c r="I63" s="149">
        <v>53</v>
      </c>
      <c r="J63" s="150">
        <v>65</v>
      </c>
      <c r="K63" s="160">
        <v>238</v>
      </c>
      <c r="L63" s="218" t="str">
        <f>IF(A63="","",INDEX(MATRICE!$B$2:$B$104,MATCH(EXTRACTION!A63,MATRICE!$A$2:$A$104,0)))</f>
        <v>RG32</v>
      </c>
      <c r="M63" s="132">
        <f>IF(A63="","",VLOOKUP(A63, MATRICE!A$2:G$104, 4))</f>
        <v>8</v>
      </c>
      <c r="N63" s="132">
        <f t="shared" si="9"/>
        <v>160</v>
      </c>
      <c r="O63" s="131"/>
      <c r="P63" s="168">
        <f t="shared" si="4"/>
        <v>0.40625</v>
      </c>
      <c r="Q63" s="169">
        <f t="shared" si="5"/>
        <v>0.40625</v>
      </c>
      <c r="R63" s="170">
        <f t="shared" si="6"/>
        <v>0</v>
      </c>
      <c r="S63" s="133"/>
      <c r="T63" s="177">
        <f t="shared" si="7"/>
        <v>1.3333333333333333</v>
      </c>
      <c r="U63" s="178">
        <f t="shared" si="8"/>
        <v>0.9464285714285714</v>
      </c>
    </row>
    <row r="64" spans="1:21" ht="15.95" customHeight="1" x14ac:dyDescent="0.2">
      <c r="A64" s="144" t="s">
        <v>279</v>
      </c>
      <c r="B64" s="145" t="s">
        <v>280</v>
      </c>
      <c r="C64" s="146">
        <v>1</v>
      </c>
      <c r="D64" s="147">
        <v>2</v>
      </c>
      <c r="E64" s="148">
        <v>3</v>
      </c>
      <c r="F64" s="149">
        <v>114</v>
      </c>
      <c r="G64" s="150">
        <v>117</v>
      </c>
      <c r="H64" s="148">
        <v>4</v>
      </c>
      <c r="I64" s="149">
        <v>97</v>
      </c>
      <c r="J64" s="150">
        <v>101</v>
      </c>
      <c r="K64" s="160">
        <v>238</v>
      </c>
      <c r="L64" s="218" t="str">
        <f>IF(A64="","",INDEX(MATRICE!$B$2:$B$104,MATCH(EXTRACTION!A64,MATRICE!$A$2:$A$104,0)))</f>
        <v>RG32</v>
      </c>
      <c r="M64" s="132">
        <f>IF(A64="","",VLOOKUP(A64, MATRICE!A$2:G$104, 4))</f>
        <v>8</v>
      </c>
      <c r="N64" s="132">
        <f t="shared" si="9"/>
        <v>160</v>
      </c>
      <c r="O64" s="131"/>
      <c r="P64" s="168">
        <f t="shared" si="4"/>
        <v>0.73124999999999996</v>
      </c>
      <c r="Q64" s="169">
        <f t="shared" si="5"/>
        <v>0.63124999999999998</v>
      </c>
      <c r="R64" s="170">
        <f t="shared" si="6"/>
        <v>-9.9999999999999978E-2</v>
      </c>
      <c r="S64" s="133"/>
      <c r="T64" s="177">
        <f t="shared" si="7"/>
        <v>1.3333333333333333</v>
      </c>
      <c r="U64" s="178">
        <f t="shared" si="8"/>
        <v>0.85087719298245612</v>
      </c>
    </row>
    <row r="65" spans="1:21" ht="15.95" customHeight="1" x14ac:dyDescent="0.2">
      <c r="A65" s="144" t="s">
        <v>281</v>
      </c>
      <c r="B65" s="145" t="s">
        <v>282</v>
      </c>
      <c r="C65" s="146">
        <v>1</v>
      </c>
      <c r="D65" s="147">
        <v>1</v>
      </c>
      <c r="E65" s="148">
        <v>2</v>
      </c>
      <c r="F65" s="149">
        <v>118</v>
      </c>
      <c r="G65" s="150">
        <v>120</v>
      </c>
      <c r="H65" s="148">
        <v>2</v>
      </c>
      <c r="I65" s="149">
        <v>108</v>
      </c>
      <c r="J65" s="150">
        <v>110</v>
      </c>
      <c r="K65" s="160">
        <v>238</v>
      </c>
      <c r="L65" s="218" t="str">
        <f>IF(A65="","",INDEX(MATRICE!$B$2:$B$104,MATCH(EXTRACTION!A65,MATRICE!$A$2:$A$104,0)))</f>
        <v>RG32</v>
      </c>
      <c r="M65" s="132">
        <f>IF(A65="","",VLOOKUP(A65, MATRICE!A$2:G$104, 4))</f>
        <v>8</v>
      </c>
      <c r="N65" s="132">
        <f t="shared" si="9"/>
        <v>160</v>
      </c>
      <c r="O65" s="131"/>
      <c r="P65" s="168">
        <f t="shared" si="4"/>
        <v>0.75</v>
      </c>
      <c r="Q65" s="169">
        <f t="shared" si="5"/>
        <v>0.6875</v>
      </c>
      <c r="R65" s="170">
        <f t="shared" si="6"/>
        <v>-6.25E-2</v>
      </c>
      <c r="S65" s="133"/>
      <c r="T65" s="177">
        <f t="shared" si="7"/>
        <v>1</v>
      </c>
      <c r="U65" s="178">
        <f t="shared" si="8"/>
        <v>0.9152542372881356</v>
      </c>
    </row>
    <row r="66" spans="1:21" ht="15.95" customHeight="1" x14ac:dyDescent="0.2">
      <c r="A66" s="144" t="s">
        <v>285</v>
      </c>
      <c r="B66" s="145" t="s">
        <v>286</v>
      </c>
      <c r="C66" s="146">
        <v>1</v>
      </c>
      <c r="D66" s="147">
        <v>13</v>
      </c>
      <c r="E66" s="148">
        <v>0</v>
      </c>
      <c r="F66" s="149">
        <v>131</v>
      </c>
      <c r="G66" s="150">
        <v>131</v>
      </c>
      <c r="H66" s="148">
        <v>7</v>
      </c>
      <c r="I66" s="149">
        <v>137</v>
      </c>
      <c r="J66" s="150">
        <v>143</v>
      </c>
      <c r="K66" s="160">
        <v>102</v>
      </c>
      <c r="L66" s="218" t="str">
        <f>IF(A66="","",INDEX(MATRICE!$B$2:$B$104,MATCH(EXTRACTION!A66,MATRICE!$A$2:$A$104,0)))</f>
        <v>RG33</v>
      </c>
      <c r="M66" s="132">
        <f>IF(A66="","",VLOOKUP(A66, MATRICE!A$2:G$104, 4))</f>
        <v>8</v>
      </c>
      <c r="N66" s="132">
        <f t="shared" si="9"/>
        <v>160</v>
      </c>
      <c r="O66" s="131"/>
      <c r="P66" s="168">
        <f t="shared" si="4"/>
        <v>0.81874999999999998</v>
      </c>
      <c r="Q66" s="169">
        <f t="shared" si="5"/>
        <v>0.89375000000000004</v>
      </c>
      <c r="R66" s="170">
        <f t="shared" si="6"/>
        <v>7.5000000000000067E-2</v>
      </c>
      <c r="S66" s="133"/>
      <c r="T66" s="177" t="str">
        <f t="shared" si="7"/>
        <v/>
      </c>
      <c r="U66" s="178">
        <f t="shared" si="8"/>
        <v>1.0458015267175573</v>
      </c>
    </row>
    <row r="67" spans="1:21" ht="15.95" customHeight="1" x14ac:dyDescent="0.2">
      <c r="A67" s="144" t="s">
        <v>287</v>
      </c>
      <c r="B67" s="145" t="s">
        <v>288</v>
      </c>
      <c r="C67" s="146">
        <v>1</v>
      </c>
      <c r="D67" s="147">
        <v>35</v>
      </c>
      <c r="E67" s="148">
        <v>0</v>
      </c>
      <c r="F67" s="149">
        <v>75</v>
      </c>
      <c r="G67" s="150">
        <v>75</v>
      </c>
      <c r="H67" s="148">
        <v>18</v>
      </c>
      <c r="I67" s="149">
        <v>72</v>
      </c>
      <c r="J67" s="150">
        <v>89</v>
      </c>
      <c r="K67" s="160">
        <v>102</v>
      </c>
      <c r="L67" s="218" t="str">
        <f>IF(A67="","",INDEX(MATRICE!$B$2:$B$104,MATCH(EXTRACTION!A67,MATRICE!$A$2:$A$104,0)))</f>
        <v>RG33</v>
      </c>
      <c r="M67" s="132">
        <f>IF(A67="","",VLOOKUP(A67, MATRICE!A$2:G$104, 4))</f>
        <v>8</v>
      </c>
      <c r="N67" s="132">
        <f t="shared" si="9"/>
        <v>160</v>
      </c>
      <c r="O67" s="131"/>
      <c r="P67" s="168">
        <f t="shared" si="4"/>
        <v>0.46875</v>
      </c>
      <c r="Q67" s="169">
        <f t="shared" si="5"/>
        <v>0.55625000000000002</v>
      </c>
      <c r="R67" s="170">
        <f t="shared" si="6"/>
        <v>8.7500000000000022E-2</v>
      </c>
      <c r="S67" s="131"/>
      <c r="T67" s="177" t="str">
        <f t="shared" si="7"/>
        <v/>
      </c>
      <c r="U67" s="178">
        <f t="shared" si="8"/>
        <v>0.96</v>
      </c>
    </row>
    <row r="68" spans="1:21" ht="15.95" customHeight="1" x14ac:dyDescent="0.2">
      <c r="A68" s="144" t="s">
        <v>289</v>
      </c>
      <c r="B68" s="145" t="s">
        <v>290</v>
      </c>
      <c r="C68" s="146">
        <v>1</v>
      </c>
      <c r="D68" s="147">
        <v>17</v>
      </c>
      <c r="E68" s="148">
        <v>0</v>
      </c>
      <c r="F68" s="149">
        <v>44</v>
      </c>
      <c r="G68" s="150">
        <v>44</v>
      </c>
      <c r="H68" s="148">
        <v>9</v>
      </c>
      <c r="I68" s="149">
        <v>41</v>
      </c>
      <c r="J68" s="150">
        <v>49</v>
      </c>
      <c r="K68" s="160">
        <v>102</v>
      </c>
      <c r="L68" s="218" t="str">
        <f>IF(A68="","",INDEX(MATRICE!$B$2:$B$104,MATCH(EXTRACTION!A68,MATRICE!$A$2:$A$104,0)))</f>
        <v>RG33</v>
      </c>
      <c r="M68" s="132">
        <f>IF(A68="","",VLOOKUP(A68, MATRICE!A$2:G$104, 4))</f>
        <v>8</v>
      </c>
      <c r="N68" s="132">
        <f t="shared" si="9"/>
        <v>160</v>
      </c>
      <c r="O68" s="131"/>
      <c r="P68" s="168">
        <f t="shared" si="4"/>
        <v>0.27500000000000002</v>
      </c>
      <c r="Q68" s="169">
        <f t="shared" si="5"/>
        <v>0.30625000000000002</v>
      </c>
      <c r="R68" s="170">
        <f t="shared" si="6"/>
        <v>3.125E-2</v>
      </c>
      <c r="S68" s="131"/>
      <c r="T68" s="177" t="str">
        <f t="shared" si="7"/>
        <v/>
      </c>
      <c r="U68" s="178">
        <f t="shared" si="8"/>
        <v>0.93181818181818177</v>
      </c>
    </row>
    <row r="69" spans="1:21" ht="15.95" customHeight="1" x14ac:dyDescent="0.2">
      <c r="A69" s="144" t="s">
        <v>293</v>
      </c>
      <c r="B69" s="145" t="s">
        <v>294</v>
      </c>
      <c r="C69" s="146">
        <v>5</v>
      </c>
      <c r="D69" s="147">
        <v>217</v>
      </c>
      <c r="E69" s="148">
        <v>112</v>
      </c>
      <c r="F69" s="149">
        <v>502</v>
      </c>
      <c r="G69" s="150">
        <v>615</v>
      </c>
      <c r="H69" s="148">
        <v>109</v>
      </c>
      <c r="I69" s="149">
        <v>505</v>
      </c>
      <c r="J69" s="150">
        <v>613</v>
      </c>
      <c r="K69" s="160">
        <v>680</v>
      </c>
      <c r="L69" s="218" t="str">
        <f>IF(A69="","",INDEX(MATRICE!$B$2:$B$104,MATCH(EXTRACTION!A69,MATRICE!$A$2:$A$104,0)))</f>
        <v>RG33</v>
      </c>
      <c r="M69" s="132">
        <f>IF(A69="","",VLOOKUP(A69, MATRICE!A$2:G$104, 4))</f>
        <v>8</v>
      </c>
      <c r="N69" s="132">
        <f t="shared" si="9"/>
        <v>800</v>
      </c>
      <c r="O69" s="131"/>
      <c r="P69" s="168">
        <f t="shared" si="4"/>
        <v>0.76875000000000004</v>
      </c>
      <c r="Q69" s="169">
        <f t="shared" si="5"/>
        <v>0.76624999999999999</v>
      </c>
      <c r="R69" s="170">
        <f t="shared" si="6"/>
        <v>-2.5000000000000577E-3</v>
      </c>
      <c r="S69" s="131"/>
      <c r="T69" s="177">
        <f t="shared" si="7"/>
        <v>0.9732142857142857</v>
      </c>
      <c r="U69" s="178">
        <f t="shared" si="8"/>
        <v>1.0059760956175299</v>
      </c>
    </row>
    <row r="70" spans="1:21" ht="15.95" customHeight="1" x14ac:dyDescent="0.2">
      <c r="A70" s="144" t="s">
        <v>295</v>
      </c>
      <c r="B70" s="145" t="s">
        <v>229</v>
      </c>
      <c r="C70" s="146">
        <v>5</v>
      </c>
      <c r="D70" s="147">
        <v>1</v>
      </c>
      <c r="E70" s="148">
        <v>0</v>
      </c>
      <c r="F70" s="149">
        <v>588</v>
      </c>
      <c r="G70" s="150">
        <v>588</v>
      </c>
      <c r="H70" s="148">
        <v>1</v>
      </c>
      <c r="I70" s="149">
        <v>581</v>
      </c>
      <c r="J70" s="150">
        <v>582</v>
      </c>
      <c r="K70" s="160">
        <v>680</v>
      </c>
      <c r="L70" s="218" t="str">
        <f>IF(A70="","",INDEX(MATRICE!$B$2:$B$104,MATCH(EXTRACTION!A70,MATRICE!$A$2:$A$104,0)))</f>
        <v>RG33</v>
      </c>
      <c r="M70" s="132">
        <f>IF(A70="","",VLOOKUP(A70, MATRICE!A$2:G$104, 4))</f>
        <v>8</v>
      </c>
      <c r="N70" s="132">
        <f t="shared" si="9"/>
        <v>800</v>
      </c>
      <c r="O70" s="131"/>
      <c r="P70" s="168">
        <f t="shared" si="4"/>
        <v>0.73499999999999999</v>
      </c>
      <c r="Q70" s="169">
        <f t="shared" si="5"/>
        <v>0.72750000000000004</v>
      </c>
      <c r="R70" s="170">
        <f t="shared" si="6"/>
        <v>-7.4999999999999512E-3</v>
      </c>
      <c r="S70" s="131"/>
      <c r="T70" s="177" t="str">
        <f t="shared" si="7"/>
        <v/>
      </c>
      <c r="U70" s="178">
        <f t="shared" si="8"/>
        <v>0.98809523809523814</v>
      </c>
    </row>
    <row r="71" spans="1:21" ht="15.95" customHeight="1" x14ac:dyDescent="0.2">
      <c r="A71" s="144" t="s">
        <v>296</v>
      </c>
      <c r="B71" s="145" t="s">
        <v>297</v>
      </c>
      <c r="C71" s="146">
        <v>3</v>
      </c>
      <c r="D71" s="147">
        <v>1</v>
      </c>
      <c r="E71" s="148">
        <v>0</v>
      </c>
      <c r="F71" s="149">
        <v>530</v>
      </c>
      <c r="G71" s="150">
        <v>530</v>
      </c>
      <c r="H71" s="148">
        <v>1</v>
      </c>
      <c r="I71" s="149">
        <v>543</v>
      </c>
      <c r="J71" s="150">
        <v>543</v>
      </c>
      <c r="K71" s="160">
        <v>408</v>
      </c>
      <c r="L71" s="218" t="str">
        <f>IF(A71="","",INDEX(MATRICE!$B$2:$B$104,MATCH(EXTRACTION!A71,MATRICE!$A$2:$A$104,0)))</f>
        <v>QG2</v>
      </c>
      <c r="M71" s="132">
        <f>IF(A71="","",VLOOKUP(A71, MATRICE!A$2:G$104, 4))</f>
        <v>8</v>
      </c>
      <c r="N71" s="132">
        <f t="shared" si="9"/>
        <v>480</v>
      </c>
      <c r="O71" s="131"/>
      <c r="P71" s="168">
        <f t="shared" si="4"/>
        <v>1.1041666666666667</v>
      </c>
      <c r="Q71" s="169">
        <f t="shared" si="5"/>
        <v>1.1312500000000001</v>
      </c>
      <c r="R71" s="170">
        <f t="shared" si="6"/>
        <v>2.7083333333333348E-2</v>
      </c>
      <c r="S71" s="131"/>
      <c r="T71" s="177" t="str">
        <f t="shared" si="7"/>
        <v/>
      </c>
      <c r="U71" s="178">
        <f t="shared" si="8"/>
        <v>1.0245283018867926</v>
      </c>
    </row>
    <row r="72" spans="1:21" ht="15.95" customHeight="1" x14ac:dyDescent="0.2">
      <c r="A72" s="144" t="s">
        <v>298</v>
      </c>
      <c r="B72" s="145" t="s">
        <v>299</v>
      </c>
      <c r="C72" s="146">
        <v>2</v>
      </c>
      <c r="D72" s="147">
        <v>13</v>
      </c>
      <c r="E72" s="148">
        <v>0</v>
      </c>
      <c r="F72" s="149">
        <v>55</v>
      </c>
      <c r="G72" s="150">
        <v>55</v>
      </c>
      <c r="H72" s="148">
        <v>3</v>
      </c>
      <c r="I72" s="149">
        <v>54</v>
      </c>
      <c r="J72" s="150">
        <v>57</v>
      </c>
      <c r="K72" s="160">
        <v>204</v>
      </c>
      <c r="L72" s="218" t="str">
        <f>IF(A72="","",INDEX(MATRICE!$B$2:$B$104,MATCH(EXTRACTION!A72,MATRICE!$A$2:$A$104,0)))</f>
        <v>RG33</v>
      </c>
      <c r="M72" s="132">
        <f>IF(A72="","",VLOOKUP(A72, MATRICE!A$2:G$104, 4))</f>
        <v>8</v>
      </c>
      <c r="N72" s="132">
        <f t="shared" ref="N72:N90" si="10">IF(M72="","",(M72*C72)*$E$1)</f>
        <v>320</v>
      </c>
      <c r="O72" s="131"/>
      <c r="P72" s="168">
        <f t="shared" ref="P72:P90" si="11">IF(G72="","",G72/N72)</f>
        <v>0.171875</v>
      </c>
      <c r="Q72" s="169">
        <f t="shared" ref="Q72:Q90" si="12">IF(J72="","",J72/N72)</f>
        <v>0.17812500000000001</v>
      </c>
      <c r="R72" s="170">
        <f t="shared" ref="R72:R90" si="13">IF(Q72="","",Q72-P72)</f>
        <v>6.2500000000000056E-3</v>
      </c>
      <c r="S72" s="131"/>
      <c r="T72" s="177" t="str">
        <f t="shared" ref="T72:T90" si="14">IF(E72="","",IF(E72=0,"",H72/E72))</f>
        <v/>
      </c>
      <c r="U72" s="178">
        <f t="shared" ref="U72:U90" si="15">IF(F72="","",IF(F72=0,"",I72/F72))</f>
        <v>0.98181818181818181</v>
      </c>
    </row>
    <row r="73" spans="1:21" ht="15.95" customHeight="1" x14ac:dyDescent="0.2">
      <c r="A73" s="144" t="s">
        <v>300</v>
      </c>
      <c r="B73" s="145" t="s">
        <v>301</v>
      </c>
      <c r="C73" s="146">
        <v>2</v>
      </c>
      <c r="D73" s="147">
        <v>0</v>
      </c>
      <c r="E73" s="148">
        <v>0</v>
      </c>
      <c r="F73" s="149">
        <v>65</v>
      </c>
      <c r="G73" s="150">
        <v>65</v>
      </c>
      <c r="H73" s="148">
        <v>0</v>
      </c>
      <c r="I73" s="149">
        <v>66</v>
      </c>
      <c r="J73" s="150">
        <v>66</v>
      </c>
      <c r="K73" s="160">
        <v>204</v>
      </c>
      <c r="L73" s="218" t="str">
        <f>IF(A73="","",INDEX(MATRICE!$B$2:$B$104,MATCH(EXTRACTION!A73,MATRICE!$A$2:$A$104,0)))</f>
        <v>RG32</v>
      </c>
      <c r="M73" s="132">
        <f>IF(A73="","",VLOOKUP(A73, MATRICE!A$2:G$104, 4))</f>
        <v>8</v>
      </c>
      <c r="N73" s="132">
        <f t="shared" si="10"/>
        <v>320</v>
      </c>
      <c r="O73" s="131"/>
      <c r="P73" s="168">
        <f t="shared" si="11"/>
        <v>0.203125</v>
      </c>
      <c r="Q73" s="169">
        <f t="shared" si="12"/>
        <v>0.20624999999999999</v>
      </c>
      <c r="R73" s="170">
        <f t="shared" si="13"/>
        <v>3.1249999999999889E-3</v>
      </c>
      <c r="S73" s="131"/>
      <c r="T73" s="177" t="str">
        <f t="shared" si="14"/>
        <v/>
      </c>
      <c r="U73" s="178">
        <f t="shared" si="15"/>
        <v>1.0153846153846153</v>
      </c>
    </row>
    <row r="74" spans="1:21" ht="15.95" customHeight="1" x14ac:dyDescent="0.2">
      <c r="A74" s="144" t="s">
        <v>302</v>
      </c>
      <c r="B74" s="145" t="s">
        <v>303</v>
      </c>
      <c r="C74" s="146">
        <v>1</v>
      </c>
      <c r="D74" s="147">
        <v>31</v>
      </c>
      <c r="E74" s="148">
        <v>0</v>
      </c>
      <c r="F74" s="149">
        <v>23</v>
      </c>
      <c r="G74" s="150">
        <v>23</v>
      </c>
      <c r="H74" s="148">
        <v>3</v>
      </c>
      <c r="I74" s="149">
        <v>29</v>
      </c>
      <c r="J74" s="150">
        <v>32</v>
      </c>
      <c r="K74" s="160">
        <v>272</v>
      </c>
      <c r="L74" s="218" t="str">
        <f>IF(A74="","",INDEX(MATRICE!$B$2:$B$104,MATCH(EXTRACTION!A74,MATRICE!$A$2:$A$104,0)))</f>
        <v>RG32</v>
      </c>
      <c r="M74" s="132">
        <f>IF(A74="","",VLOOKUP(A74, MATRICE!A$2:G$104, 4))</f>
        <v>8</v>
      </c>
      <c r="N74" s="132">
        <f t="shared" si="10"/>
        <v>160</v>
      </c>
      <c r="O74" s="131"/>
      <c r="P74" s="168">
        <f t="shared" si="11"/>
        <v>0.14374999999999999</v>
      </c>
      <c r="Q74" s="169">
        <f t="shared" si="12"/>
        <v>0.2</v>
      </c>
      <c r="R74" s="170">
        <f t="shared" si="13"/>
        <v>5.6250000000000022E-2</v>
      </c>
      <c r="S74" s="131"/>
      <c r="T74" s="177" t="str">
        <f t="shared" si="14"/>
        <v/>
      </c>
      <c r="U74" s="178">
        <f t="shared" si="15"/>
        <v>1.2608695652173914</v>
      </c>
    </row>
    <row r="75" spans="1:21" ht="15.95" customHeight="1" x14ac:dyDescent="0.2">
      <c r="A75" s="144" t="s">
        <v>304</v>
      </c>
      <c r="B75" s="145" t="s">
        <v>305</v>
      </c>
      <c r="C75" s="146">
        <v>1</v>
      </c>
      <c r="D75" s="147">
        <v>13</v>
      </c>
      <c r="E75" s="148">
        <v>0</v>
      </c>
      <c r="F75" s="149">
        <v>100</v>
      </c>
      <c r="G75" s="150">
        <v>100</v>
      </c>
      <c r="H75" s="148">
        <v>3</v>
      </c>
      <c r="I75" s="149">
        <v>101</v>
      </c>
      <c r="J75" s="150">
        <v>104</v>
      </c>
      <c r="K75" s="160">
        <v>136</v>
      </c>
      <c r="L75" s="218" t="str">
        <f>IF(A75="","",INDEX(MATRICE!$B$2:$B$104,MATCH(EXTRACTION!A75,MATRICE!$A$2:$A$104,0)))</f>
        <v>RG33</v>
      </c>
      <c r="M75" s="132">
        <f>IF(A75="","",VLOOKUP(A75, MATRICE!A$2:G$104, 4))</f>
        <v>8</v>
      </c>
      <c r="N75" s="132">
        <f t="shared" si="10"/>
        <v>160</v>
      </c>
      <c r="O75" s="131"/>
      <c r="P75" s="168">
        <f t="shared" si="11"/>
        <v>0.625</v>
      </c>
      <c r="Q75" s="169">
        <f t="shared" si="12"/>
        <v>0.65</v>
      </c>
      <c r="R75" s="170">
        <f t="shared" si="13"/>
        <v>2.5000000000000022E-2</v>
      </c>
      <c r="S75" s="131"/>
      <c r="T75" s="177" t="str">
        <f t="shared" si="14"/>
        <v/>
      </c>
      <c r="U75" s="178">
        <f t="shared" si="15"/>
        <v>1.01</v>
      </c>
    </row>
    <row r="76" spans="1:21" ht="15.95" customHeight="1" x14ac:dyDescent="0.2">
      <c r="A76" s="144" t="s">
        <v>391</v>
      </c>
      <c r="B76" s="145" t="s">
        <v>392</v>
      </c>
      <c r="C76" s="146">
        <v>1</v>
      </c>
      <c r="D76" s="147">
        <v>0</v>
      </c>
      <c r="E76" s="148">
        <v>0</v>
      </c>
      <c r="F76" s="149">
        <v>0</v>
      </c>
      <c r="G76" s="150">
        <v>0</v>
      </c>
      <c r="H76" s="148">
        <v>0</v>
      </c>
      <c r="I76" s="149">
        <v>0</v>
      </c>
      <c r="J76" s="150">
        <v>0</v>
      </c>
      <c r="K76" s="160">
        <v>141</v>
      </c>
      <c r="L76" s="218" t="str">
        <f>IF(A76="","",INDEX(MATRICE!$B$2:$B$104,MATCH(EXTRACTION!A76,MATRICE!$A$2:$A$104,0)))</f>
        <v>EG1</v>
      </c>
      <c r="M76" s="132">
        <f>IF(A76="","",VLOOKUP(A76, MATRICE!A$2:G$104, 4))</f>
        <v>8</v>
      </c>
      <c r="N76" s="132">
        <f t="shared" si="10"/>
        <v>160</v>
      </c>
      <c r="O76" s="131"/>
      <c r="P76" s="168">
        <f t="shared" si="11"/>
        <v>0</v>
      </c>
      <c r="Q76" s="169">
        <f t="shared" si="12"/>
        <v>0</v>
      </c>
      <c r="R76" s="170">
        <f t="shared" si="13"/>
        <v>0</v>
      </c>
      <c r="S76" s="131"/>
      <c r="T76" s="177" t="str">
        <f t="shared" si="14"/>
        <v/>
      </c>
      <c r="U76" s="178" t="str">
        <f t="shared" si="15"/>
        <v/>
      </c>
    </row>
    <row r="77" spans="1:21" ht="15.95" customHeight="1" x14ac:dyDescent="0.2">
      <c r="A77" s="144" t="s">
        <v>306</v>
      </c>
      <c r="B77" s="145" t="s">
        <v>307</v>
      </c>
      <c r="C77" s="146">
        <v>1</v>
      </c>
      <c r="D77" s="147">
        <v>0</v>
      </c>
      <c r="E77" s="148">
        <v>0</v>
      </c>
      <c r="F77" s="149">
        <v>0</v>
      </c>
      <c r="G77" s="150">
        <v>0</v>
      </c>
      <c r="H77" s="148">
        <v>0</v>
      </c>
      <c r="I77" s="149">
        <v>0</v>
      </c>
      <c r="J77" s="150">
        <v>0</v>
      </c>
      <c r="K77" s="160">
        <v>136</v>
      </c>
      <c r="L77" s="218" t="str">
        <f>IF(A77="","",INDEX(MATRICE!$B$2:$B$104,MATCH(EXTRACTION!A77,MATRICE!$A$2:$A$104,0)))</f>
        <v>EG1</v>
      </c>
      <c r="M77" s="132">
        <f>IF(A77="","",VLOOKUP(A77, MATRICE!A$2:G$104, 4))</f>
        <v>8</v>
      </c>
      <c r="N77" s="132">
        <f t="shared" si="10"/>
        <v>160</v>
      </c>
      <c r="O77" s="131"/>
      <c r="P77" s="168">
        <f t="shared" si="11"/>
        <v>0</v>
      </c>
      <c r="Q77" s="169">
        <f t="shared" si="12"/>
        <v>0</v>
      </c>
      <c r="R77" s="170">
        <f t="shared" si="13"/>
        <v>0</v>
      </c>
      <c r="S77" s="131"/>
      <c r="T77" s="177" t="str">
        <f t="shared" si="14"/>
        <v/>
      </c>
      <c r="U77" s="178" t="str">
        <f t="shared" si="15"/>
        <v/>
      </c>
    </row>
    <row r="78" spans="1:21" ht="15.95" customHeight="1" x14ac:dyDescent="0.2">
      <c r="A78" s="144" t="s">
        <v>308</v>
      </c>
      <c r="B78" s="145" t="s">
        <v>309</v>
      </c>
      <c r="C78" s="146">
        <v>3</v>
      </c>
      <c r="D78" s="147">
        <v>0</v>
      </c>
      <c r="E78" s="148">
        <v>0</v>
      </c>
      <c r="F78" s="149">
        <v>61</v>
      </c>
      <c r="G78" s="150">
        <v>61</v>
      </c>
      <c r="H78" s="148">
        <v>0</v>
      </c>
      <c r="I78" s="149">
        <v>0</v>
      </c>
      <c r="J78" s="150">
        <v>0</v>
      </c>
      <c r="K78" s="160">
        <v>408</v>
      </c>
      <c r="L78" s="218" t="str">
        <f>IF(A78="","",INDEX(MATRICE!$B$2:$B$104,MATCH(EXTRACTION!A78,MATRICE!$A$2:$A$104,0)))</f>
        <v>AG1</v>
      </c>
      <c r="M78" s="132">
        <f>IF(A78="","",VLOOKUP(A78, MATRICE!A$2:G$104, 4))</f>
        <v>8</v>
      </c>
      <c r="N78" s="132">
        <f t="shared" si="10"/>
        <v>480</v>
      </c>
      <c r="O78" s="131"/>
      <c r="P78" s="168">
        <f t="shared" si="11"/>
        <v>0.12708333333333333</v>
      </c>
      <c r="Q78" s="169">
        <f t="shared" si="12"/>
        <v>0</v>
      </c>
      <c r="R78" s="170">
        <f t="shared" si="13"/>
        <v>-0.12708333333333333</v>
      </c>
      <c r="S78" s="131"/>
      <c r="T78" s="177" t="str">
        <f t="shared" si="14"/>
        <v/>
      </c>
      <c r="U78" s="178">
        <f t="shared" si="15"/>
        <v>0</v>
      </c>
    </row>
    <row r="79" spans="1:21" ht="15.95" customHeight="1" x14ac:dyDescent="0.2">
      <c r="A79" s="144" t="s">
        <v>310</v>
      </c>
      <c r="B79" s="145" t="s">
        <v>311</v>
      </c>
      <c r="C79" s="146">
        <v>14</v>
      </c>
      <c r="D79" s="147">
        <v>0</v>
      </c>
      <c r="E79" s="148">
        <v>0</v>
      </c>
      <c r="F79" s="149">
        <v>0</v>
      </c>
      <c r="G79" s="150">
        <v>0</v>
      </c>
      <c r="H79" s="148">
        <v>0</v>
      </c>
      <c r="I79" s="149">
        <v>1774</v>
      </c>
      <c r="J79" s="150">
        <v>1774</v>
      </c>
      <c r="K79" s="160">
        <v>3332</v>
      </c>
      <c r="L79" s="218" t="str">
        <f>IF(A79="","",INDEX(MATRICE!$B$2:$B$104,MATCH(EXTRACTION!A79,MATRICE!$A$2:$A$104,0)))</f>
        <v>VG1</v>
      </c>
      <c r="M79" s="132">
        <f>IF(A79="","",VLOOKUP(A79, MATRICE!A$2:G$104, 4))</f>
        <v>8</v>
      </c>
      <c r="N79" s="132">
        <f t="shared" si="10"/>
        <v>2240</v>
      </c>
      <c r="O79" s="131"/>
      <c r="P79" s="168">
        <f t="shared" si="11"/>
        <v>0</v>
      </c>
      <c r="Q79" s="169">
        <f t="shared" si="12"/>
        <v>0.79196428571428568</v>
      </c>
      <c r="R79" s="170">
        <f t="shared" si="13"/>
        <v>0.79196428571428568</v>
      </c>
      <c r="S79" s="131"/>
      <c r="T79" s="177" t="str">
        <f t="shared" si="14"/>
        <v/>
      </c>
      <c r="U79" s="178" t="str">
        <f t="shared" si="15"/>
        <v/>
      </c>
    </row>
    <row r="80" spans="1:21" ht="15.95" customHeight="1" x14ac:dyDescent="0.2">
      <c r="A80" s="144" t="s">
        <v>312</v>
      </c>
      <c r="B80" s="145" t="s">
        <v>313</v>
      </c>
      <c r="C80" s="146">
        <v>1</v>
      </c>
      <c r="D80" s="147">
        <v>0</v>
      </c>
      <c r="E80" s="148">
        <v>0</v>
      </c>
      <c r="F80" s="149">
        <v>0</v>
      </c>
      <c r="G80" s="150">
        <v>0</v>
      </c>
      <c r="H80" s="148">
        <v>0</v>
      </c>
      <c r="I80" s="149">
        <v>60</v>
      </c>
      <c r="J80" s="150">
        <v>60</v>
      </c>
      <c r="K80" s="160">
        <v>272</v>
      </c>
      <c r="L80" s="218" t="str">
        <f>IF(A80="","",INDEX(MATRICE!$B$2:$B$104,MATCH(EXTRACTION!A80,MATRICE!$A$2:$A$104,0)))</f>
        <v>VG1</v>
      </c>
      <c r="M80" s="132">
        <f>IF(A80="","",VLOOKUP(A80, MATRICE!A$2:G$104, 4))</f>
        <v>8</v>
      </c>
      <c r="N80" s="132">
        <f t="shared" si="10"/>
        <v>160</v>
      </c>
      <c r="O80" s="131"/>
      <c r="P80" s="168">
        <f t="shared" si="11"/>
        <v>0</v>
      </c>
      <c r="Q80" s="169">
        <f t="shared" si="12"/>
        <v>0.375</v>
      </c>
      <c r="R80" s="170">
        <f t="shared" si="13"/>
        <v>0.375</v>
      </c>
      <c r="S80" s="131"/>
      <c r="T80" s="177" t="str">
        <f t="shared" si="14"/>
        <v/>
      </c>
      <c r="U80" s="178" t="str">
        <f t="shared" si="15"/>
        <v/>
      </c>
    </row>
    <row r="81" spans="1:21" ht="15.95" customHeight="1" x14ac:dyDescent="0.2">
      <c r="A81" s="144" t="s">
        <v>314</v>
      </c>
      <c r="B81" s="145" t="s">
        <v>315</v>
      </c>
      <c r="C81" s="146">
        <v>1</v>
      </c>
      <c r="D81" s="147">
        <v>0</v>
      </c>
      <c r="E81" s="148">
        <v>0</v>
      </c>
      <c r="F81" s="149">
        <v>0</v>
      </c>
      <c r="G81" s="150">
        <v>0</v>
      </c>
      <c r="H81" s="148">
        <v>0</v>
      </c>
      <c r="I81" s="149">
        <v>23</v>
      </c>
      <c r="J81" s="150">
        <v>23</v>
      </c>
      <c r="K81" s="160">
        <v>272</v>
      </c>
      <c r="L81" s="218" t="str">
        <f>IF(A81="","",INDEX(MATRICE!$B$2:$B$104,MATCH(EXTRACTION!A81,MATRICE!$A$2:$A$104,0)))</f>
        <v>VG1</v>
      </c>
      <c r="M81" s="132">
        <f>IF(A81="","",VLOOKUP(A81, MATRICE!A$2:G$104, 4))</f>
        <v>8</v>
      </c>
      <c r="N81" s="132">
        <f t="shared" si="10"/>
        <v>160</v>
      </c>
      <c r="O81" s="131"/>
      <c r="P81" s="168">
        <f t="shared" si="11"/>
        <v>0</v>
      </c>
      <c r="Q81" s="169">
        <f t="shared" si="12"/>
        <v>0.14374999999999999</v>
      </c>
      <c r="R81" s="170">
        <f t="shared" si="13"/>
        <v>0.14374999999999999</v>
      </c>
      <c r="S81" s="131"/>
      <c r="T81" s="177" t="str">
        <f t="shared" si="14"/>
        <v/>
      </c>
      <c r="U81" s="178" t="str">
        <f t="shared" si="15"/>
        <v/>
      </c>
    </row>
    <row r="82" spans="1:21" ht="15.95" customHeight="1" x14ac:dyDescent="0.2">
      <c r="A82" s="144" t="s">
        <v>316</v>
      </c>
      <c r="B82" s="145" t="s">
        <v>317</v>
      </c>
      <c r="C82" s="146">
        <v>2</v>
      </c>
      <c r="D82" s="147">
        <v>0</v>
      </c>
      <c r="E82" s="148">
        <v>0</v>
      </c>
      <c r="F82" s="149">
        <v>0</v>
      </c>
      <c r="G82" s="150">
        <v>0</v>
      </c>
      <c r="H82" s="148">
        <v>0</v>
      </c>
      <c r="I82" s="149">
        <v>192</v>
      </c>
      <c r="J82" s="150">
        <v>192</v>
      </c>
      <c r="K82" s="160">
        <v>544</v>
      </c>
      <c r="L82" s="218" t="str">
        <f>IF(A82="","",INDEX(MATRICE!$B$2:$B$104,MATCH(EXTRACTION!A82,MATRICE!$A$2:$A$104,0)))</f>
        <v>VG1</v>
      </c>
      <c r="M82" s="132">
        <f>IF(A82="","",VLOOKUP(A82, MATRICE!A$2:G$104, 4))</f>
        <v>8</v>
      </c>
      <c r="N82" s="132">
        <f t="shared" si="10"/>
        <v>320</v>
      </c>
      <c r="O82" s="131"/>
      <c r="P82" s="168">
        <f t="shared" si="11"/>
        <v>0</v>
      </c>
      <c r="Q82" s="169">
        <f t="shared" si="12"/>
        <v>0.6</v>
      </c>
      <c r="R82" s="170">
        <f t="shared" si="13"/>
        <v>0.6</v>
      </c>
      <c r="S82" s="131"/>
      <c r="T82" s="177" t="str">
        <f t="shared" si="14"/>
        <v/>
      </c>
      <c r="U82" s="178" t="str">
        <f t="shared" si="15"/>
        <v/>
      </c>
    </row>
    <row r="83" spans="1:21" ht="15.95" customHeight="1" x14ac:dyDescent="0.2">
      <c r="A83" s="144" t="s">
        <v>320</v>
      </c>
      <c r="B83" s="145" t="s">
        <v>321</v>
      </c>
      <c r="C83" s="146">
        <v>1</v>
      </c>
      <c r="D83" s="147">
        <v>0</v>
      </c>
      <c r="E83" s="148">
        <v>0</v>
      </c>
      <c r="F83" s="149">
        <v>41</v>
      </c>
      <c r="G83" s="150">
        <v>41</v>
      </c>
      <c r="H83" s="148">
        <v>0</v>
      </c>
      <c r="I83" s="149">
        <v>0</v>
      </c>
      <c r="J83" s="150">
        <v>0</v>
      </c>
      <c r="K83" s="160">
        <v>141</v>
      </c>
      <c r="L83" s="218" t="str">
        <f>IF(A83="","",INDEX(MATRICE!$B$2:$B$104,MATCH(EXTRACTION!A83,MATRICE!$A$2:$A$104,0)))</f>
        <v>MG1</v>
      </c>
      <c r="M83" s="132">
        <f>IF(A83="","",VLOOKUP(A83, MATRICE!A$2:G$104, 4))</f>
        <v>8</v>
      </c>
      <c r="N83" s="132">
        <f t="shared" si="10"/>
        <v>160</v>
      </c>
      <c r="O83" s="131"/>
      <c r="P83" s="168">
        <f t="shared" si="11"/>
        <v>0.25624999999999998</v>
      </c>
      <c r="Q83" s="169">
        <f t="shared" si="12"/>
        <v>0</v>
      </c>
      <c r="R83" s="170">
        <f t="shared" si="13"/>
        <v>-0.25624999999999998</v>
      </c>
      <c r="S83" s="131"/>
      <c r="T83" s="177" t="str">
        <f t="shared" si="14"/>
        <v/>
      </c>
      <c r="U83" s="178">
        <f t="shared" si="15"/>
        <v>0</v>
      </c>
    </row>
    <row r="84" spans="1:21" ht="15.95" customHeight="1" x14ac:dyDescent="0.2">
      <c r="A84" s="144" t="s">
        <v>324</v>
      </c>
      <c r="B84" s="145" t="s">
        <v>325</v>
      </c>
      <c r="C84" s="146">
        <v>1</v>
      </c>
      <c r="D84" s="147">
        <v>0</v>
      </c>
      <c r="E84" s="148">
        <v>0</v>
      </c>
      <c r="F84" s="149">
        <v>0</v>
      </c>
      <c r="G84" s="150">
        <v>0</v>
      </c>
      <c r="H84" s="148">
        <v>0</v>
      </c>
      <c r="I84" s="149">
        <v>0</v>
      </c>
      <c r="J84" s="150">
        <v>0</v>
      </c>
      <c r="K84" s="160">
        <v>141</v>
      </c>
      <c r="L84" s="218" t="str">
        <f>IF(A84="","",INDEX(MATRICE!$B$2:$B$104,MATCH(EXTRACTION!A84,MATRICE!$A$2:$A$104,0)))</f>
        <v>EG1</v>
      </c>
      <c r="M84" s="132">
        <f>IF(A84="","",VLOOKUP(A84, MATRICE!A$2:G$104, 4))</f>
        <v>8</v>
      </c>
      <c r="N84" s="132">
        <f t="shared" si="10"/>
        <v>160</v>
      </c>
      <c r="O84" s="131"/>
      <c r="P84" s="168">
        <f t="shared" si="11"/>
        <v>0</v>
      </c>
      <c r="Q84" s="169">
        <f t="shared" si="12"/>
        <v>0</v>
      </c>
      <c r="R84" s="170">
        <f t="shared" si="13"/>
        <v>0</v>
      </c>
      <c r="S84" s="131"/>
      <c r="T84" s="177" t="str">
        <f t="shared" si="14"/>
        <v/>
      </c>
      <c r="U84" s="178" t="str">
        <f t="shared" si="15"/>
        <v/>
      </c>
    </row>
    <row r="85" spans="1:21" ht="15.95" customHeight="1" x14ac:dyDescent="0.2">
      <c r="A85" s="144"/>
      <c r="B85" s="145"/>
      <c r="C85" s="146"/>
      <c r="D85" s="147"/>
      <c r="E85" s="148"/>
      <c r="F85" s="149"/>
      <c r="G85" s="150"/>
      <c r="H85" s="148"/>
      <c r="I85" s="149"/>
      <c r="J85" s="150"/>
      <c r="K85" s="160"/>
      <c r="L85" s="218" t="str">
        <f>IF(A85="","",INDEX(MATRICE!$B$2:$B$104,MATCH(EXTRACTION!A85,MATRICE!$A$2:$A$104,0)))</f>
        <v/>
      </c>
      <c r="M85" s="132" t="str">
        <f>IF(A85="","",VLOOKUP(A85, MATRICE!A$2:G$104, 4))</f>
        <v/>
      </c>
      <c r="N85" s="132" t="str">
        <f t="shared" si="10"/>
        <v/>
      </c>
      <c r="O85" s="131"/>
      <c r="P85" s="168" t="str">
        <f t="shared" si="11"/>
        <v/>
      </c>
      <c r="Q85" s="169" t="str">
        <f t="shared" si="12"/>
        <v/>
      </c>
      <c r="R85" s="170" t="str">
        <f t="shared" si="13"/>
        <v/>
      </c>
      <c r="S85" s="131"/>
      <c r="T85" s="177" t="str">
        <f t="shared" si="14"/>
        <v/>
      </c>
      <c r="U85" s="178" t="str">
        <f t="shared" si="15"/>
        <v/>
      </c>
    </row>
    <row r="86" spans="1:21" ht="15.95" customHeight="1" x14ac:dyDescent="0.2">
      <c r="A86" s="144"/>
      <c r="B86" s="145"/>
      <c r="C86" s="146"/>
      <c r="D86" s="147"/>
      <c r="E86" s="148"/>
      <c r="F86" s="149"/>
      <c r="G86" s="150"/>
      <c r="H86" s="148"/>
      <c r="I86" s="149"/>
      <c r="J86" s="150"/>
      <c r="K86" s="160"/>
      <c r="L86" s="218" t="str">
        <f>IF(A86="","",INDEX(MATRICE!$B$2:$B$104,MATCH(EXTRACTION!A86,MATRICE!$A$2:$A$104,0)))</f>
        <v/>
      </c>
      <c r="M86" s="132" t="str">
        <f>IF(A86="","",VLOOKUP(A86, MATRICE!A$2:G$104, 4))</f>
        <v/>
      </c>
      <c r="N86" s="132" t="str">
        <f t="shared" si="10"/>
        <v/>
      </c>
      <c r="O86" s="131"/>
      <c r="P86" s="168" t="str">
        <f t="shared" si="11"/>
        <v/>
      </c>
      <c r="Q86" s="169" t="str">
        <f t="shared" si="12"/>
        <v/>
      </c>
      <c r="R86" s="170" t="str">
        <f t="shared" si="13"/>
        <v/>
      </c>
      <c r="S86" s="131"/>
      <c r="T86" s="177" t="str">
        <f t="shared" si="14"/>
        <v/>
      </c>
      <c r="U86" s="178" t="str">
        <f t="shared" si="15"/>
        <v/>
      </c>
    </row>
    <row r="87" spans="1:21" ht="15.95" customHeight="1" x14ac:dyDescent="0.2">
      <c r="A87" s="144"/>
      <c r="B87" s="145"/>
      <c r="C87" s="146"/>
      <c r="D87" s="147"/>
      <c r="E87" s="148"/>
      <c r="F87" s="149"/>
      <c r="G87" s="150"/>
      <c r="H87" s="148"/>
      <c r="I87" s="149"/>
      <c r="J87" s="150"/>
      <c r="K87" s="160"/>
      <c r="L87" s="218" t="str">
        <f>IF(A87="","",INDEX(MATRICE!$B$2:$B$104,MATCH(EXTRACTION!A87,MATRICE!$A$2:$A$104,0)))</f>
        <v/>
      </c>
      <c r="M87" s="132" t="str">
        <f>IF(A87="","",VLOOKUP(A87, MATRICE!A$2:G$104, 4))</f>
        <v/>
      </c>
      <c r="N87" s="132" t="str">
        <f t="shared" si="10"/>
        <v/>
      </c>
      <c r="O87" s="131"/>
      <c r="P87" s="168" t="str">
        <f t="shared" si="11"/>
        <v/>
      </c>
      <c r="Q87" s="169" t="str">
        <f t="shared" si="12"/>
        <v/>
      </c>
      <c r="R87" s="170" t="str">
        <f t="shared" si="13"/>
        <v/>
      </c>
      <c r="S87" s="131"/>
      <c r="T87" s="177" t="str">
        <f t="shared" si="14"/>
        <v/>
      </c>
      <c r="U87" s="178" t="str">
        <f t="shared" si="15"/>
        <v/>
      </c>
    </row>
    <row r="88" spans="1:21" ht="15.95" customHeight="1" x14ac:dyDescent="0.2">
      <c r="A88" s="144"/>
      <c r="B88" s="145"/>
      <c r="C88" s="146"/>
      <c r="D88" s="147"/>
      <c r="E88" s="148"/>
      <c r="F88" s="149"/>
      <c r="G88" s="150"/>
      <c r="H88" s="148"/>
      <c r="I88" s="149"/>
      <c r="J88" s="150"/>
      <c r="K88" s="160"/>
      <c r="L88" s="218" t="str">
        <f>IF(A88="","",INDEX(MATRICE!$B$2:$B$104,MATCH(EXTRACTION!A88,MATRICE!$A$2:$A$104,0)))</f>
        <v/>
      </c>
      <c r="M88" s="132" t="str">
        <f>IF(A88="","",VLOOKUP(A88, MATRICE!A$2:G$104, 4))</f>
        <v/>
      </c>
      <c r="N88" s="132" t="str">
        <f t="shared" si="10"/>
        <v/>
      </c>
      <c r="O88" s="131"/>
      <c r="P88" s="168" t="str">
        <f t="shared" si="11"/>
        <v/>
      </c>
      <c r="Q88" s="169" t="str">
        <f t="shared" si="12"/>
        <v/>
      </c>
      <c r="R88" s="170" t="str">
        <f t="shared" si="13"/>
        <v/>
      </c>
      <c r="S88" s="131"/>
      <c r="T88" s="177" t="str">
        <f t="shared" si="14"/>
        <v/>
      </c>
      <c r="U88" s="178" t="str">
        <f t="shared" si="15"/>
        <v/>
      </c>
    </row>
    <row r="89" spans="1:21" ht="15.95" customHeight="1" x14ac:dyDescent="0.2">
      <c r="A89" s="144"/>
      <c r="B89" s="145"/>
      <c r="C89" s="146"/>
      <c r="D89" s="147"/>
      <c r="E89" s="148"/>
      <c r="F89" s="149"/>
      <c r="G89" s="150"/>
      <c r="H89" s="148"/>
      <c r="I89" s="149"/>
      <c r="J89" s="150"/>
      <c r="K89" s="160"/>
      <c r="L89" s="218" t="str">
        <f>IF(A89="","",INDEX(MATRICE!$B$2:$B$104,MATCH(EXTRACTION!A89,MATRICE!$A$2:$A$104,0)))</f>
        <v/>
      </c>
      <c r="M89" s="132" t="str">
        <f>IF(A89="","",VLOOKUP(A89, MATRICE!A$2:G$104, 4))</f>
        <v/>
      </c>
      <c r="N89" s="132" t="str">
        <f t="shared" si="10"/>
        <v/>
      </c>
      <c r="O89" s="131"/>
      <c r="P89" s="168" t="str">
        <f t="shared" si="11"/>
        <v/>
      </c>
      <c r="Q89" s="169" t="str">
        <f t="shared" si="12"/>
        <v/>
      </c>
      <c r="R89" s="170" t="str">
        <f t="shared" si="13"/>
        <v/>
      </c>
      <c r="S89" s="131"/>
      <c r="T89" s="177" t="str">
        <f t="shared" si="14"/>
        <v/>
      </c>
      <c r="U89" s="178" t="str">
        <f t="shared" si="15"/>
        <v/>
      </c>
    </row>
    <row r="90" spans="1:21" ht="15.95" customHeight="1" x14ac:dyDescent="0.2">
      <c r="A90" s="151"/>
      <c r="B90" s="152"/>
      <c r="C90" s="153"/>
      <c r="D90" s="154"/>
      <c r="E90" s="155"/>
      <c r="F90" s="156"/>
      <c r="G90" s="157"/>
      <c r="H90" s="155"/>
      <c r="I90" s="156"/>
      <c r="J90" s="157"/>
      <c r="K90" s="161"/>
      <c r="L90" s="219" t="str">
        <f>IF(A90="","",INDEX(MATRICE!$B$2:$B$104,MATCH(EXTRACTION!A90,MATRICE!$A$2:$A$104,0)))</f>
        <v/>
      </c>
      <c r="M90" s="134" t="str">
        <f>IF(A90="","",VLOOKUP(A90, MATRICE!A$2:G$104, 4))</f>
        <v/>
      </c>
      <c r="N90" s="134" t="str">
        <f t="shared" si="10"/>
        <v/>
      </c>
      <c r="O90" s="131"/>
      <c r="P90" s="171" t="str">
        <f t="shared" si="11"/>
        <v/>
      </c>
      <c r="Q90" s="172" t="str">
        <f t="shared" si="12"/>
        <v/>
      </c>
      <c r="R90" s="173" t="str">
        <f t="shared" si="13"/>
        <v/>
      </c>
      <c r="S90" s="131"/>
      <c r="T90" s="179" t="str">
        <f t="shared" si="14"/>
        <v/>
      </c>
      <c r="U90" s="180" t="str">
        <f t="shared" si="15"/>
        <v/>
      </c>
    </row>
    <row r="91" spans="1:21" ht="36.75" customHeight="1" x14ac:dyDescent="0.2">
      <c r="A91" s="135"/>
      <c r="B91" s="190" t="s">
        <v>152</v>
      </c>
      <c r="C91" s="191">
        <f t="shared" ref="C91:N91" si="16">SUM(C7:C90)</f>
        <v>231</v>
      </c>
      <c r="D91" s="189">
        <f t="shared" si="16"/>
        <v>1149</v>
      </c>
      <c r="E91" s="191">
        <f t="shared" si="16"/>
        <v>2439</v>
      </c>
      <c r="F91" s="191">
        <f t="shared" si="16"/>
        <v>41134</v>
      </c>
      <c r="G91" s="191">
        <f t="shared" si="16"/>
        <v>43575</v>
      </c>
      <c r="H91" s="189">
        <f t="shared" si="16"/>
        <v>3280</v>
      </c>
      <c r="I91" s="189">
        <f t="shared" si="16"/>
        <v>36871</v>
      </c>
      <c r="J91" s="189">
        <f t="shared" si="16"/>
        <v>40143</v>
      </c>
      <c r="K91" s="191">
        <f t="shared" si="16"/>
        <v>41906</v>
      </c>
      <c r="L91" s="223"/>
      <c r="M91" s="191" t="e">
        <f t="shared" si="16"/>
        <v>#N/A</v>
      </c>
      <c r="N91" s="191" t="e">
        <f t="shared" si="16"/>
        <v>#N/A</v>
      </c>
      <c r="O91" s="120"/>
      <c r="P91" s="192" t="e">
        <f>AVERAGE(P7:P90)</f>
        <v>#N/A</v>
      </c>
      <c r="Q91" s="193" t="e">
        <f>AVERAGE(Q7:Q90)</f>
        <v>#N/A</v>
      </c>
      <c r="R91" s="194" t="e">
        <f>IF(Q91="","",Q91-P91)</f>
        <v>#N/A</v>
      </c>
      <c r="S91" s="120"/>
      <c r="T91" s="181">
        <f>IF(E91="","",IF(E91=0,"",H91/E91))</f>
        <v>1.3448134481344813</v>
      </c>
      <c r="U91" s="182">
        <f>IF(F91="","",IF(F91=0,"",I91/F91))</f>
        <v>0.89636310594641899</v>
      </c>
    </row>
    <row r="93" spans="1:21" ht="15" x14ac:dyDescent="0.2">
      <c r="A93" s="259" t="s">
        <v>157</v>
      </c>
      <c r="B93" s="259"/>
    </row>
    <row r="95" spans="1:21" x14ac:dyDescent="0.2">
      <c r="A95" s="186"/>
      <c r="B95" s="186"/>
      <c r="C95" s="187"/>
      <c r="D95" s="187"/>
      <c r="E95" s="187"/>
      <c r="F95" s="187"/>
      <c r="G95" s="187"/>
      <c r="H95" s="187"/>
      <c r="I95" s="187"/>
      <c r="J95" s="187"/>
      <c r="K95" s="187"/>
      <c r="L95" s="186"/>
      <c r="M95" s="187"/>
      <c r="N95" s="187"/>
      <c r="O95" s="187"/>
      <c r="P95" s="187"/>
      <c r="Q95" s="187"/>
      <c r="R95" s="187"/>
      <c r="S95" s="187"/>
      <c r="T95" s="187"/>
      <c r="U95" s="187"/>
    </row>
    <row r="96" spans="1:21" x14ac:dyDescent="0.2">
      <c r="A96" s="186"/>
      <c r="B96" s="186"/>
      <c r="C96" s="187"/>
      <c r="D96" s="187"/>
      <c r="E96" s="187"/>
      <c r="F96" s="187"/>
      <c r="G96" s="187"/>
      <c r="H96" s="187"/>
      <c r="I96" s="187"/>
      <c r="J96" s="187"/>
      <c r="K96" s="187"/>
      <c r="L96" s="186"/>
      <c r="M96" s="187"/>
      <c r="N96" s="187"/>
      <c r="O96" s="187"/>
      <c r="P96" s="187"/>
      <c r="Q96" s="187"/>
      <c r="R96" s="187"/>
      <c r="S96" s="187"/>
      <c r="T96" s="187"/>
      <c r="U96" s="187"/>
    </row>
    <row r="97" spans="1:21" x14ac:dyDescent="0.2">
      <c r="A97" s="186"/>
      <c r="B97" s="186"/>
      <c r="C97" s="187"/>
      <c r="D97" s="187"/>
      <c r="E97" s="187"/>
      <c r="F97" s="187"/>
      <c r="G97" s="187"/>
      <c r="H97" s="187"/>
      <c r="I97" s="187"/>
      <c r="J97" s="187"/>
      <c r="K97" s="187"/>
      <c r="L97" s="186"/>
      <c r="M97" s="187"/>
      <c r="N97" s="187"/>
      <c r="O97" s="187"/>
      <c r="P97" s="187"/>
      <c r="Q97" s="187"/>
      <c r="R97" s="187"/>
      <c r="S97" s="187"/>
      <c r="T97" s="187"/>
      <c r="U97" s="187"/>
    </row>
    <row r="98" spans="1:21" x14ac:dyDescent="0.2">
      <c r="A98" s="186"/>
      <c r="B98" s="186"/>
      <c r="C98" s="187"/>
      <c r="D98" s="187"/>
      <c r="E98" s="187"/>
      <c r="F98" s="187"/>
      <c r="G98" s="187"/>
      <c r="H98" s="187"/>
      <c r="I98" s="187"/>
      <c r="J98" s="187"/>
      <c r="K98" s="187"/>
      <c r="L98" s="186"/>
      <c r="M98" s="187"/>
      <c r="N98" s="187"/>
      <c r="O98" s="187"/>
      <c r="P98" s="187"/>
      <c r="Q98" s="187"/>
      <c r="R98" s="187"/>
      <c r="S98" s="187"/>
      <c r="T98" s="187"/>
      <c r="U98" s="187"/>
    </row>
    <row r="99" spans="1:21" x14ac:dyDescent="0.2">
      <c r="A99" s="186"/>
      <c r="B99" s="186"/>
      <c r="C99" s="187"/>
      <c r="D99" s="187"/>
      <c r="E99" s="187"/>
      <c r="F99" s="187"/>
      <c r="G99" s="187"/>
      <c r="H99" s="187"/>
      <c r="I99" s="187"/>
      <c r="J99" s="187"/>
      <c r="K99" s="187"/>
      <c r="L99" s="186"/>
      <c r="M99" s="187"/>
      <c r="N99" s="187"/>
      <c r="O99" s="187"/>
      <c r="P99" s="187"/>
      <c r="Q99" s="187"/>
      <c r="R99" s="187"/>
      <c r="S99" s="187"/>
      <c r="T99" s="187"/>
      <c r="U99" s="187"/>
    </row>
    <row r="100" spans="1:21" x14ac:dyDescent="0.2">
      <c r="A100" s="186"/>
      <c r="B100" s="186"/>
      <c r="C100" s="187"/>
      <c r="D100" s="187"/>
      <c r="E100" s="187"/>
      <c r="F100" s="187"/>
      <c r="G100" s="187"/>
      <c r="H100" s="187"/>
      <c r="I100" s="187"/>
      <c r="J100" s="187"/>
      <c r="K100" s="187"/>
      <c r="L100" s="186"/>
      <c r="M100" s="187"/>
      <c r="N100" s="187"/>
      <c r="O100" s="187"/>
      <c r="P100" s="187"/>
      <c r="Q100" s="187"/>
      <c r="R100" s="187"/>
      <c r="S100" s="187"/>
      <c r="T100" s="187"/>
      <c r="U100" s="187"/>
    </row>
    <row r="101" spans="1:21" x14ac:dyDescent="0.2">
      <c r="A101" s="186"/>
      <c r="B101" s="186"/>
      <c r="C101" s="187"/>
      <c r="D101" s="187"/>
      <c r="E101" s="187"/>
      <c r="F101" s="187"/>
      <c r="G101" s="187"/>
      <c r="H101" s="187"/>
      <c r="I101" s="187"/>
      <c r="J101" s="187"/>
      <c r="K101" s="187"/>
      <c r="L101" s="186"/>
      <c r="M101" s="187"/>
      <c r="N101" s="187"/>
      <c r="O101" s="187"/>
      <c r="P101" s="187"/>
      <c r="Q101" s="187"/>
      <c r="R101" s="187"/>
      <c r="S101" s="187"/>
      <c r="T101" s="187"/>
      <c r="U101" s="187"/>
    </row>
  </sheetData>
  <sheetProtection selectLockedCells="1"/>
  <mergeCells count="14">
    <mergeCell ref="A93:B93"/>
    <mergeCell ref="E5:G5"/>
    <mergeCell ref="H5:J5"/>
    <mergeCell ref="C1:D1"/>
    <mergeCell ref="H1:I1"/>
    <mergeCell ref="C2:D3"/>
    <mergeCell ref="E2:J3"/>
    <mergeCell ref="T5:U5"/>
    <mergeCell ref="N2:U2"/>
    <mergeCell ref="P5:R5"/>
    <mergeCell ref="A3:B3"/>
    <mergeCell ref="A4:B4"/>
    <mergeCell ref="T4:U4"/>
    <mergeCell ref="P4:R4"/>
  </mergeCells>
  <phoneticPr fontId="10" type="noConversion"/>
  <conditionalFormatting sqref="T7:U90">
    <cfRule type="cellIs" dxfId="0" priority="1" stopIfTrue="1" operator="lessThan">
      <formula>1</formula>
    </cfRule>
  </conditionalFormatting>
  <printOptions horizontalCentered="1"/>
  <pageMargins left="0" right="0" top="0.98425196850393704" bottom="0.98425196850393704" header="0.51181102362204722" footer="0.51181102362204722"/>
  <pageSetup paperSize="9" scale="66" orientation="landscape" r:id="rId1"/>
  <headerFooter alignWithMargins="0">
    <oddHeader>&amp;LExtraction faite le :&amp;R&amp;D  /  &amp;T</oddHeader>
    <oddFooter>&amp;LResponsable Département Décolletage&amp;RPatrick Eray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5B1BA3-0A41-441B-A67A-C8D2153686C2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Groupes Décolletage</vt:lpstr>
      <vt:lpstr>OS</vt:lpstr>
      <vt:lpstr>MATRICE</vt:lpstr>
      <vt:lpstr>JOURS ANNUEL</vt:lpstr>
      <vt:lpstr>EXTRACTION</vt:lpstr>
      <vt:lpstr>EXTRACTION!Zone_d_impression</vt:lpstr>
      <vt:lpstr>'Groupes Décolletage'!Zone_d_impression</vt:lpstr>
      <vt:lpstr>OS!Zone_d_impression</vt:lpstr>
    </vt:vector>
  </TitlesOfParts>
  <Company>Pibor Iso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erraypa</dc:creator>
  <cp:lastModifiedBy>Patrick Eray</cp:lastModifiedBy>
  <cp:lastPrinted>2018-03-22T07:34:45Z</cp:lastPrinted>
  <dcterms:created xsi:type="dcterms:W3CDTF">2004-10-20T04:25:13Z</dcterms:created>
  <dcterms:modified xsi:type="dcterms:W3CDTF">2020-02-11T06:00:18Z</dcterms:modified>
</cp:coreProperties>
</file>