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comments2.xml" ContentType="application/vnd.openxmlformats-officedocument.spreadsheetml.comments+xml"/>
  <Override PartName="/xl/tables/table4.xml" ContentType="application/vnd.openxmlformats-officedocument.spreadsheetml.table+xml"/>
  <Override PartName="/xl/comments3.xml" ContentType="application/vnd.openxmlformats-officedocument.spreadsheetml.comments+xml"/>
  <Override PartName="/xl/tables/table5.xml" ContentType="application/vnd.openxmlformats-officedocument.spreadsheetml.table+xml"/>
  <Override PartName="/xl/comments4.xml" ContentType="application/vnd.openxmlformats-officedocument.spreadsheetml.comments+xml"/>
  <Override PartName="/xl/tables/table6.xml" ContentType="application/vnd.openxmlformats-officedocument.spreadsheetml.table+xml"/>
  <Override PartName="/xl/comments5.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4050" windowWidth="20520" windowHeight="4095" activeTab="5"/>
  </bookViews>
  <sheets>
    <sheet name="QUAL-LABO" sheetId="1" r:id="rId1"/>
    <sheet name="ADV-LOG" sheetId="2" r:id="rId2"/>
    <sheet name="MAINT" sheetId="3" r:id="rId3"/>
    <sheet name="HSE" sheetId="5" r:id="rId4"/>
    <sheet name="PROD" sheetId="6" r:id="rId5"/>
    <sheet name="Indices de rémunération" sheetId="7" r:id="rId6"/>
    <sheet name="GRILLE DE REMUNERATION" sheetId="8" r:id="rId7"/>
  </sheets>
  <definedNames>
    <definedName name="_xlnm._FilterDatabase" localSheetId="0" hidden="1">'QUAL-LABO'!$A$9:$E$9</definedName>
    <definedName name="AMARCHI_Lakhdar">'QUAL-LABO'!$G$10:$G$37</definedName>
    <definedName name="ANTUNES_Alexandre">'ADV-LOG'!$I$10:$I$38</definedName>
    <definedName name="ASTIER_Clément">PROD!#REF!</definedName>
    <definedName name="BARGIBAUX_Nicolas">PROD!$G$10:$G$112</definedName>
    <definedName name="BARRET_Dimitri">PROD!$H$10:$H$112</definedName>
    <definedName name="BATTY_Damien">PROD!$I$10:$I$112</definedName>
    <definedName name="BAYRAND_PASCAL">MAINT!$G$10:$G$43</definedName>
    <definedName name="BEMOLINDA_Didier">PROD!$J$10:$J$112</definedName>
    <definedName name="BLONDEL_Matthieu">MAINT!#REF!</definedName>
    <definedName name="BOUDJEMLIL_Kamel">PROD!$K$10:$K$112</definedName>
    <definedName name="BOUDJEMLIL_Karim">PROD!$L$10:$L$112</definedName>
    <definedName name="CHERIH_Wissam">PROD!$M$10:$M$112</definedName>
    <definedName name="DAUVERGNE_Angélique">'ADV-LOG'!$J$10:$J$38</definedName>
    <definedName name="DREESEN_Bruno">'QUAL-LABO'!$I$10:$I$37</definedName>
    <definedName name="EL_ALI_Abdellatif">PROD!$N$10:$N$112</definedName>
    <definedName name="ESCUDE_Cédric">'ADV-LOG'!$F$10:$F$38</definedName>
    <definedName name="FABRY_Arnaud">'ADV-LOG'!$H$45:$H$69</definedName>
    <definedName name="FOURNIER_Marc">PROD!$O$10:$O$112</definedName>
    <definedName name="GIBERT_Jonathan">'ADV-LOG'!$G$10:$G$38</definedName>
    <definedName name="GONCALVEZ_Anthony">PROD!$P$10:$P$112</definedName>
    <definedName name="HERISSE_Olivier">MAINT!$F$10:$F$43</definedName>
    <definedName name="JOUBERTON_Dominique">HSE!$F$10:$F$34</definedName>
    <definedName name="KHALFOUNI_Faïçal">PROD!$Q$10:$Q$112</definedName>
    <definedName name="KHELOUFI_Djamel">PROD!$R$10:$R$112</definedName>
    <definedName name="LACROTTE_Fabienne">'QUAL-LABO'!$F$10:$F$37</definedName>
    <definedName name="LAMICHE_Alice">PROD!$S$10:$S$112</definedName>
    <definedName name="LAURENCON_Benoit">'ADV-LOG'!$I$45:$I$69</definedName>
    <definedName name="LEMEUX_Théophile">MAINT!$H$10:$H$43</definedName>
    <definedName name="MNASSRI_Sami">PROD!$T$10:$T$112</definedName>
    <definedName name="NATIVELLE_Lucien">PROD!$U$10:$U$112</definedName>
    <definedName name="PALLAGET_Audrey">'ADV-LOG'!$K$10:$K$38</definedName>
    <definedName name="PENOT_DESMARTIN_Aurélien">'QUAL-LABO'!$H$10:$H$37</definedName>
    <definedName name="PEREIRA_Mickael">PROD!$V$10:$V$112</definedName>
    <definedName name="RENAUX_Stéphane">PROD!$W$10:$W$112</definedName>
    <definedName name="RODRIGUE_Aymeric">PROD!$X$10:$X$112</definedName>
    <definedName name="ROUSSEAU_Sophie">'ADV-LOG'!$H$10:$H$38</definedName>
    <definedName name="SEILLIER_Laurent">'ADV-LOG'!$F$45:$F$69</definedName>
    <definedName name="sommebesoinHSE">HSE!$E$35</definedName>
    <definedName name="sommebesoinlog">'ADV-LOG'!$E$70</definedName>
    <definedName name="sommebesoinMaint">MAINT!$E$44</definedName>
    <definedName name="sommebesoinprod">PROD!$E$113</definedName>
    <definedName name="sommebesoinQual">'QUAL-LABO'!$E$38</definedName>
    <definedName name="sommebesoinsAdv">'ADV-LOG'!$E$39</definedName>
    <definedName name="TEDESCHI_Florent">'ADV-LOG'!$G$45:$G$69</definedName>
  </definedNames>
  <calcPr calcId="145621"/>
</workbook>
</file>

<file path=xl/calcChain.xml><?xml version="1.0" encoding="utf-8"?>
<calcChain xmlns="http://schemas.openxmlformats.org/spreadsheetml/2006/main">
  <c r="F113" i="6" l="1"/>
  <c r="D11" i="1" l="1"/>
  <c r="D12" i="1"/>
  <c r="D13" i="1"/>
  <c r="D14" i="1"/>
  <c r="D15" i="1"/>
  <c r="D16" i="1"/>
  <c r="D17" i="1"/>
  <c r="D18" i="1"/>
  <c r="D19" i="1"/>
  <c r="D20" i="1"/>
  <c r="D21" i="1"/>
  <c r="D22" i="1"/>
  <c r="D23" i="1"/>
  <c r="D24" i="1"/>
  <c r="D25" i="1"/>
  <c r="D26" i="1"/>
  <c r="D27" i="1"/>
  <c r="D28" i="1"/>
  <c r="D29" i="1"/>
  <c r="D30" i="1"/>
  <c r="D31" i="1"/>
  <c r="D32" i="1"/>
  <c r="D33" i="1"/>
  <c r="D34" i="1"/>
  <c r="D35" i="1"/>
  <c r="D36" i="1"/>
  <c r="D37" i="1"/>
  <c r="D11" i="3"/>
  <c r="D12" i="3"/>
  <c r="D13" i="3"/>
  <c r="D14" i="3"/>
  <c r="D44" i="3" s="1"/>
  <c r="D15" i="3"/>
  <c r="D16" i="3"/>
  <c r="D17" i="3"/>
  <c r="D18" i="3"/>
  <c r="D19" i="3"/>
  <c r="D20" i="3"/>
  <c r="D21" i="3"/>
  <c r="D22" i="3"/>
  <c r="D23" i="3"/>
  <c r="D24" i="3"/>
  <c r="D25" i="3"/>
  <c r="D26" i="3"/>
  <c r="D27" i="3"/>
  <c r="D28" i="3"/>
  <c r="D29" i="3"/>
  <c r="D30" i="3"/>
  <c r="D31" i="3"/>
  <c r="D32" i="3"/>
  <c r="D33" i="3"/>
  <c r="D34" i="3"/>
  <c r="D35" i="3"/>
  <c r="D36" i="3"/>
  <c r="D37" i="3"/>
  <c r="D38" i="3"/>
  <c r="D39" i="3"/>
  <c r="D40" i="3"/>
  <c r="D41" i="3"/>
  <c r="D42" i="3"/>
  <c r="D43" i="3"/>
  <c r="D10" i="3"/>
  <c r="D71" i="6" l="1"/>
  <c r="D57" i="6"/>
  <c r="D64" i="6"/>
  <c r="D72" i="6"/>
  <c r="D66" i="6"/>
  <c r="D68" i="6"/>
  <c r="D58" i="6"/>
  <c r="D59" i="6"/>
  <c r="D61" i="6"/>
  <c r="D60" i="6"/>
  <c r="D62" i="6"/>
  <c r="D65" i="6"/>
  <c r="D69" i="6"/>
  <c r="D67" i="6"/>
  <c r="D63" i="6"/>
  <c r="D70" i="6"/>
  <c r="D56" i="6"/>
  <c r="D17" i="6" l="1"/>
  <c r="D18" i="6"/>
  <c r="D19" i="6"/>
  <c r="D20" i="6"/>
  <c r="D21" i="6"/>
  <c r="D22" i="6"/>
  <c r="D23" i="6"/>
  <c r="D24" i="6"/>
  <c r="D25" i="6"/>
  <c r="D26" i="6"/>
  <c r="D27" i="6"/>
  <c r="D28" i="6"/>
  <c r="D29" i="6"/>
  <c r="D39" i="6" l="1"/>
  <c r="D40" i="6"/>
  <c r="D12" i="6"/>
  <c r="D13" i="6"/>
  <c r="D14" i="6"/>
  <c r="D15" i="6"/>
  <c r="D10" i="6"/>
  <c r="D11" i="6"/>
  <c r="D37" i="6"/>
  <c r="D38" i="6"/>
  <c r="D81" i="6"/>
  <c r="D31" i="6"/>
  <c r="D32" i="6"/>
  <c r="D33" i="6"/>
  <c r="D34" i="6"/>
  <c r="D35" i="6"/>
  <c r="D36" i="6"/>
  <c r="D76" i="6"/>
  <c r="D77" i="6"/>
  <c r="D78" i="6"/>
  <c r="D79" i="6"/>
  <c r="D80" i="6"/>
  <c r="F7" i="5"/>
  <c r="D41" i="6" l="1"/>
  <c r="D73" i="6"/>
  <c r="D82" i="6"/>
  <c r="D83" i="6"/>
  <c r="D84" i="6"/>
  <c r="D85" i="6"/>
  <c r="D16" i="6"/>
  <c r="D42" i="6"/>
  <c r="D43" i="6"/>
  <c r="D44" i="6"/>
  <c r="D45" i="6"/>
  <c r="D46" i="6"/>
  <c r="D47" i="6"/>
  <c r="D48" i="6"/>
  <c r="D49" i="6"/>
  <c r="D50" i="6"/>
  <c r="D51" i="6"/>
  <c r="D52" i="6"/>
  <c r="D53" i="6"/>
  <c r="D54" i="6"/>
  <c r="D30" i="6"/>
  <c r="D55" i="6"/>
  <c r="D74" i="6"/>
  <c r="D75" i="6"/>
  <c r="D86" i="6"/>
  <c r="D87" i="6"/>
  <c r="D88" i="6"/>
  <c r="D89" i="6"/>
  <c r="D90" i="6"/>
  <c r="D91" i="6"/>
  <c r="D92" i="6"/>
  <c r="D93" i="6"/>
  <c r="D94" i="6"/>
  <c r="D95" i="6"/>
  <c r="D96" i="6"/>
  <c r="D97" i="6"/>
  <c r="D98" i="6"/>
  <c r="D99" i="6"/>
  <c r="D100" i="6"/>
  <c r="D101" i="6"/>
  <c r="D102" i="6"/>
  <c r="D103" i="6"/>
  <c r="D104" i="6"/>
  <c r="D105" i="6"/>
  <c r="D106" i="6"/>
  <c r="D107" i="6"/>
  <c r="D108" i="6"/>
  <c r="D109" i="6"/>
  <c r="D110" i="6"/>
  <c r="D111" i="6"/>
  <c r="D112" i="6"/>
  <c r="D10" i="5"/>
  <c r="D11" i="5"/>
  <c r="D12" i="5"/>
  <c r="D13" i="5"/>
  <c r="D14" i="5"/>
  <c r="D15" i="5"/>
  <c r="D16" i="5"/>
  <c r="D17" i="5"/>
  <c r="D18" i="5"/>
  <c r="D19" i="5"/>
  <c r="D20" i="5"/>
  <c r="D21" i="5"/>
  <c r="D22" i="5"/>
  <c r="D23" i="5"/>
  <c r="D24" i="5"/>
  <c r="D25" i="5"/>
  <c r="D26" i="5"/>
  <c r="D27" i="5"/>
  <c r="D28" i="5"/>
  <c r="D29" i="5"/>
  <c r="D30" i="5"/>
  <c r="D31" i="5"/>
  <c r="D32" i="5"/>
  <c r="D33" i="5"/>
  <c r="D34" i="5"/>
  <c r="D35" i="5"/>
  <c r="D45" i="2"/>
  <c r="D46" i="2"/>
  <c r="D47" i="2"/>
  <c r="D48" i="2"/>
  <c r="D49" i="2"/>
  <c r="D50" i="2"/>
  <c r="D51" i="2"/>
  <c r="D52" i="2"/>
  <c r="D53" i="2"/>
  <c r="D54" i="2"/>
  <c r="D55" i="2"/>
  <c r="D56" i="2"/>
  <c r="D57" i="2"/>
  <c r="D58" i="2"/>
  <c r="D59" i="2"/>
  <c r="D60" i="2"/>
  <c r="D61" i="2"/>
  <c r="D62" i="2"/>
  <c r="D63" i="2"/>
  <c r="D64" i="2"/>
  <c r="D65" i="2"/>
  <c r="D66" i="2"/>
  <c r="D67" i="2"/>
  <c r="D68" i="2"/>
  <c r="D69" i="2"/>
  <c r="D70" i="2"/>
  <c r="D10" i="2"/>
  <c r="D11" i="2"/>
  <c r="D12" i="2"/>
  <c r="D13" i="2"/>
  <c r="D14" i="2"/>
  <c r="D15" i="2"/>
  <c r="D16" i="2"/>
  <c r="D17" i="2"/>
  <c r="D18" i="2"/>
  <c r="D19" i="2"/>
  <c r="D20" i="2"/>
  <c r="D21" i="2"/>
  <c r="D22" i="2"/>
  <c r="D23" i="2"/>
  <c r="D24" i="2"/>
  <c r="D25" i="2"/>
  <c r="D26" i="2"/>
  <c r="D27" i="2"/>
  <c r="D28" i="2"/>
  <c r="D29" i="2"/>
  <c r="D30" i="2"/>
  <c r="D31" i="2"/>
  <c r="D32" i="2"/>
  <c r="D33" i="2"/>
  <c r="D34" i="2"/>
  <c r="D35" i="2"/>
  <c r="D36" i="2"/>
  <c r="D37" i="2"/>
  <c r="D38" i="2"/>
  <c r="D10" i="1"/>
  <c r="F8" i="5" l="1"/>
  <c r="X113" i="6" l="1"/>
  <c r="W113" i="6"/>
  <c r="V113" i="6"/>
  <c r="U113" i="6"/>
  <c r="T113" i="6"/>
  <c r="S113" i="6"/>
  <c r="R113" i="6"/>
  <c r="Q113" i="6"/>
  <c r="P113" i="6"/>
  <c r="O113" i="6"/>
  <c r="N113" i="6"/>
  <c r="M113" i="6"/>
  <c r="L113" i="6"/>
  <c r="K113" i="6"/>
  <c r="J113" i="6"/>
  <c r="I113" i="6"/>
  <c r="H113" i="6"/>
  <c r="G113" i="6"/>
  <c r="E113" i="6"/>
  <c r="C113" i="6"/>
  <c r="B113" i="6"/>
  <c r="I70" i="2"/>
  <c r="G42" i="2" s="1"/>
  <c r="I43" i="2"/>
  <c r="H43" i="2"/>
  <c r="G43" i="2"/>
  <c r="F43" i="2"/>
  <c r="I39" i="2"/>
  <c r="J39" i="2"/>
  <c r="K39" i="2"/>
  <c r="F35" i="5"/>
  <c r="E35" i="5"/>
  <c r="C35" i="5"/>
  <c r="B35" i="5"/>
  <c r="H44" i="3"/>
  <c r="G44" i="3"/>
  <c r="F44" i="3"/>
  <c r="E44" i="3"/>
  <c r="C44" i="3"/>
  <c r="B44" i="3"/>
  <c r="H70" i="2"/>
  <c r="G70" i="2"/>
  <c r="F70" i="2"/>
  <c r="E70" i="2"/>
  <c r="C70" i="2"/>
  <c r="B70" i="2"/>
  <c r="H39" i="2"/>
  <c r="G39" i="2"/>
  <c r="F39" i="2"/>
  <c r="E39" i="2"/>
  <c r="C39" i="2"/>
  <c r="B39" i="2"/>
  <c r="B38" i="1"/>
  <c r="F38" i="1"/>
  <c r="G38" i="1"/>
  <c r="H38" i="1"/>
  <c r="I38" i="1"/>
  <c r="E38" i="1"/>
  <c r="G8" i="1" s="1"/>
  <c r="C38" i="1"/>
  <c r="F7" i="6" l="1"/>
  <c r="H8" i="1"/>
  <c r="I8" i="1"/>
  <c r="F8" i="1"/>
  <c r="F7" i="3"/>
  <c r="G7" i="3"/>
  <c r="H7" i="3"/>
  <c r="F8" i="3"/>
  <c r="G8" i="3"/>
  <c r="H8" i="3"/>
  <c r="F8" i="6"/>
  <c r="J8" i="6"/>
  <c r="D39" i="2"/>
  <c r="G7" i="2"/>
  <c r="H7" i="2"/>
  <c r="J7" i="2"/>
  <c r="F7" i="2"/>
  <c r="I7" i="2"/>
  <c r="K7" i="2"/>
  <c r="I7" i="1"/>
  <c r="F7" i="1"/>
  <c r="H7" i="1"/>
  <c r="G7" i="1"/>
  <c r="I42" i="2"/>
  <c r="F42" i="2"/>
  <c r="H42" i="2"/>
  <c r="F8" i="2"/>
  <c r="J8" i="2"/>
  <c r="G8" i="2"/>
  <c r="K8" i="2"/>
  <c r="I8" i="2"/>
  <c r="H8" i="2"/>
  <c r="M8" i="6" l="1"/>
  <c r="W8" i="6"/>
  <c r="R8" i="6"/>
  <c r="I8" i="6"/>
  <c r="X8" i="6"/>
  <c r="K8" i="6"/>
  <c r="H8" i="6"/>
  <c r="L8" i="6"/>
  <c r="V8" i="6"/>
  <c r="P8" i="6"/>
  <c r="O8" i="6"/>
  <c r="S8" i="6"/>
  <c r="Q8" i="6"/>
  <c r="N8" i="6"/>
  <c r="U8" i="6"/>
  <c r="T8" i="6"/>
  <c r="G8" i="6"/>
  <c r="G7" i="6"/>
  <c r="R7" i="6" l="1"/>
  <c r="H7" i="6"/>
  <c r="S7" i="6"/>
  <c r="O7" i="6"/>
  <c r="P7" i="6"/>
  <c r="N7" i="6"/>
  <c r="X7" i="6"/>
  <c r="I7" i="6"/>
  <c r="U7" i="6"/>
  <c r="J7" i="6"/>
  <c r="V7" i="6"/>
  <c r="T7" i="6"/>
  <c r="M7" i="6"/>
  <c r="K7" i="6"/>
  <c r="Q7" i="6"/>
  <c r="W7" i="6"/>
  <c r="L7" i="6"/>
</calcChain>
</file>

<file path=xl/comments1.xml><?xml version="1.0" encoding="utf-8"?>
<comments xmlns="http://schemas.openxmlformats.org/spreadsheetml/2006/main">
  <authors>
    <author>Adeline Girbal</author>
  </authors>
  <commentList>
    <comment ref="D9" authorId="0">
      <text>
        <r>
          <rPr>
            <sz val="9"/>
            <color indexed="81"/>
            <rFont val="Tahoma"/>
            <charset val="1"/>
          </rPr>
          <t xml:space="preserve">ratio de capacité de l'activité à fonctionner normalement tâche par tâche. </t>
        </r>
      </text>
    </comment>
    <comment ref="E9" authorId="0">
      <text>
        <r>
          <rPr>
            <sz val="9"/>
            <color indexed="81"/>
            <rFont val="Tahoma"/>
            <family val="2"/>
          </rPr>
          <t>Nombre de personne nécessaires à la réalisation de la tâche</t>
        </r>
      </text>
    </comment>
  </commentList>
</comments>
</file>

<file path=xl/comments2.xml><?xml version="1.0" encoding="utf-8"?>
<comments xmlns="http://schemas.openxmlformats.org/spreadsheetml/2006/main">
  <authors>
    <author>Adeline Girbal</author>
  </authors>
  <commentList>
    <comment ref="D9" authorId="0">
      <text>
        <r>
          <rPr>
            <sz val="9"/>
            <color indexed="81"/>
            <rFont val="Tahoma"/>
            <charset val="1"/>
          </rPr>
          <t xml:space="preserve">ratio de capacité de l'activité à fonctionner normalement tâche par tâche. </t>
        </r>
      </text>
    </comment>
    <comment ref="E9" authorId="0">
      <text>
        <r>
          <rPr>
            <sz val="9"/>
            <color indexed="81"/>
            <rFont val="Tahoma"/>
            <family val="2"/>
          </rPr>
          <t>Nombre de personne nécessaires à la réalisation de la tâche</t>
        </r>
      </text>
    </comment>
    <comment ref="D44" authorId="0">
      <text>
        <r>
          <rPr>
            <sz val="9"/>
            <color indexed="81"/>
            <rFont val="Tahoma"/>
            <charset val="1"/>
          </rPr>
          <t xml:space="preserve">ratio de capacité de l'activité à fonctionner normalement tâche par tâche. </t>
        </r>
      </text>
    </comment>
  </commentList>
</comments>
</file>

<file path=xl/comments3.xml><?xml version="1.0" encoding="utf-8"?>
<comments xmlns="http://schemas.openxmlformats.org/spreadsheetml/2006/main">
  <authors>
    <author>Adeline Girbal</author>
  </authors>
  <commentList>
    <comment ref="D9" authorId="0">
      <text>
        <r>
          <rPr>
            <sz val="9"/>
            <color indexed="81"/>
            <rFont val="Tahoma"/>
            <charset val="1"/>
          </rPr>
          <t xml:space="preserve">ratio de capacité de l'activité à fonctionner normalement tâche par tâche. </t>
        </r>
      </text>
    </comment>
    <comment ref="E9" authorId="0">
      <text>
        <r>
          <rPr>
            <sz val="9"/>
            <color indexed="81"/>
            <rFont val="Tahoma"/>
            <family val="2"/>
          </rPr>
          <t>Nombre de personne nécessaires à laréalisation de la tâche</t>
        </r>
      </text>
    </comment>
    <comment ref="B30" authorId="0">
      <text>
        <r>
          <rPr>
            <b/>
            <sz val="9"/>
            <color indexed="81"/>
            <rFont val="Tahoma"/>
            <charset val="1"/>
          </rPr>
          <t>Adeline Girbal:</t>
        </r>
        <r>
          <rPr>
            <sz val="9"/>
            <color indexed="81"/>
            <rFont val="Tahoma"/>
            <charset val="1"/>
          </rPr>
          <t xml:space="preserve">
maîtrise du logiciel GMAO lorsqu'il sera installé. </t>
        </r>
      </text>
    </comment>
    <comment ref="B37" authorId="0">
      <text>
        <r>
          <rPr>
            <b/>
            <sz val="9"/>
            <color indexed="81"/>
            <rFont val="Tahoma"/>
            <charset val="1"/>
          </rPr>
          <t>Adeline Girbal:</t>
        </r>
        <r>
          <rPr>
            <sz val="9"/>
            <color indexed="81"/>
            <rFont val="Tahoma"/>
            <charset val="1"/>
          </rPr>
          <t xml:space="preserve">
y-a-t-il des entretiens spécifiques? </t>
        </r>
      </text>
    </comment>
    <comment ref="B38" authorId="0">
      <text>
        <r>
          <rPr>
            <b/>
            <sz val="9"/>
            <color indexed="81"/>
            <rFont val="Tahoma"/>
            <charset val="1"/>
          </rPr>
          <t>Adeline Girbal:</t>
        </r>
        <r>
          <rPr>
            <sz val="9"/>
            <color indexed="81"/>
            <rFont val="Tahoma"/>
            <charset val="1"/>
          </rPr>
          <t xml:space="preserve">
la polyvalence des interventions doit-elle être mise en évidence. Par exemple: sur la cross cutter, sur la table de moussage...</t>
        </r>
      </text>
    </comment>
    <comment ref="B39" authorId="0">
      <text>
        <r>
          <rPr>
            <b/>
            <sz val="9"/>
            <color indexed="81"/>
            <rFont val="Tahoma"/>
            <charset val="1"/>
          </rPr>
          <t>Adeline Girbal:</t>
        </r>
        <r>
          <rPr>
            <sz val="9"/>
            <color indexed="81"/>
            <rFont val="Tahoma"/>
            <charset val="1"/>
          </rPr>
          <t xml:space="preserve">
Diagnostique sur le thème des automatismes, mécaniques...</t>
        </r>
      </text>
    </comment>
  </commentList>
</comments>
</file>

<file path=xl/comments4.xml><?xml version="1.0" encoding="utf-8"?>
<comments xmlns="http://schemas.openxmlformats.org/spreadsheetml/2006/main">
  <authors>
    <author>Adeline Girbal</author>
  </authors>
  <commentList>
    <comment ref="D9" authorId="0">
      <text>
        <r>
          <rPr>
            <sz val="9"/>
            <color indexed="81"/>
            <rFont val="Tahoma"/>
            <charset val="1"/>
          </rPr>
          <t xml:space="preserve">ratio de capacité de l'activité à fonctionner normalement tâche par tâche. </t>
        </r>
      </text>
    </comment>
    <comment ref="E9" authorId="0">
      <text>
        <r>
          <rPr>
            <sz val="9"/>
            <color indexed="81"/>
            <rFont val="Tahoma"/>
            <family val="2"/>
          </rPr>
          <t>Nombre de personne nécessaires à laréalisation de la tâche</t>
        </r>
      </text>
    </comment>
  </commentList>
</comments>
</file>

<file path=xl/comments5.xml><?xml version="1.0" encoding="utf-8"?>
<comments xmlns="http://schemas.openxmlformats.org/spreadsheetml/2006/main">
  <authors>
    <author>Adeline Girbal</author>
  </authors>
  <commentList>
    <comment ref="D9" authorId="0">
      <text>
        <r>
          <rPr>
            <sz val="9"/>
            <color indexed="81"/>
            <rFont val="Tahoma"/>
            <charset val="1"/>
          </rPr>
          <t xml:space="preserve">ratio de capacité de l'activité à fonctionner normalement tâche par tâche. </t>
        </r>
      </text>
    </comment>
    <comment ref="E9" authorId="0">
      <text>
        <r>
          <rPr>
            <sz val="9"/>
            <color indexed="81"/>
            <rFont val="Tahoma"/>
            <family val="2"/>
          </rPr>
          <t>Nombre de personne nécessaires à laréalisation de la tâche</t>
        </r>
      </text>
    </comment>
    <comment ref="C21" authorId="0">
      <text>
        <r>
          <rPr>
            <b/>
            <sz val="9"/>
            <color indexed="81"/>
            <rFont val="Tahoma"/>
            <family val="2"/>
          </rPr>
          <t>Adeline Girbal:</t>
        </r>
        <r>
          <rPr>
            <sz val="9"/>
            <color indexed="81"/>
            <rFont val="Tahoma"/>
            <family val="2"/>
          </rPr>
          <t xml:space="preserve">
definir avec le labo</t>
        </r>
      </text>
    </comment>
    <comment ref="C23" authorId="0">
      <text>
        <r>
          <rPr>
            <b/>
            <sz val="9"/>
            <color indexed="81"/>
            <rFont val="Tahoma"/>
            <family val="2"/>
          </rPr>
          <t>Adeline Girbal:</t>
        </r>
        <r>
          <rPr>
            <sz val="9"/>
            <color indexed="81"/>
            <rFont val="Tahoma"/>
            <family val="2"/>
          </rPr>
          <t xml:space="preserve">
définir avec maintenance</t>
        </r>
      </text>
    </comment>
    <comment ref="E38" authorId="0">
      <text>
        <r>
          <rPr>
            <b/>
            <sz val="9"/>
            <color indexed="81"/>
            <rFont val="Tahoma"/>
            <family val="2"/>
          </rPr>
          <t>Adeline Girbal:</t>
        </r>
        <r>
          <rPr>
            <sz val="9"/>
            <color indexed="81"/>
            <rFont val="Tahoma"/>
            <family val="2"/>
          </rPr>
          <t xml:space="preserve">
question de timing
</t>
        </r>
      </text>
    </comment>
    <comment ref="C39" authorId="0">
      <text>
        <r>
          <rPr>
            <b/>
            <sz val="9"/>
            <color indexed="81"/>
            <rFont val="Tahoma"/>
            <family val="2"/>
          </rPr>
          <t>Adeline Girbal:</t>
        </r>
        <r>
          <rPr>
            <sz val="9"/>
            <color indexed="81"/>
            <rFont val="Tahoma"/>
            <family val="2"/>
          </rPr>
          <t xml:space="preserve">
réalisable aussi par d'autre service + hab nécessaire?</t>
        </r>
      </text>
    </comment>
    <comment ref="C40" authorId="0">
      <text>
        <r>
          <rPr>
            <b/>
            <sz val="9"/>
            <color indexed="81"/>
            <rFont val="Tahoma"/>
            <family val="2"/>
          </rPr>
          <t>Adeline Girbal:</t>
        </r>
        <r>
          <rPr>
            <sz val="9"/>
            <color indexed="81"/>
            <rFont val="Tahoma"/>
            <family val="2"/>
          </rPr>
          <t xml:space="preserve">
tâche a affecter sur d'autre service + habilitation nécessaire?</t>
        </r>
      </text>
    </comment>
    <comment ref="C62" authorId="0">
      <text>
        <r>
          <rPr>
            <b/>
            <sz val="9"/>
            <color indexed="81"/>
            <rFont val="Tahoma"/>
            <charset val="1"/>
          </rPr>
          <t>Adeline Girbal:</t>
        </r>
        <r>
          <rPr>
            <sz val="9"/>
            <color indexed="81"/>
            <rFont val="Tahoma"/>
            <charset val="1"/>
          </rPr>
          <t xml:space="preserve">
voir conséquences avec maint si pas nettoyage hebdo car chronophage et grosse manut</t>
        </r>
      </text>
    </comment>
    <comment ref="E70" authorId="0">
      <text>
        <r>
          <rPr>
            <b/>
            <sz val="9"/>
            <color indexed="81"/>
            <rFont val="Tahoma"/>
            <charset val="1"/>
          </rPr>
          <t>Adeline Girbal:</t>
        </r>
        <r>
          <rPr>
            <sz val="9"/>
            <color indexed="81"/>
            <rFont val="Tahoma"/>
            <charset val="1"/>
          </rPr>
          <t xml:space="preserve">
à définir</t>
        </r>
      </text>
    </comment>
    <comment ref="C76" authorId="0">
      <text>
        <r>
          <rPr>
            <b/>
            <sz val="9"/>
            <color indexed="81"/>
            <rFont val="Tahoma"/>
            <charset val="1"/>
          </rPr>
          <t>Adeline Girbal:</t>
        </r>
        <r>
          <rPr>
            <sz val="9"/>
            <color indexed="81"/>
            <rFont val="Tahoma"/>
            <charset val="1"/>
          </rPr>
          <t xml:space="preserve">
test à dvpé</t>
        </r>
      </text>
    </comment>
  </commentList>
</comments>
</file>

<file path=xl/sharedStrings.xml><?xml version="1.0" encoding="utf-8"?>
<sst xmlns="http://schemas.openxmlformats.org/spreadsheetml/2006/main" count="474" uniqueCount="265">
  <si>
    <t>Assurer la veille règlementaire et normative</t>
  </si>
  <si>
    <t>Animer et sensibiliser à la démarche qualité</t>
  </si>
  <si>
    <t>Réaliser les audits externes et construire une équipe d’audit interne</t>
  </si>
  <si>
    <t>Mettre en place et piloter des indicateurs de performance</t>
  </si>
  <si>
    <t>Former un groupe sur un sujet donné</t>
  </si>
  <si>
    <t>Animer les équipes au sujet de la non-conformité</t>
  </si>
  <si>
    <t>Gérer une équipe et suivre son activité</t>
  </si>
  <si>
    <t>Participer à des réunions de services pour l’amélioration globale du site</t>
  </si>
  <si>
    <t>Découpe des panneaux pour effectuer les tests</t>
  </si>
  <si>
    <t>Analyser les résultats des contrôles et rédiger des comptes rendus</t>
  </si>
  <si>
    <t>Rédiger les instructions de contrôle à destination des utilisateurs</t>
  </si>
  <si>
    <t xml:space="preserve">Tenir un registre de suivi des essais et contrôles </t>
  </si>
  <si>
    <t>Traiter les réclamations et les non-conformité</t>
  </si>
  <si>
    <t>Assurer une veille sur l’évolution des outils</t>
  </si>
  <si>
    <t>Animer un projet / une réunion</t>
  </si>
  <si>
    <t>Participer aux audits internes et devenir auditeur</t>
  </si>
  <si>
    <t>Assurer le suivi des instruments de contrôle</t>
  </si>
  <si>
    <t>Etre le référent sur la spécialité du développement produit</t>
  </si>
  <si>
    <t>Activité</t>
  </si>
  <si>
    <t>Besoin théorique</t>
  </si>
  <si>
    <t>Poid de la tâche</t>
  </si>
  <si>
    <t>Tâches</t>
  </si>
  <si>
    <t>Management</t>
  </si>
  <si>
    <t>Qualité</t>
  </si>
  <si>
    <t>Stratégie</t>
  </si>
  <si>
    <t>Administratif</t>
  </si>
  <si>
    <t>R&amp;D</t>
  </si>
  <si>
    <t>Participer à l’amélioration du produit,</t>
  </si>
  <si>
    <t xml:space="preserve">Apporter un soutien technique à la production </t>
  </si>
  <si>
    <t>AMARCHI Lakhdar</t>
  </si>
  <si>
    <t>PENOT-DESMARTIN Aurélien</t>
  </si>
  <si>
    <t>DREESEN Bruno</t>
  </si>
  <si>
    <t>1:tâche peu importante, risque faible</t>
  </si>
  <si>
    <t>2: tâche moyennement importante, risuqe modéré</t>
  </si>
  <si>
    <t>3: tâche très importante, risque fort</t>
  </si>
  <si>
    <t>Attribution des poids de tâche:</t>
  </si>
  <si>
    <t>LACROTTE Fabienne</t>
  </si>
  <si>
    <t>Attribution des niveaux:</t>
  </si>
  <si>
    <t>règle de cotation</t>
  </si>
  <si>
    <t>Niveau 0: n'a pas le profil, ne dispose pas des capacités nécessaires à la réalisation de la tâche de manière autonome</t>
  </si>
  <si>
    <t>Niveau 1: débutant, réalise l'opération sous contrôle</t>
  </si>
  <si>
    <t>Niveau 2: intermédiaire, dispose de l'autonomie suffisante pour réaliser l'opération en toute indépendance</t>
  </si>
  <si>
    <t xml:space="preserve">Niveau 3: expert, maîtrise parfaite de l'opération, peut former d'autre salariés. </t>
  </si>
  <si>
    <t>total activité</t>
  </si>
  <si>
    <t>Proposer des améliorations techniques</t>
  </si>
  <si>
    <t>Participer à la validation de méthodes d’essai ou de nouveaux produits</t>
  </si>
  <si>
    <t>Effectuer de la veille technologique l’évolution des techniques</t>
  </si>
  <si>
    <t>taux de polyvalence actuel</t>
  </si>
  <si>
    <t>taux de concentration des compétences</t>
  </si>
  <si>
    <t>couverture de l'activité</t>
  </si>
  <si>
    <t>ESCUDE Cédric</t>
  </si>
  <si>
    <t>GIBERT Jonathan</t>
  </si>
  <si>
    <t>ROUSSEAU Sophie</t>
  </si>
  <si>
    <t>SEILLIER Laurent</t>
  </si>
  <si>
    <t>ANTUNES Alexandre</t>
  </si>
  <si>
    <t>DAUVERGNE Angélique</t>
  </si>
  <si>
    <t>PALLAGET Audrey</t>
  </si>
  <si>
    <t>LAURENCON Benoit</t>
  </si>
  <si>
    <t>FABRY Arnaud</t>
  </si>
  <si>
    <t>Couverture de l'activité</t>
  </si>
  <si>
    <t>ADV</t>
  </si>
  <si>
    <t>LOG</t>
  </si>
  <si>
    <t>TEDESCHI Florent</t>
  </si>
  <si>
    <t>HERISSE Olivier</t>
  </si>
  <si>
    <t>BAYRAND PASCAL</t>
  </si>
  <si>
    <t>LEMEUX Théophile</t>
  </si>
  <si>
    <t>JOUBERTON Dominique</t>
  </si>
  <si>
    <t>ASTIER Clément</t>
  </si>
  <si>
    <t>RENAUX Stéphane</t>
  </si>
  <si>
    <t>PEREIRA Mickael</t>
  </si>
  <si>
    <t>BARGIBAUX Nicolas</t>
  </si>
  <si>
    <t>BARRET Dimitri</t>
  </si>
  <si>
    <t>BATTY Damien</t>
  </si>
  <si>
    <t>BOUDJEMLIL Kamel</t>
  </si>
  <si>
    <t>BOUDJEMLIL Karim</t>
  </si>
  <si>
    <t>CHERIH Wissam</t>
  </si>
  <si>
    <t>EL ALI Abdellatif</t>
  </si>
  <si>
    <t>FOURNIER Marc</t>
  </si>
  <si>
    <t>GONCALVEZ Anthony</t>
  </si>
  <si>
    <t>KHALFOUNI Faïçal</t>
  </si>
  <si>
    <t>KHELOUFI Djamel</t>
  </si>
  <si>
    <t>LAMICHE Alice</t>
  </si>
  <si>
    <t>MNASSRI Sami</t>
  </si>
  <si>
    <t>NATIVELLE Lucien</t>
  </si>
  <si>
    <t>RODRIGUE Aymeric</t>
  </si>
  <si>
    <t>Dry End</t>
  </si>
  <si>
    <t>Transverse</t>
  </si>
  <si>
    <t>S'assurer de la gestion des déchets</t>
  </si>
  <si>
    <t>Dépanner et intervenir en premier niveau de maintenance</t>
  </si>
  <si>
    <t>Transporter les palettes en zone de stockage</t>
  </si>
  <si>
    <t>Trier les palettes</t>
  </si>
  <si>
    <t>Gérer les impondérables de son poste</t>
  </si>
  <si>
    <t>Réaliser des activités complémentaires</t>
  </si>
  <si>
    <t>Etre un support technique</t>
  </si>
  <si>
    <t>Prendre des décisions opérationnelles sur la ligne</t>
  </si>
  <si>
    <t>Rédiger des rapports et le journal de production</t>
  </si>
  <si>
    <t>Participer et animer des réunions pluridisciplinaires</t>
  </si>
  <si>
    <t>Gérer les tenues et consomables</t>
  </si>
  <si>
    <t>Proposer et piloter des plans d'action</t>
  </si>
  <si>
    <t>Relayer les bonnes pratiques et les consignes de production</t>
  </si>
  <si>
    <t>Favoriser la communication dans le service et avec les services connexes</t>
  </si>
  <si>
    <t>Participer au recrutement des opérateurs de production</t>
  </si>
  <si>
    <t>Faire respecter les consignes de sécurité</t>
  </si>
  <si>
    <t>Superviser la production</t>
  </si>
  <si>
    <t>Respecter le planning demandé</t>
  </si>
  <si>
    <t>Gérer et manager son équipe</t>
  </si>
  <si>
    <t>Remplacer un opérateur absent sur n'importe quel poste</t>
  </si>
  <si>
    <t>Former les nouveaux arrivants</t>
  </si>
  <si>
    <t>Gérer le suivi des indicateurs de production</t>
  </si>
  <si>
    <t>Participer à la mise en œuvre de la stratégie de l'entreprise</t>
  </si>
  <si>
    <t>Mettre en œuvre des processus d'amélioration continue</t>
  </si>
  <si>
    <t>BEMOLINDA Didier</t>
  </si>
  <si>
    <t>Organisation</t>
  </si>
  <si>
    <t>Mise en place du plan de maintenance préventive</t>
  </si>
  <si>
    <t>Sélection des prestataires extérieus</t>
  </si>
  <si>
    <t>Coordination des prestatires extérieurs</t>
  </si>
  <si>
    <t>Gestion des prestataires extérieurs</t>
  </si>
  <si>
    <t>Proposition d'amélioration des machines</t>
  </si>
  <si>
    <t>Gestion du budget du service</t>
  </si>
  <si>
    <t>Préparation du budget à court et long terme</t>
  </si>
  <si>
    <t>Veille technologique et technique</t>
  </si>
  <si>
    <t>Organisation des actions d'amélioration avec les services connexes</t>
  </si>
  <si>
    <t>Organisation des interventions sur l'outil de production</t>
  </si>
  <si>
    <t>Conseil et assistance des collaborateurs et/ou responsables de service</t>
  </si>
  <si>
    <t>Communication</t>
  </si>
  <si>
    <t>Organisation de l'activité</t>
  </si>
  <si>
    <t>Participation aux recrutements de son équipe</t>
  </si>
  <si>
    <t>Participation au développement des compétences de son équipe</t>
  </si>
  <si>
    <t>Appui et soutien technique à son équipe</t>
  </si>
  <si>
    <t>Analyse avec méthode les arrêts et les dysfonctionnements</t>
  </si>
  <si>
    <t>Création et mise en place d'indicateurs</t>
  </si>
  <si>
    <t>Suivi des plans d'actions et des projets transverses</t>
  </si>
  <si>
    <t>Prévention</t>
  </si>
  <si>
    <t>Suivre le planning des interventions</t>
  </si>
  <si>
    <t>Remontée d'informations au sein du service</t>
  </si>
  <si>
    <t>Renseignement des suppports de suivi</t>
  </si>
  <si>
    <t>Dialogue et écoute des problèmes techniques recontrés</t>
  </si>
  <si>
    <t>Gestion des stocks</t>
  </si>
  <si>
    <t xml:space="preserve">Commande des éléments techniques </t>
  </si>
  <si>
    <t xml:space="preserve">Accueil des sous-traitants </t>
  </si>
  <si>
    <t>Support lors des interventions sous-traitances</t>
  </si>
  <si>
    <t>Entretien des outils de maintenance</t>
  </si>
  <si>
    <t>Intervention</t>
  </si>
  <si>
    <t>Assurer les interventions curratives</t>
  </si>
  <si>
    <t>Diagnostiquer les dysfonctionnements</t>
  </si>
  <si>
    <t>Coordonner les personnes lors d'un panne au besoin</t>
  </si>
  <si>
    <t>Assuer les astreintes</t>
  </si>
  <si>
    <t>Assurer l'entretien des installations</t>
  </si>
  <si>
    <t>Priorisation des interventions</t>
  </si>
  <si>
    <t>Gestion documentaire (créer, mettre à jour et suivre )</t>
  </si>
  <si>
    <t>Opérationnel</t>
  </si>
  <si>
    <t>FPC-coupe et échantillonnage</t>
  </si>
  <si>
    <t>Réalisation des tests Thermiques</t>
  </si>
  <si>
    <t>Réalisation de tests mécaniques</t>
  </si>
  <si>
    <t>Réalisation des tests dimensionnels</t>
  </si>
  <si>
    <t>Table de moussage</t>
  </si>
  <si>
    <t>Démarrage mousse</t>
  </si>
  <si>
    <t>Réglage mousse</t>
  </si>
  <si>
    <t>Sélection cuves</t>
  </si>
  <si>
    <t>Nettoyage pucks</t>
  </si>
  <si>
    <t>Contrôles labo (Cup test)</t>
  </si>
  <si>
    <t>Tourner les bobines</t>
  </si>
  <si>
    <t>Facing</t>
  </si>
  <si>
    <t>Préparer les bobines</t>
  </si>
  <si>
    <t>Mise en place des bobines</t>
  </si>
  <si>
    <t>Passage du facing</t>
  </si>
  <si>
    <t>Collage / Changement</t>
  </si>
  <si>
    <t xml:space="preserve">Identification de la bobine </t>
  </si>
  <si>
    <t>Tours</t>
  </si>
  <si>
    <t>Contrôle labo</t>
  </si>
  <si>
    <t>Fosse</t>
  </si>
  <si>
    <t>Démarrage release agent</t>
  </si>
  <si>
    <t>Nettoyage</t>
  </si>
  <si>
    <t>Chambre des pompes</t>
  </si>
  <si>
    <t>Purge</t>
  </si>
  <si>
    <t>Calibrage</t>
  </si>
  <si>
    <t>Dépotage</t>
  </si>
  <si>
    <t>Dépotage pentane</t>
  </si>
  <si>
    <t>Dépotage autres matières</t>
  </si>
  <si>
    <t>Changement filtres</t>
  </si>
  <si>
    <t>Nettoyage filtres</t>
  </si>
  <si>
    <t>IBC</t>
  </si>
  <si>
    <t>Déchargement IBC</t>
  </si>
  <si>
    <t>Changement IBC</t>
  </si>
  <si>
    <t>Contrôle labo bord droit</t>
  </si>
  <si>
    <t>Changement de recette MSM</t>
  </si>
  <si>
    <t>Changement de recette long side</t>
  </si>
  <si>
    <t>Changement de recette MSK</t>
  </si>
  <si>
    <t>Mise en en place des films DESCO</t>
  </si>
  <si>
    <t>Changement de housse MSK</t>
  </si>
  <si>
    <t>Nettoyage des têtes d'impréssion tranche</t>
  </si>
  <si>
    <t>Réappro en plots</t>
  </si>
  <si>
    <t>Démarrage de la mousse</t>
  </si>
  <si>
    <t>Vidage de ligne</t>
  </si>
  <si>
    <t>Changement des consommables imprimantes</t>
  </si>
  <si>
    <t>cross cutter</t>
  </si>
  <si>
    <t>tours</t>
  </si>
  <si>
    <t>MSM</t>
  </si>
  <si>
    <t>side</t>
  </si>
  <si>
    <t>nettoyage toutes imprimantes</t>
  </si>
  <si>
    <t>laminateur</t>
  </si>
  <si>
    <t>injecteurs release agent</t>
  </si>
  <si>
    <t>injecteurs têtes de mélanges</t>
  </si>
  <si>
    <t>filtres chauffage</t>
  </si>
  <si>
    <t>sol bobinage</t>
  </si>
  <si>
    <t>Ruff</t>
  </si>
  <si>
    <t>vidage sac aspiration</t>
  </si>
  <si>
    <t>Nettoyage cellules tour</t>
  </si>
  <si>
    <t>Vidage des bennes</t>
  </si>
  <si>
    <t>2: tâche moyennement importante, risque modéré</t>
  </si>
  <si>
    <t>Changement des consommables annexes (colle, film d'impression, solvant…)</t>
  </si>
  <si>
    <t>Contrôle labo TG</t>
  </si>
  <si>
    <t>(changement de fraise)/tâche irrégulière</t>
  </si>
  <si>
    <t>fosses</t>
  </si>
  <si>
    <t>sols</t>
  </si>
  <si>
    <t>poste</t>
  </si>
  <si>
    <t>coeff et salaire moyen</t>
  </si>
  <si>
    <t xml:space="preserve">le % de compétences en commun avec les autres postes. </t>
  </si>
  <si>
    <t>nom/prénom du collaborateur</t>
  </si>
  <si>
    <t>Autonomie B si entre 31 et 50% du taux de polyvalence actuel</t>
  </si>
  <si>
    <t>libellé poste GPEC</t>
  </si>
  <si>
    <t>Salaire de ref mini étude</t>
  </si>
  <si>
    <t>Salaire de ref maxi étude</t>
  </si>
  <si>
    <t>salaire de ref mini IKO</t>
  </si>
  <si>
    <t>Salaire de réf maxi IKO</t>
  </si>
  <si>
    <t>Coef paye</t>
  </si>
  <si>
    <t>coef étude GPEC mini</t>
  </si>
  <si>
    <t>coef étude GPEC maxi</t>
  </si>
  <si>
    <t>Assistant ADV</t>
  </si>
  <si>
    <t>Controleur Qualité</t>
  </si>
  <si>
    <t>Conducteur de ligne</t>
  </si>
  <si>
    <t>Techncien Qualité et R&amp;D</t>
  </si>
  <si>
    <t>Technicien Maintenance</t>
  </si>
  <si>
    <t>Chef D'équipe</t>
  </si>
  <si>
    <t xml:space="preserve">Coordinateur </t>
  </si>
  <si>
    <t>Cariste</t>
  </si>
  <si>
    <t>Supervisor</t>
  </si>
  <si>
    <t>A</t>
  </si>
  <si>
    <t>B</t>
  </si>
  <si>
    <t>C</t>
  </si>
  <si>
    <t>COEFF 800
1920€-2000€</t>
  </si>
  <si>
    <t>COEFF 800-810
2000€-2200€</t>
  </si>
  <si>
    <t>COEFF 820
2200€-2500€</t>
  </si>
  <si>
    <t>Autonomie A si entre 0 et 30% du taux de polyvalence actuel</t>
  </si>
  <si>
    <t>Autonomie C si entre 51 et 100% du taux de polyvalence actuel</t>
  </si>
  <si>
    <t>COEFF 750
1920€-2000€</t>
  </si>
  <si>
    <t>COEFF 750-800
2000€-2200€</t>
  </si>
  <si>
    <t>COEFF750-800
2000€-2200€</t>
  </si>
  <si>
    <t>COEFF 800
2200€-2500€</t>
  </si>
  <si>
    <t>COEFF 720
1840€-1900€</t>
  </si>
  <si>
    <t>COEFF 740
2000€-2200€</t>
  </si>
  <si>
    <t>COEFF 730
1900€-2000€</t>
  </si>
  <si>
    <t>COEFF 730
2000€</t>
  </si>
  <si>
    <t>COEFF 740
2000€-2100€</t>
  </si>
  <si>
    <t>COEFF 740
2100€-2200€</t>
  </si>
  <si>
    <t>COEFF 700
1530€-1600€</t>
  </si>
  <si>
    <t>COEFF 710
1600€-1750€</t>
  </si>
  <si>
    <t>COEFF 720
1750€-1900€</t>
  </si>
  <si>
    <t>COEFF 700-710
1650€-1750€</t>
  </si>
  <si>
    <t>COEFF 710-720
1750€-1850€</t>
  </si>
  <si>
    <t>COEFF 730
1850€-2050€</t>
  </si>
  <si>
    <t>COEFF 900
3300€-3700€</t>
  </si>
  <si>
    <t>COEFF 910
3700€-4000</t>
  </si>
  <si>
    <t>COEFF 920
4000€-4500€</t>
  </si>
  <si>
    <r>
      <rPr>
        <b/>
        <sz val="11"/>
        <color theme="1"/>
        <rFont val="Calibri"/>
        <family val="2"/>
        <scheme val="minor"/>
      </rPr>
      <t>Consignes</t>
    </r>
    <r>
      <rPr>
        <sz val="11"/>
        <color theme="1"/>
        <rFont val="Calibri"/>
        <family val="2"/>
        <scheme val="minor"/>
      </rPr>
      <t xml:space="preserve">
avoir un système de recherche du nom et prénom du collaborateur (colonne A)
Affichage du poste du collaborateur colonne B
Selon son % de polyvalence actuelle (visible dans les onglets service) mettre la référence de l'autonomie présent dans l'onglet Grille de rémunération (COEFF et salaire)
Dans le même temps, donner les postes envisageables selon son degrés d'autonomie aux tâches communes entre les postes et afficher les postes concernés (colonnes I et J). </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</si>
</sst>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_);\-#,##0.00;_0;@"/>
    <numFmt numFmtId="165" formatCode="#,##0.00000_);\-#,##0.00000;_0;@"/>
    <numFmt numFmtId="167" formatCode="#,##0_);\-#,##0;_0;@"/>
  </numFmts>
  <fonts count="13">
    <font>
      <sz val="11"/>
      <color theme="1"/>
      <name val="Calibri"/>
      <family val="2"/>
      <scheme val="minor"/>
    </font>
    <font>
      <sz val="11"/>
      <color theme="1"/>
      <name val="Calibri"/>
      <family val="2"/>
      <scheme val="minor"/>
    </font>
    <font>
      <b/>
      <sz val="11"/>
      <color theme="1"/>
      <name val="Calibri"/>
      <family val="2"/>
      <scheme val="minor"/>
    </font>
    <font>
      <sz val="11"/>
      <name val="Calibri"/>
      <family val="2"/>
      <scheme val="minor"/>
    </font>
    <font>
      <b/>
      <sz val="12"/>
      <color theme="1"/>
      <name val="Calibri"/>
      <family val="2"/>
      <scheme val="minor"/>
    </font>
    <font>
      <sz val="9"/>
      <color indexed="81"/>
      <name val="Tahoma"/>
      <charset val="1"/>
    </font>
    <font>
      <sz val="9"/>
      <color indexed="81"/>
      <name val="Tahoma"/>
      <family val="2"/>
    </font>
    <font>
      <sz val="11"/>
      <name val="Calibri"/>
      <scheme val="minor"/>
    </font>
    <font>
      <b/>
      <sz val="9"/>
      <color indexed="81"/>
      <name val="Tahoma"/>
      <charset val="1"/>
    </font>
    <font>
      <sz val="11"/>
      <color rgb="FFFF0000"/>
      <name val="Calibri"/>
      <family val="2"/>
      <scheme val="minor"/>
    </font>
    <font>
      <b/>
      <sz val="9"/>
      <color indexed="81"/>
      <name val="Tahoma"/>
      <family val="2"/>
    </font>
    <font>
      <b/>
      <sz val="10"/>
      <color indexed="8"/>
      <name val="Arial"/>
    </font>
    <font>
      <sz val="10"/>
      <color indexed="8"/>
      <name val="Arial"/>
    </font>
  </fonts>
  <fills count="12">
    <fill>
      <patternFill patternType="none"/>
    </fill>
    <fill>
      <patternFill patternType="gray125"/>
    </fill>
    <fill>
      <patternFill patternType="solid">
        <fgColor theme="4" tint="0.39997558519241921"/>
        <bgColor indexed="64"/>
      </patternFill>
    </fill>
    <fill>
      <patternFill patternType="solid">
        <fgColor theme="2" tint="-0.499984740745262"/>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theme="5" tint="-0.249977111117893"/>
        <bgColor indexed="64"/>
      </patternFill>
    </fill>
    <fill>
      <patternFill patternType="solid">
        <fgColor theme="1" tint="0.499984740745262"/>
        <bgColor indexed="64"/>
      </patternFill>
    </fill>
    <fill>
      <patternFill patternType="solid">
        <fgColor rgb="FFC6E2FF"/>
        <bgColor indexed="64"/>
      </patternFill>
    </fill>
    <fill>
      <patternFill patternType="solid">
        <fgColor rgb="FFFFFFFF"/>
        <bgColor indexed="64"/>
      </patternFill>
    </fill>
    <fill>
      <patternFill patternType="solid">
        <fgColor theme="4" tint="0.79998168889431442"/>
        <bgColor indexed="64"/>
      </patternFill>
    </fill>
    <fill>
      <patternFill patternType="solid">
        <fgColor theme="6" tint="0.59999389629810485"/>
        <bgColor indexed="64"/>
      </patternFill>
    </fill>
  </fills>
  <borders count="51">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bottom/>
      <diagonal/>
    </border>
    <border>
      <left style="thin">
        <color indexed="64"/>
      </left>
      <right/>
      <top style="thin">
        <color indexed="64"/>
      </top>
      <bottom/>
      <diagonal/>
    </border>
    <border>
      <left style="medium">
        <color indexed="64"/>
      </left>
      <right style="medium">
        <color indexed="64"/>
      </right>
      <top style="thin">
        <color indexed="64"/>
      </top>
      <bottom/>
      <diagonal/>
    </border>
    <border>
      <left/>
      <right/>
      <top style="thin">
        <color indexed="64"/>
      </top>
      <bottom/>
      <diagonal/>
    </border>
    <border>
      <left/>
      <right style="medium">
        <color indexed="64"/>
      </right>
      <top style="thin">
        <color indexed="64"/>
      </top>
      <bottom/>
      <diagonal/>
    </border>
    <border>
      <left/>
      <right style="thin">
        <color indexed="64"/>
      </right>
      <top style="thin">
        <color indexed="64"/>
      </top>
      <bottom/>
      <diagonal/>
    </border>
    <border>
      <left/>
      <right style="thin">
        <color indexed="64"/>
      </right>
      <top/>
      <bottom style="medium">
        <color indexed="64"/>
      </bottom>
      <diagonal/>
    </border>
    <border>
      <left style="thin">
        <color indexed="64"/>
      </left>
      <right/>
      <top/>
      <bottom style="medium">
        <color indexed="64"/>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style="thin">
        <color indexed="64"/>
      </bottom>
      <diagonal/>
    </border>
    <border>
      <left/>
      <right style="thin">
        <color indexed="64"/>
      </right>
      <top/>
      <bottom/>
      <diagonal/>
    </border>
  </borders>
  <cellStyleXfs count="5">
    <xf numFmtId="0" fontId="0" fillId="0" borderId="0"/>
    <xf numFmtId="9" fontId="1" fillId="0" borderId="0" applyFont="0" applyFill="0" applyBorder="0" applyAlignment="0" applyProtection="0"/>
    <xf numFmtId="164" fontId="11" fillId="8" borderId="7" applyNumberFormat="0" applyProtection="0">
      <alignment horizontal="center" vertical="center" wrapText="1"/>
    </xf>
    <xf numFmtId="164" fontId="12" fillId="9" borderId="7" applyNumberFormat="0" applyProtection="0">
      <alignment horizontal="center" vertical="center" wrapText="1"/>
    </xf>
    <xf numFmtId="165" fontId="12" fillId="9" borderId="7" applyProtection="0">
      <alignment horizontal="right" vertical="center" wrapText="1"/>
    </xf>
  </cellStyleXfs>
  <cellXfs count="102">
    <xf numFmtId="0" fontId="0" fillId="0" borderId="0" xfId="0"/>
    <xf numFmtId="0" fontId="0" fillId="0" borderId="0" xfId="0" applyAlignment="1">
      <alignment horizontal="left" vertical="center"/>
    </xf>
    <xf numFmtId="0" fontId="4" fillId="0" borderId="0" xfId="0" applyFont="1" applyAlignment="1">
      <alignment horizontal="center" vertical="center" wrapText="1"/>
    </xf>
    <xf numFmtId="0" fontId="0" fillId="0" borderId="0" xfId="0" applyAlignment="1">
      <alignment horizontal="center" vertical="center"/>
    </xf>
    <xf numFmtId="0" fontId="0" fillId="0" borderId="19" xfId="0" applyBorder="1"/>
    <xf numFmtId="0" fontId="0" fillId="0" borderId="19" xfId="0" applyBorder="1" applyAlignment="1">
      <alignment horizontal="justify" vertical="center"/>
    </xf>
    <xf numFmtId="0" fontId="0" fillId="0" borderId="19" xfId="0" applyBorder="1" applyAlignment="1">
      <alignment wrapText="1"/>
    </xf>
    <xf numFmtId="0" fontId="3" fillId="0" borderId="19" xfId="0" applyFont="1" applyBorder="1" applyAlignment="1">
      <alignment horizontal="justify" vertical="center"/>
    </xf>
    <xf numFmtId="0" fontId="0" fillId="0" borderId="22" xfId="0" applyBorder="1" applyAlignment="1">
      <alignment horizontal="center" vertical="center"/>
    </xf>
    <xf numFmtId="0" fontId="0" fillId="0" borderId="23" xfId="0" applyBorder="1" applyAlignment="1">
      <alignment horizontal="center" vertical="center"/>
    </xf>
    <xf numFmtId="0" fontId="3" fillId="0" borderId="0" xfId="0" applyFont="1" applyFill="1" applyBorder="1" applyAlignment="1">
      <alignment horizontal="justify" vertical="center"/>
    </xf>
    <xf numFmtId="0" fontId="0" fillId="2" borderId="0" xfId="0" applyFill="1" applyAlignment="1">
      <alignment horizontal="left" vertical="center"/>
    </xf>
    <xf numFmtId="0" fontId="0" fillId="2" borderId="0" xfId="0" applyFill="1"/>
    <xf numFmtId="0" fontId="3" fillId="2" borderId="8" xfId="0" applyFont="1" applyFill="1" applyBorder="1" applyAlignment="1">
      <alignment horizontal="justify" vertical="center"/>
    </xf>
    <xf numFmtId="0" fontId="3" fillId="2" borderId="10" xfId="0" applyFont="1" applyFill="1" applyBorder="1" applyAlignment="1">
      <alignment horizontal="justify" vertical="center"/>
    </xf>
    <xf numFmtId="0" fontId="3" fillId="2" borderId="13" xfId="0" applyFont="1" applyFill="1" applyBorder="1" applyAlignment="1">
      <alignment horizontal="justify" vertical="center"/>
    </xf>
    <xf numFmtId="0" fontId="0" fillId="0" borderId="25" xfId="0" applyBorder="1" applyAlignment="1">
      <alignment horizontal="center" vertical="center"/>
    </xf>
    <xf numFmtId="0" fontId="0" fillId="0" borderId="27" xfId="0" applyBorder="1" applyAlignment="1">
      <alignment horizontal="center" vertical="center"/>
    </xf>
    <xf numFmtId="0" fontId="0" fillId="0" borderId="26" xfId="0" applyBorder="1" applyAlignment="1">
      <alignment horizontal="center" vertical="center"/>
    </xf>
    <xf numFmtId="0" fontId="0" fillId="0" borderId="28" xfId="0" applyBorder="1" applyAlignment="1">
      <alignment horizontal="center" vertical="center"/>
    </xf>
    <xf numFmtId="0" fontId="3" fillId="0" borderId="40" xfId="0" applyFont="1" applyBorder="1" applyAlignment="1">
      <alignment horizontal="justify" vertical="center"/>
    </xf>
    <xf numFmtId="0" fontId="0" fillId="0" borderId="41" xfId="0" applyBorder="1" applyAlignment="1">
      <alignment horizontal="center" vertical="center"/>
    </xf>
    <xf numFmtId="0" fontId="0" fillId="0" borderId="42" xfId="0" applyBorder="1" applyAlignment="1">
      <alignment horizontal="center" vertical="center"/>
    </xf>
    <xf numFmtId="0" fontId="0" fillId="0" borderId="43" xfId="0" applyBorder="1" applyAlignment="1">
      <alignment horizontal="center" vertical="center"/>
    </xf>
    <xf numFmtId="0" fontId="0" fillId="0" borderId="18" xfId="0" applyBorder="1" applyAlignment="1">
      <alignment horizontal="justify" vertical="center"/>
    </xf>
    <xf numFmtId="0" fontId="0" fillId="0" borderId="20" xfId="0" applyBorder="1" applyAlignment="1">
      <alignment horizontal="left" vertical="center"/>
    </xf>
    <xf numFmtId="0" fontId="0" fillId="0" borderId="21" xfId="0" applyBorder="1" applyAlignment="1">
      <alignment horizontal="left" vertical="center"/>
    </xf>
    <xf numFmtId="0" fontId="0" fillId="0" borderId="44" xfId="0" applyBorder="1" applyAlignment="1">
      <alignment horizontal="left" vertical="center"/>
    </xf>
    <xf numFmtId="0" fontId="4" fillId="0" borderId="35" xfId="0" applyFont="1" applyBorder="1" applyAlignment="1">
      <alignment horizontal="center" vertical="center" wrapText="1"/>
    </xf>
    <xf numFmtId="0" fontId="4" fillId="0" borderId="5" xfId="0" applyFont="1" applyBorder="1" applyAlignment="1">
      <alignment horizontal="center" vertical="center" wrapText="1"/>
    </xf>
    <xf numFmtId="0" fontId="4" fillId="0" borderId="6" xfId="0" applyFont="1" applyBorder="1" applyAlignment="1">
      <alignment horizontal="center" vertical="center" wrapText="1"/>
    </xf>
    <xf numFmtId="0" fontId="0" fillId="3" borderId="47" xfId="0" applyFill="1" applyBorder="1" applyAlignment="1">
      <alignment horizontal="left" vertical="center"/>
    </xf>
    <xf numFmtId="0" fontId="3" fillId="3" borderId="48" xfId="0" applyFont="1" applyFill="1" applyBorder="1" applyAlignment="1">
      <alignment horizontal="center" vertical="center"/>
    </xf>
    <xf numFmtId="0" fontId="0" fillId="3" borderId="48" xfId="0" applyFill="1" applyBorder="1" applyAlignment="1">
      <alignment horizontal="center" vertical="center"/>
    </xf>
    <xf numFmtId="9" fontId="0" fillId="0" borderId="27" xfId="1" applyFont="1" applyBorder="1" applyAlignment="1">
      <alignment horizontal="center" vertical="center"/>
    </xf>
    <xf numFmtId="9" fontId="0" fillId="4" borderId="32" xfId="1" applyFont="1" applyFill="1" applyBorder="1" applyAlignment="1">
      <alignment horizontal="center" vertical="center"/>
    </xf>
    <xf numFmtId="9" fontId="0" fillId="5" borderId="24" xfId="1" applyFont="1" applyFill="1" applyBorder="1" applyAlignment="1">
      <alignment horizontal="center" vertical="center"/>
    </xf>
    <xf numFmtId="0" fontId="4" fillId="6" borderId="35" xfId="0" applyFont="1" applyFill="1" applyBorder="1" applyAlignment="1">
      <alignment horizontal="center" vertical="center" wrapText="1"/>
    </xf>
    <xf numFmtId="0" fontId="4" fillId="7" borderId="45" xfId="0" applyFont="1" applyFill="1" applyBorder="1" applyAlignment="1">
      <alignment horizontal="center" vertical="center" wrapText="1"/>
    </xf>
    <xf numFmtId="0" fontId="4" fillId="7" borderId="46" xfId="0" applyFont="1" applyFill="1" applyBorder="1" applyAlignment="1">
      <alignment horizontal="center" vertical="center" wrapText="1"/>
    </xf>
    <xf numFmtId="0" fontId="2" fillId="0" borderId="1" xfId="0" applyFont="1" applyBorder="1" applyAlignment="1">
      <alignment horizontal="center" vertical="center"/>
    </xf>
    <xf numFmtId="0" fontId="4" fillId="7" borderId="50" xfId="0" applyFont="1" applyFill="1" applyBorder="1" applyAlignment="1">
      <alignment horizontal="center" vertical="center" wrapText="1"/>
    </xf>
    <xf numFmtId="0" fontId="4" fillId="7" borderId="39" xfId="0" applyFont="1" applyFill="1" applyBorder="1" applyAlignment="1">
      <alignment horizontal="center" vertical="center" wrapText="1"/>
    </xf>
    <xf numFmtId="0" fontId="4" fillId="6" borderId="34" xfId="0" applyFont="1" applyFill="1" applyBorder="1" applyAlignment="1">
      <alignment horizontal="center" vertical="center" wrapText="1"/>
    </xf>
    <xf numFmtId="0" fontId="4" fillId="0" borderId="34" xfId="0" applyFont="1" applyBorder="1" applyAlignment="1">
      <alignment horizontal="center" vertical="center" wrapText="1"/>
    </xf>
    <xf numFmtId="0" fontId="7" fillId="0" borderId="40" xfId="0" applyFont="1" applyBorder="1" applyAlignment="1">
      <alignment horizontal="justify" vertical="center"/>
    </xf>
    <xf numFmtId="0" fontId="0" fillId="3" borderId="48" xfId="1" applyNumberFormat="1" applyFont="1" applyFill="1" applyBorder="1" applyAlignment="1">
      <alignment horizontal="center" vertical="center"/>
    </xf>
    <xf numFmtId="0" fontId="0" fillId="0" borderId="0" xfId="0" applyFill="1" applyBorder="1" applyAlignment="1">
      <alignment horizontal="center" vertical="center"/>
    </xf>
    <xf numFmtId="0" fontId="4" fillId="6" borderId="2" xfId="0" applyFont="1" applyFill="1" applyBorder="1" applyAlignment="1">
      <alignment horizontal="center" vertical="center" wrapText="1"/>
    </xf>
    <xf numFmtId="0" fontId="4" fillId="6" borderId="33" xfId="0" applyFont="1" applyFill="1" applyBorder="1" applyAlignment="1">
      <alignment horizontal="center" vertical="center" wrapText="1"/>
    </xf>
    <xf numFmtId="0" fontId="4" fillId="0" borderId="3" xfId="0" applyFont="1" applyBorder="1" applyAlignment="1">
      <alignment horizontal="center" vertical="center" wrapText="1"/>
    </xf>
    <xf numFmtId="0" fontId="4" fillId="0" borderId="2" xfId="0" applyFont="1" applyBorder="1" applyAlignment="1">
      <alignment horizontal="center" vertical="center" wrapText="1"/>
    </xf>
    <xf numFmtId="0" fontId="4" fillId="0" borderId="33" xfId="0" applyFont="1" applyBorder="1" applyAlignment="1">
      <alignment horizontal="center" vertical="center" wrapText="1"/>
    </xf>
    <xf numFmtId="0" fontId="4" fillId="0" borderId="0" xfId="0" applyFont="1" applyBorder="1" applyAlignment="1">
      <alignment horizontal="center" vertical="center" wrapText="1"/>
    </xf>
    <xf numFmtId="0" fontId="0" fillId="0" borderId="0" xfId="0" applyFill="1" applyBorder="1" applyAlignment="1">
      <alignment horizontal="left" vertical="center"/>
    </xf>
    <xf numFmtId="9" fontId="0" fillId="0" borderId="0" xfId="1" applyFont="1" applyFill="1" applyBorder="1" applyAlignment="1">
      <alignment horizontal="center" vertical="center"/>
    </xf>
    <xf numFmtId="0" fontId="7" fillId="0" borderId="0" xfId="0" applyFont="1" applyFill="1" applyBorder="1" applyAlignment="1">
      <alignment horizontal="justify" vertical="center"/>
    </xf>
    <xf numFmtId="0" fontId="0" fillId="0" borderId="0" xfId="0" applyFill="1" applyBorder="1"/>
    <xf numFmtId="0" fontId="0" fillId="3" borderId="0" xfId="0" applyFill="1" applyBorder="1" applyAlignment="1">
      <alignment horizontal="left" vertical="center"/>
    </xf>
    <xf numFmtId="0" fontId="3" fillId="3" borderId="0" xfId="0" applyFont="1" applyFill="1" applyBorder="1" applyAlignment="1">
      <alignment horizontal="center" vertical="center"/>
    </xf>
    <xf numFmtId="0" fontId="0" fillId="3" borderId="0" xfId="0" applyFill="1" applyBorder="1" applyAlignment="1">
      <alignment horizontal="center" vertical="center"/>
    </xf>
    <xf numFmtId="0" fontId="0" fillId="0" borderId="0" xfId="0" applyFill="1" applyAlignment="1">
      <alignment horizontal="left" vertical="center"/>
    </xf>
    <xf numFmtId="9" fontId="0" fillId="3" borderId="48" xfId="0" applyNumberFormat="1" applyFill="1" applyBorder="1" applyAlignment="1">
      <alignment horizontal="center" vertical="center"/>
    </xf>
    <xf numFmtId="9" fontId="0" fillId="0" borderId="0" xfId="1" applyNumberFormat="1" applyFont="1" applyFill="1" applyBorder="1" applyAlignment="1">
      <alignment horizontal="center" vertical="center"/>
    </xf>
    <xf numFmtId="0" fontId="9" fillId="0" borderId="0" xfId="0" applyFont="1" applyFill="1" applyBorder="1" applyAlignment="1">
      <alignment horizontal="center" vertical="center"/>
    </xf>
    <xf numFmtId="0" fontId="4" fillId="4" borderId="36" xfId="0" applyFont="1" applyFill="1" applyBorder="1" applyAlignment="1">
      <alignment horizontal="right" vertical="center" wrapText="1"/>
    </xf>
    <xf numFmtId="0" fontId="4" fillId="4" borderId="37" xfId="0" applyFont="1" applyFill="1" applyBorder="1" applyAlignment="1">
      <alignment horizontal="right" vertical="center" wrapText="1"/>
    </xf>
    <xf numFmtId="0" fontId="4" fillId="4" borderId="38" xfId="0" applyFont="1" applyFill="1" applyBorder="1" applyAlignment="1">
      <alignment horizontal="right" vertical="center" wrapText="1"/>
    </xf>
    <xf numFmtId="0" fontId="4" fillId="5" borderId="4" xfId="0" applyFont="1" applyFill="1" applyBorder="1" applyAlignment="1">
      <alignment horizontal="right" vertical="center" wrapText="1"/>
    </xf>
    <xf numFmtId="0" fontId="4" fillId="5" borderId="5" xfId="0" applyFont="1" applyFill="1" applyBorder="1" applyAlignment="1">
      <alignment horizontal="right" vertical="center" wrapText="1"/>
    </xf>
    <xf numFmtId="0" fontId="4" fillId="5" borderId="6" xfId="0" applyFont="1" applyFill="1" applyBorder="1" applyAlignment="1">
      <alignment horizontal="right" vertical="center" wrapText="1"/>
    </xf>
    <xf numFmtId="0" fontId="3" fillId="2" borderId="49" xfId="0" applyFont="1" applyFill="1" applyBorder="1" applyAlignment="1">
      <alignment horizontal="left" vertical="center"/>
    </xf>
    <xf numFmtId="0" fontId="3" fillId="2" borderId="37" xfId="0" applyFont="1" applyFill="1" applyBorder="1" applyAlignment="1">
      <alignment horizontal="left" vertical="center"/>
    </xf>
    <xf numFmtId="0" fontId="3" fillId="2" borderId="38" xfId="0" applyFont="1" applyFill="1" applyBorder="1" applyAlignment="1">
      <alignment horizontal="left" vertical="center"/>
    </xf>
    <xf numFmtId="0" fontId="3" fillId="2" borderId="7" xfId="0" applyFont="1" applyFill="1" applyBorder="1" applyAlignment="1">
      <alignment horizontal="left" vertical="center"/>
    </xf>
    <xf numFmtId="0" fontId="3" fillId="2" borderId="10" xfId="0" applyFont="1" applyFill="1" applyBorder="1" applyAlignment="1">
      <alignment horizontal="left" vertical="center"/>
    </xf>
    <xf numFmtId="0" fontId="3" fillId="2" borderId="15" xfId="0" applyFont="1" applyFill="1" applyBorder="1" applyAlignment="1">
      <alignment horizontal="left" vertical="center"/>
    </xf>
    <xf numFmtId="0" fontId="3" fillId="2" borderId="16" xfId="0" applyFont="1" applyFill="1" applyBorder="1" applyAlignment="1">
      <alignment horizontal="left" vertical="center"/>
    </xf>
    <xf numFmtId="0" fontId="3" fillId="2" borderId="17" xfId="0" applyFont="1" applyFill="1" applyBorder="1" applyAlignment="1">
      <alignment horizontal="left" vertical="center"/>
    </xf>
    <xf numFmtId="0" fontId="3" fillId="2" borderId="12" xfId="0" applyFont="1" applyFill="1" applyBorder="1" applyAlignment="1">
      <alignment horizontal="left" vertical="center"/>
    </xf>
    <xf numFmtId="0" fontId="3" fillId="2" borderId="13" xfId="0" applyFont="1" applyFill="1" applyBorder="1" applyAlignment="1">
      <alignment horizontal="left" vertical="center"/>
    </xf>
    <xf numFmtId="0" fontId="0" fillId="2" borderId="29" xfId="0" applyFill="1" applyBorder="1" applyAlignment="1">
      <alignment horizontal="center" vertical="center" wrapText="1"/>
    </xf>
    <xf numFmtId="0" fontId="0" fillId="2" borderId="30" xfId="0" applyFill="1" applyBorder="1" applyAlignment="1">
      <alignment horizontal="center" vertical="center" wrapText="1"/>
    </xf>
    <xf numFmtId="0" fontId="0" fillId="2" borderId="31" xfId="0" applyFill="1" applyBorder="1" applyAlignment="1">
      <alignment horizontal="center" vertical="center" wrapText="1"/>
    </xf>
    <xf numFmtId="0" fontId="0" fillId="2" borderId="14" xfId="0" applyFill="1" applyBorder="1" applyAlignment="1">
      <alignment horizontal="center" vertical="center" wrapText="1"/>
    </xf>
    <xf numFmtId="0" fontId="0" fillId="2" borderId="9" xfId="0" applyFill="1" applyBorder="1" applyAlignment="1">
      <alignment horizontal="center" vertical="center" wrapText="1"/>
    </xf>
    <xf numFmtId="0" fontId="0" fillId="2" borderId="11" xfId="0" applyFill="1" applyBorder="1" applyAlignment="1">
      <alignment horizontal="center" vertical="center" wrapText="1"/>
    </xf>
    <xf numFmtId="0" fontId="0" fillId="0" borderId="0" xfId="0" applyAlignment="1">
      <alignment vertical="top" wrapText="1"/>
    </xf>
    <xf numFmtId="164" fontId="11" fillId="8" borderId="7" xfId="2" applyFont="1" applyFill="1" applyBorder="1" applyAlignment="1">
      <alignment horizontal="center" vertical="center" wrapText="1"/>
    </xf>
    <xf numFmtId="164" fontId="11" fillId="10" borderId="7" xfId="2" applyNumberFormat="1" applyFont="1" applyFill="1" applyBorder="1" applyAlignment="1">
      <alignment horizontal="center" vertical="center" wrapText="1"/>
    </xf>
    <xf numFmtId="164" fontId="12" fillId="10" borderId="7" xfId="4" applyNumberFormat="1" applyFont="1" applyFill="1" applyBorder="1" applyAlignment="1">
      <alignment horizontal="right" vertical="center" wrapText="1"/>
    </xf>
    <xf numFmtId="164" fontId="11" fillId="11" borderId="7" xfId="2" applyNumberFormat="1" applyFont="1" applyFill="1" applyBorder="1" applyAlignment="1">
      <alignment horizontal="center" vertical="center" wrapText="1"/>
    </xf>
    <xf numFmtId="164" fontId="12" fillId="11" borderId="7" xfId="4" applyNumberFormat="1" applyFont="1" applyFill="1" applyBorder="1" applyAlignment="1">
      <alignment horizontal="right" vertical="center" wrapText="1"/>
    </xf>
    <xf numFmtId="0" fontId="11" fillId="11" borderId="7" xfId="2" applyNumberFormat="1" applyFont="1" applyFill="1" applyBorder="1" applyAlignment="1">
      <alignment horizontal="center" vertical="center" wrapText="1"/>
    </xf>
    <xf numFmtId="0" fontId="0" fillId="11" borderId="7" xfId="0" applyNumberFormat="1" applyFill="1" applyBorder="1" applyAlignment="1">
      <alignment vertical="center"/>
    </xf>
    <xf numFmtId="167" fontId="11" fillId="10" borderId="7" xfId="2" applyNumberFormat="1" applyFont="1" applyFill="1" applyBorder="1" applyAlignment="1">
      <alignment horizontal="center" vertical="center" wrapText="1"/>
    </xf>
    <xf numFmtId="164" fontId="12" fillId="0" borderId="7" xfId="3" applyFont="1" applyFill="1" applyBorder="1" applyAlignment="1">
      <alignment horizontal="center" vertical="center" wrapText="1"/>
    </xf>
    <xf numFmtId="0" fontId="0" fillId="0" borderId="0" xfId="0" applyAlignment="1">
      <alignment vertical="center"/>
    </xf>
    <xf numFmtId="0" fontId="2" fillId="0" borderId="7" xfId="0" applyFont="1" applyBorder="1" applyAlignment="1">
      <alignment horizontal="center" vertical="center"/>
    </xf>
    <xf numFmtId="0" fontId="0" fillId="0" borderId="7" xfId="0" applyBorder="1" applyAlignment="1">
      <alignment horizontal="center" vertical="center" wrapText="1"/>
    </xf>
    <xf numFmtId="0" fontId="0" fillId="0" borderId="0" xfId="0" applyAlignment="1">
      <alignment horizontal="left" vertical="top"/>
    </xf>
    <xf numFmtId="0" fontId="0" fillId="0" borderId="0" xfId="0" applyAlignment="1">
      <alignment horizontal="left" vertical="top" wrapText="1"/>
    </xf>
  </cellXfs>
  <cellStyles count="5">
    <cellStyle name="5Decimal" xfId="4"/>
    <cellStyle name="AlignCenter" xfId="3"/>
    <cellStyle name="Entete" xfId="2"/>
    <cellStyle name="Normal" xfId="0" builtinId="0"/>
    <cellStyle name="Pourcentage" xfId="1" builtinId="5"/>
  </cellStyles>
  <dxfs count="131">
    <dxf>
      <font>
        <color rgb="FF9C0006"/>
      </font>
    </dxf>
    <dxf>
      <font>
        <color theme="6"/>
      </font>
    </dxf>
    <dxf>
      <font>
        <color rgb="FF9C0006"/>
      </font>
    </dxf>
    <dxf>
      <font>
        <color theme="6"/>
      </font>
    </dxf>
    <dxf>
      <font>
        <color rgb="FF9C0006"/>
      </font>
    </dxf>
    <dxf>
      <font>
        <color theme="6"/>
      </font>
    </dxf>
    <dxf>
      <font>
        <color rgb="FFFF0000"/>
      </font>
    </dxf>
    <dxf>
      <font>
        <color rgb="FFFF0000"/>
      </font>
    </dxf>
    <dxf>
      <font>
        <color theme="6"/>
      </font>
    </dxf>
    <dxf>
      <font>
        <color rgb="FF9C0006"/>
      </font>
    </dxf>
    <dxf>
      <font>
        <color theme="6" tint="-0.499984740745262"/>
      </font>
    </dxf>
    <dxf>
      <font>
        <color rgb="FFFF0000"/>
      </font>
    </dxf>
    <dxf>
      <font>
        <color theme="6" tint="-0.499984740745262"/>
      </font>
    </dxf>
    <dxf>
      <font>
        <color rgb="FFFF0000"/>
      </font>
    </dxf>
    <dxf>
      <font>
        <color theme="6" tint="-0.499984740745262"/>
      </font>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numFmt numFmtId="13" formatCode="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justify" vertical="center" textRotation="0" wrapText="0" indent="0" justifyLastLine="0" shrinkToFit="0" readingOrder="0"/>
    </dxf>
    <dxf>
      <fill>
        <patternFill patternType="none">
          <fgColor indexed="64"/>
          <bgColor indexed="65"/>
        </patternFill>
      </fill>
      <alignment horizontal="left" vertical="center" textRotation="0" wrapText="0" indent="0" justifyLastLine="0" shrinkToFit="0" readingOrder="0"/>
    </dxf>
    <dxf>
      <fill>
        <patternFill patternType="none">
          <fgColor indexed="64"/>
          <bgColor auto="1"/>
        </patternFill>
      </fill>
      <alignment horizontal="left" vertical="center" textRotation="0" wrapText="0" indent="0" justifyLastLine="0" shrinkToFit="0" readingOrder="0"/>
    </dxf>
    <dxf>
      <border outline="0">
        <left style="medium">
          <color indexed="64"/>
        </left>
        <top style="medium">
          <color indexed="64"/>
        </top>
        <bottom style="medium">
          <color indexed="64"/>
        </bottom>
      </border>
    </dxf>
    <dxf>
      <fill>
        <patternFill patternType="none">
          <fgColor indexed="64"/>
          <bgColor auto="1"/>
        </patternFill>
      </fill>
      <alignment horizontal="center" vertical="center" textRotation="0" wrapText="0" indent="0" justifyLastLine="0" shrinkToFit="0" readingOrder="0"/>
    </dxf>
    <dxf>
      <border outline="0">
        <bottom style="medium">
          <color indexed="64"/>
        </bottom>
      </border>
    </dxf>
    <dxf>
      <font>
        <b/>
        <i val="0"/>
        <strike val="0"/>
        <condense val="0"/>
        <extend val="0"/>
        <outline val="0"/>
        <shadow val="0"/>
        <u val="none"/>
        <vertAlign val="baseline"/>
        <sz val="12"/>
        <color theme="1"/>
        <name val="Calibri"/>
        <scheme val="minor"/>
      </font>
      <alignment horizontal="center" vertical="center" textRotation="0" wrapText="1"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numFmt numFmtId="13" formatCode="0%"/>
      <alignment horizontal="center" vertical="center" textRotation="0" wrapText="0" indent="0" justifyLastLine="0" shrinkToFit="0" readingOrder="0"/>
      <border diagonalUp="0" diagonalDown="0">
        <left/>
        <right style="medium">
          <color indexed="64"/>
        </right>
        <top/>
        <bottom style="thin">
          <color indexed="64"/>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font>
        <b val="0"/>
        <i val="0"/>
        <strike val="0"/>
        <condense val="0"/>
        <extend val="0"/>
        <outline val="0"/>
        <shadow val="0"/>
        <u val="none"/>
        <vertAlign val="baseline"/>
        <sz val="11"/>
        <color auto="1"/>
        <name val="Calibri"/>
        <scheme val="minor"/>
      </font>
      <alignment horizontal="justify" vertical="center" textRotation="0" wrapText="0" indent="0" justifyLastLine="0" shrinkToFit="0" readingOrder="0"/>
      <border diagonalUp="0" diagonalDown="0">
        <left style="thin">
          <color indexed="64"/>
        </left>
        <right/>
        <top style="thin">
          <color indexed="64"/>
        </top>
        <bottom/>
        <vertical/>
        <horizontal/>
      </border>
    </dxf>
    <dxf>
      <alignment horizontal="left" vertical="center" textRotation="0" wrapText="0" indent="0" justifyLastLine="0" shrinkToFit="0" readingOrder="0"/>
      <border diagonalUp="0" diagonalDown="0">
        <left/>
        <right style="thin">
          <color indexed="64"/>
        </right>
        <top style="thin">
          <color indexed="64"/>
        </top>
        <bottom/>
        <vertical/>
        <horizontal/>
      </border>
    </dxf>
    <dxf>
      <border outline="0">
        <left style="medium">
          <color indexed="64"/>
        </left>
        <top style="medium">
          <color indexed="64"/>
        </top>
        <bottom style="medium">
          <color indexed="64"/>
        </bottom>
      </border>
    </dxf>
    <dxf>
      <alignment horizontal="center" vertical="center" textRotation="0" wrapText="0" indent="0" justifyLastLine="0" shrinkToFit="0" readingOrder="0"/>
    </dxf>
    <dxf>
      <border outline="0">
        <bottom style="medium">
          <color indexed="64"/>
        </bottom>
      </border>
    </dxf>
    <dxf>
      <font>
        <b/>
        <i val="0"/>
        <strike val="0"/>
        <condense val="0"/>
        <extend val="0"/>
        <outline val="0"/>
        <shadow val="0"/>
        <u val="none"/>
        <vertAlign val="baseline"/>
        <sz val="12"/>
        <color theme="1"/>
        <name val="Calibri"/>
        <scheme val="minor"/>
      </font>
      <alignment horizontal="center" vertical="center" textRotation="0" wrapText="1"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border diagonalUp="0" diagonalDown="0">
        <left/>
        <right style="medium">
          <color indexed="64"/>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right style="medium">
          <color indexed="64"/>
        </right>
        <top/>
        <bottom style="thin">
          <color indexed="64"/>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font>
        <b val="0"/>
        <i val="0"/>
        <strike val="0"/>
        <condense val="0"/>
        <extend val="0"/>
        <outline val="0"/>
        <shadow val="0"/>
        <u val="none"/>
        <vertAlign val="baseline"/>
        <sz val="11"/>
        <color auto="1"/>
        <name val="Calibri"/>
        <scheme val="minor"/>
      </font>
      <alignment horizontal="justify" vertical="center" textRotation="0" wrapText="0" indent="0" justifyLastLine="0" shrinkToFit="0" readingOrder="0"/>
      <border diagonalUp="0" diagonalDown="0">
        <left style="thin">
          <color indexed="64"/>
        </left>
        <right/>
        <top style="thin">
          <color indexed="64"/>
        </top>
        <bottom/>
        <vertical/>
        <horizontal/>
      </border>
    </dxf>
    <dxf>
      <alignment horizontal="left" vertical="center" textRotation="0" wrapText="0" indent="0" justifyLastLine="0" shrinkToFit="0" readingOrder="0"/>
      <border diagonalUp="0" diagonalDown="0">
        <left/>
        <right style="thin">
          <color indexed="64"/>
        </right>
        <top style="thin">
          <color indexed="64"/>
        </top>
        <bottom/>
        <vertical/>
        <horizontal/>
      </border>
    </dxf>
    <dxf>
      <border outline="0">
        <left style="medium">
          <color indexed="64"/>
        </left>
        <top style="medium">
          <color indexed="64"/>
        </top>
        <bottom style="medium">
          <color indexed="64"/>
        </bottom>
      </border>
    </dxf>
    <dxf>
      <alignment horizontal="center" vertical="center" textRotation="0" wrapText="0" indent="0" justifyLastLine="0" shrinkToFit="0" readingOrder="0"/>
    </dxf>
    <dxf>
      <border outline="0">
        <bottom style="medium">
          <color indexed="64"/>
        </bottom>
      </border>
    </dxf>
    <dxf>
      <font>
        <b/>
        <i val="0"/>
        <strike val="0"/>
        <condense val="0"/>
        <extend val="0"/>
        <outline val="0"/>
        <shadow val="0"/>
        <u val="none"/>
        <vertAlign val="baseline"/>
        <sz val="12"/>
        <color theme="1"/>
        <name val="Calibri"/>
        <scheme val="minor"/>
      </font>
      <alignment horizontal="center" vertical="center" textRotation="0" wrapText="1"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border diagonalUp="0" diagonalDown="0">
        <left/>
        <right style="medium">
          <color indexed="64"/>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numFmt numFmtId="13" formatCode="0%"/>
      <alignment horizontal="center" vertical="center" textRotation="0" wrapText="0" indent="0" justifyLastLine="0" shrinkToFit="0" readingOrder="0"/>
      <border diagonalUp="0" diagonalDown="0">
        <left/>
        <right style="medium">
          <color indexed="64"/>
        </right>
        <top/>
        <bottom style="thin">
          <color indexed="64"/>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font>
        <b val="0"/>
        <i val="0"/>
        <strike val="0"/>
        <condense val="0"/>
        <extend val="0"/>
        <outline val="0"/>
        <shadow val="0"/>
        <u val="none"/>
        <vertAlign val="baseline"/>
        <sz val="11"/>
        <color auto="1"/>
        <name val="Calibri"/>
        <scheme val="minor"/>
      </font>
      <alignment horizontal="justify" vertical="center" textRotation="0" wrapText="0" indent="0" justifyLastLine="0" shrinkToFit="0" readingOrder="0"/>
      <border diagonalUp="0" diagonalDown="0">
        <left style="thin">
          <color indexed="64"/>
        </left>
        <right/>
        <top style="thin">
          <color indexed="64"/>
        </top>
        <bottom/>
        <vertical/>
        <horizontal/>
      </border>
    </dxf>
    <dxf>
      <alignment horizontal="left" vertical="center" textRotation="0" wrapText="0" indent="0" justifyLastLine="0" shrinkToFit="0" readingOrder="0"/>
      <border diagonalUp="0" diagonalDown="0">
        <left/>
        <right style="thin">
          <color indexed="64"/>
        </right>
        <top style="thin">
          <color indexed="64"/>
        </top>
        <bottom/>
        <vertical/>
        <horizontal/>
      </border>
    </dxf>
    <dxf>
      <border outline="0">
        <left style="medium">
          <color indexed="64"/>
        </left>
        <top style="medium">
          <color indexed="64"/>
        </top>
        <bottom style="medium">
          <color indexed="64"/>
        </bottom>
      </border>
    </dxf>
    <dxf>
      <alignment horizontal="center" vertical="center" textRotation="0" wrapText="0" indent="0" justifyLastLine="0" shrinkToFit="0" readingOrder="0"/>
    </dxf>
    <dxf>
      <border outline="0">
        <bottom style="medium">
          <color indexed="64"/>
        </bottom>
      </border>
    </dxf>
    <dxf>
      <font>
        <b/>
        <i val="0"/>
        <strike val="0"/>
        <condense val="0"/>
        <extend val="0"/>
        <outline val="0"/>
        <shadow val="0"/>
        <u val="none"/>
        <vertAlign val="baseline"/>
        <sz val="12"/>
        <color theme="1"/>
        <name val="Calibri"/>
        <scheme val="minor"/>
      </font>
      <alignment horizontal="center" vertical="center" textRotation="0" wrapText="1"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border diagonalUp="0" diagonalDown="0">
        <left/>
        <right style="medium">
          <color indexed="64"/>
        </right>
        <top style="thin">
          <color indexed="64"/>
        </top>
        <bottom/>
        <vertical/>
        <horizontal/>
      </border>
    </dxf>
    <dxf>
      <alignment horizontal="center" vertical="center" textRotation="0" wrapText="0" indent="0" justifyLastLine="0" shrinkToFit="0" readingOrder="0"/>
      <border diagonalUp="0" diagonalDown="0">
        <left/>
        <right style="medium">
          <color indexed="64"/>
        </right>
        <top style="thin">
          <color indexed="64"/>
        </top>
        <bottom/>
        <vertical/>
        <horizontal/>
      </border>
    </dxf>
    <dxf>
      <alignment horizontal="center" vertical="center" textRotation="0" wrapText="0" indent="0" justifyLastLine="0" shrinkToFit="0" readingOrder="0"/>
      <border diagonalUp="0" diagonalDown="0">
        <left/>
        <right style="medium">
          <color indexed="64"/>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numFmt numFmtId="13" formatCode="0%"/>
      <alignment horizontal="center" vertical="center" textRotation="0" wrapText="0" indent="0" justifyLastLine="0" shrinkToFit="0" readingOrder="0"/>
      <border diagonalUp="0" diagonalDown="0">
        <left/>
        <right style="medium">
          <color indexed="64"/>
        </right>
        <top/>
        <bottom style="thin">
          <color indexed="64"/>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font>
        <b val="0"/>
        <i val="0"/>
        <strike val="0"/>
        <condense val="0"/>
        <extend val="0"/>
        <outline val="0"/>
        <shadow val="0"/>
        <u val="none"/>
        <vertAlign val="baseline"/>
        <sz val="11"/>
        <color auto="1"/>
        <name val="Calibri"/>
        <scheme val="minor"/>
      </font>
      <alignment horizontal="justify" vertical="center" textRotation="0" wrapText="0" indent="0" justifyLastLine="0" shrinkToFit="0" readingOrder="0"/>
      <border diagonalUp="0" diagonalDown="0">
        <left style="thin">
          <color indexed="64"/>
        </left>
        <right/>
        <top style="thin">
          <color indexed="64"/>
        </top>
        <bottom/>
        <vertical/>
        <horizontal/>
      </border>
    </dxf>
    <dxf>
      <alignment horizontal="left" vertical="center" textRotation="0" wrapText="0" indent="0" justifyLastLine="0" shrinkToFit="0" readingOrder="0"/>
      <border diagonalUp="0" diagonalDown="0">
        <left/>
        <right style="thin">
          <color indexed="64"/>
        </right>
        <top style="thin">
          <color indexed="64"/>
        </top>
        <bottom/>
        <vertical/>
        <horizontal/>
      </border>
    </dxf>
    <dxf>
      <border outline="0">
        <left style="medium">
          <color indexed="64"/>
        </left>
        <top style="medium">
          <color indexed="64"/>
        </top>
        <bottom style="medium">
          <color indexed="64"/>
        </bottom>
      </border>
    </dxf>
    <dxf>
      <alignment horizontal="center" vertical="center" textRotation="0" wrapText="0" indent="0" justifyLastLine="0" shrinkToFit="0" readingOrder="0"/>
    </dxf>
    <dxf>
      <border outline="0">
        <bottom style="medium">
          <color indexed="64"/>
        </bottom>
      </border>
    </dxf>
    <dxf>
      <font>
        <b/>
        <i val="0"/>
        <strike val="0"/>
        <condense val="0"/>
        <extend val="0"/>
        <outline val="0"/>
        <shadow val="0"/>
        <u val="none"/>
        <vertAlign val="baseline"/>
        <sz val="12"/>
        <color theme="1"/>
        <name val="Calibri"/>
        <scheme val="minor"/>
      </font>
      <alignment horizontal="center" vertical="center" textRotation="0" wrapText="1"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border diagonalUp="0" diagonalDown="0">
        <left/>
        <right style="medium">
          <color indexed="64"/>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alignment horizontal="center" vertical="center" textRotation="0" wrapText="0" indent="0" justifyLastLine="0" shrinkToFit="0" readingOrder="0"/>
      <border diagonalUp="0" diagonalDown="0">
        <left/>
        <right style="medium">
          <color indexed="64"/>
        </right>
        <top/>
        <bottom style="thin">
          <color indexed="64"/>
        </bottom>
        <vertical/>
        <horizontal/>
      </border>
    </dxf>
    <dxf>
      <alignment horizontal="center" vertical="center" textRotation="0" wrapText="0" indent="0" justifyLastLine="0" shrinkToFit="0" readingOrder="0"/>
      <border diagonalUp="0" diagonalDown="0">
        <left style="medium">
          <color indexed="64"/>
        </left>
        <right style="medium">
          <color indexed="64"/>
        </right>
        <top style="thin">
          <color indexed="64"/>
        </top>
        <bottom/>
        <vertical/>
        <horizontal/>
      </border>
    </dxf>
    <dxf>
      <font>
        <b val="0"/>
        <i val="0"/>
        <strike val="0"/>
        <condense val="0"/>
        <extend val="0"/>
        <outline val="0"/>
        <shadow val="0"/>
        <u val="none"/>
        <vertAlign val="baseline"/>
        <sz val="11"/>
        <color auto="1"/>
        <name val="Calibri"/>
        <scheme val="minor"/>
      </font>
      <alignment horizontal="justify" vertical="center" textRotation="0" wrapText="0" indent="0" justifyLastLine="0" shrinkToFit="0" readingOrder="0"/>
      <border diagonalUp="0" diagonalDown="0">
        <left style="thin">
          <color indexed="64"/>
        </left>
        <right/>
        <top style="thin">
          <color indexed="64"/>
        </top>
        <bottom/>
        <vertical/>
        <horizontal/>
      </border>
    </dxf>
    <dxf>
      <alignment horizontal="left" vertical="center" textRotation="0" wrapText="0" indent="0" justifyLastLine="0" shrinkToFit="0" readingOrder="0"/>
      <border diagonalUp="0" diagonalDown="0">
        <left/>
        <right style="thin">
          <color indexed="64"/>
        </right>
        <top style="thin">
          <color indexed="64"/>
        </top>
        <bottom/>
        <vertical/>
        <horizontal/>
      </border>
    </dxf>
    <dxf>
      <border outline="0">
        <left style="medium">
          <color indexed="64"/>
        </left>
        <top style="medium">
          <color indexed="64"/>
        </top>
        <bottom style="medium">
          <color indexed="64"/>
        </bottom>
      </border>
    </dxf>
    <dxf>
      <alignment horizontal="center" vertical="center" textRotation="0" wrapText="0" indent="0" justifyLastLine="0" shrinkToFit="0" readingOrder="0"/>
    </dxf>
    <dxf>
      <border outline="0">
        <bottom style="medium">
          <color indexed="64"/>
        </bottom>
      </border>
    </dxf>
    <dxf>
      <font>
        <b/>
        <i val="0"/>
        <strike val="0"/>
        <condense val="0"/>
        <extend val="0"/>
        <outline val="0"/>
        <shadow val="0"/>
        <u val="none"/>
        <vertAlign val="baseline"/>
        <sz val="12"/>
        <color theme="1"/>
        <name val="Calibri"/>
        <scheme val="minor"/>
      </font>
      <alignment horizontal="center" vertical="center" textRotation="0" wrapText="1" indent="0" justifyLastLine="0" shrinkToFit="0" readingOrder="0"/>
      <border diagonalUp="0" diagonalDown="0" outline="0">
        <left style="medium">
          <color indexed="64"/>
        </left>
        <right style="medium">
          <color indexed="64"/>
        </right>
        <top/>
        <bottom/>
      </border>
    </dxf>
    <dxf>
      <border>
        <left style="medium">
          <color auto="1"/>
        </left>
        <right style="medium">
          <color auto="1"/>
        </right>
        <top style="medium">
          <color auto="1"/>
        </top>
        <bottom style="medium">
          <color auto="1"/>
        </bottom>
      </border>
    </dxf>
  </dxfs>
  <tableStyles count="1" defaultTableStyle="TableStyleMedium2" defaultPivotStyle="PivotStyleLight16">
    <tableStyle name="Style de tableau 1" pivot="0" count="1">
      <tableStyleElement type="firstColumnStripe" dxfId="130"/>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ables/table1.xml><?xml version="1.0" encoding="utf-8"?>
<table xmlns="http://schemas.openxmlformats.org/spreadsheetml/2006/main" id="1" name="tblcompQual" displayName="tblcompQual" ref="A9:I38" totalsRowShown="0" headerRowDxfId="129" dataDxfId="127" headerRowBorderDxfId="128" tableBorderDxfId="126">
  <autoFilter ref="A9:I38"/>
  <tableColumns count="9">
    <tableColumn id="1" name="Activité" dataDxfId="125"/>
    <tableColumn id="2" name="Tâches" dataDxfId="124"/>
    <tableColumn id="3" name="Poid de la tâche" dataDxfId="123"/>
    <tableColumn id="10" name="couverture de l'activité" dataDxfId="122" dataCellStyle="Pourcentage"/>
    <tableColumn id="4" name="Besoin théorique" dataDxfId="121"/>
    <tableColumn id="5" name="LACROTTE Fabienne" dataDxfId="120"/>
    <tableColumn id="6" name="AMARCHI Lakhdar" dataDxfId="119"/>
    <tableColumn id="7" name="PENOT-DESMARTIN Aurélien" dataDxfId="118"/>
    <tableColumn id="8" name="DREESEN Bruno" dataDxfId="117"/>
  </tableColumns>
  <tableStyleInfo name="TableStyleMedium2" showFirstColumn="0" showLastColumn="0" showRowStripes="1" showColumnStripes="0"/>
</table>
</file>

<file path=xl/tables/table2.xml><?xml version="1.0" encoding="utf-8"?>
<table xmlns="http://schemas.openxmlformats.org/spreadsheetml/2006/main" id="5" name="tblcompAdv" displayName="tblcompAdv" ref="A9:K39" totalsRowShown="0" headerRowDxfId="116" dataDxfId="114" headerRowBorderDxfId="115" tableBorderDxfId="113">
  <autoFilter ref="A9:K39"/>
  <tableColumns count="11">
    <tableColumn id="1" name="Activité" dataDxfId="112"/>
    <tableColumn id="2" name="Tâches" dataDxfId="111"/>
    <tableColumn id="3" name="Poid de la tâche" dataDxfId="110"/>
    <tableColumn id="10" name="Couverture de l'activité" dataDxfId="109" dataCellStyle="Pourcentage">
      <calculatedColumnFormula>COUNTIF(tblcompAdv[[#This Row],[ESCUDE Cédric]:[PALLAGET Audrey]],"&gt;1")</calculatedColumnFormula>
    </tableColumn>
    <tableColumn id="4" name="Besoin théorique" dataDxfId="108"/>
    <tableColumn id="5" name="ESCUDE Cédric" dataDxfId="107"/>
    <tableColumn id="6" name="GIBERT Jonathan" dataDxfId="106"/>
    <tableColumn id="7" name="ROUSSEAU Sophie" dataDxfId="105"/>
    <tableColumn id="11" name="ANTUNES Alexandre" dataDxfId="104"/>
    <tableColumn id="12" name="DAUVERGNE Angélique" dataDxfId="103"/>
    <tableColumn id="13" name="PALLAGET Audrey" dataDxfId="102"/>
  </tableColumns>
  <tableStyleInfo name="TableStyleMedium2" showFirstColumn="0" showLastColumn="0" showRowStripes="1" showColumnStripes="0"/>
</table>
</file>

<file path=xl/tables/table3.xml><?xml version="1.0" encoding="utf-8"?>
<table xmlns="http://schemas.openxmlformats.org/spreadsheetml/2006/main" id="7" name="tblcompLog" displayName="tblcompLog" ref="A44:I70" totalsRowShown="0" headerRowDxfId="101" dataDxfId="99" headerRowBorderDxfId="100" tableBorderDxfId="98">
  <autoFilter ref="A44:I70"/>
  <tableColumns count="9">
    <tableColumn id="1" name="Activité" dataDxfId="97"/>
    <tableColumn id="2" name="Tâches" dataDxfId="96"/>
    <tableColumn id="3" name="Poid de la tâche" dataDxfId="95"/>
    <tableColumn id="10" name="Couverture de l'activité" dataDxfId="94" dataCellStyle="Pourcentage">
      <calculatedColumnFormula>COUNTIF(tblcompLog[[#This Row],[SEILLIER Laurent]:[LAURENCON Benoit]],"&gt;1")</calculatedColumnFormula>
    </tableColumn>
    <tableColumn id="4" name="Besoin théorique" dataDxfId="93"/>
    <tableColumn id="5" name="SEILLIER Laurent" dataDxfId="92"/>
    <tableColumn id="6" name="TEDESCHI Florent" dataDxfId="91"/>
    <tableColumn id="7" name="FABRY Arnaud" dataDxfId="90"/>
    <tableColumn id="11" name="LAURENCON Benoit" dataDxfId="89"/>
  </tableColumns>
  <tableStyleInfo name="TableStyleMedium2" showFirstColumn="0" showLastColumn="0" showRowStripes="1" showColumnStripes="0"/>
</table>
</file>

<file path=xl/tables/table4.xml><?xml version="1.0" encoding="utf-8"?>
<table xmlns="http://schemas.openxmlformats.org/spreadsheetml/2006/main" id="8" name="tblcompMaint" displayName="tblcompMaint" ref="A9:H44" totalsRowShown="0" headerRowDxfId="88" dataDxfId="86" headerRowBorderDxfId="87" tableBorderDxfId="85">
  <autoFilter ref="A9:H44"/>
  <tableColumns count="8">
    <tableColumn id="1" name="Activité" dataDxfId="84"/>
    <tableColumn id="2" name="Tâches" dataDxfId="83"/>
    <tableColumn id="3" name="Poid de la tâche" dataDxfId="82"/>
    <tableColumn id="10" name="couverture de l'activité" dataDxfId="81" dataCellStyle="Pourcentage"/>
    <tableColumn id="4" name="Besoin théorique" dataDxfId="80"/>
    <tableColumn id="6" name="HERISSE Olivier" dataDxfId="79"/>
    <tableColumn id="7" name="BAYRAND PASCAL" dataDxfId="78"/>
    <tableColumn id="8" name="LEMEUX Théophile" dataDxfId="77"/>
  </tableColumns>
  <tableStyleInfo name="TableStyleMedium2" showFirstColumn="0" showLastColumn="0" showRowStripes="1" showColumnStripes="0"/>
</table>
</file>

<file path=xl/tables/table5.xml><?xml version="1.0" encoding="utf-8"?>
<table xmlns="http://schemas.openxmlformats.org/spreadsheetml/2006/main" id="10" name="tblcompHSE" displayName="tblcompHSE" ref="A9:F35" totalsRowShown="0" headerRowDxfId="76" dataDxfId="74" headerRowBorderDxfId="75" tableBorderDxfId="73">
  <autoFilter ref="A9:F35"/>
  <tableColumns count="6">
    <tableColumn id="1" name="Activité" dataDxfId="72"/>
    <tableColumn id="2" name="Tâches" dataDxfId="71"/>
    <tableColumn id="3" name="Poid de la tâche" dataDxfId="70"/>
    <tableColumn id="10" name="couverture de l'activité" dataDxfId="69" dataCellStyle="Pourcentage">
      <calculatedColumnFormula>COUNTIF(tblcompHSE[[#This Row],[JOUBERTON Dominique]],"&gt;1")</calculatedColumnFormula>
    </tableColumn>
    <tableColumn id="4" name="Besoin théorique" dataDxfId="68"/>
    <tableColumn id="5" name="JOUBERTON Dominique" dataDxfId="67"/>
  </tableColumns>
  <tableStyleInfo name="TableStyleMedium2" showFirstColumn="0" showLastColumn="0" showRowStripes="1" showColumnStripes="0"/>
</table>
</file>

<file path=xl/tables/table6.xml><?xml version="1.0" encoding="utf-8"?>
<table xmlns="http://schemas.openxmlformats.org/spreadsheetml/2006/main" id="12" name="tblcompProd" displayName="tblcompProd" ref="A9:X112" totalsRowShown="0" headerRowDxfId="66" dataDxfId="64" headerRowBorderDxfId="65" tableBorderDxfId="63">
  <autoFilter ref="A9:X112"/>
  <sortState ref="A56:X72">
    <sortCondition ref="B9:B112"/>
  </sortState>
  <tableColumns count="24">
    <tableColumn id="1" name="Activité" dataDxfId="62" totalsRowDxfId="61"/>
    <tableColumn id="2" name="Tâches" dataDxfId="60" totalsRowDxfId="59"/>
    <tableColumn id="3" name="Poid de la tâche" dataDxfId="58" totalsRowDxfId="57"/>
    <tableColumn id="10" name="couverture de l'activité" dataDxfId="56" totalsRowDxfId="55" dataCellStyle="Pourcentage">
      <calculatedColumnFormula>COUNTIF(tblcompProd[[#This Row],[ASTIER Clément]:[RODRIGUE Aymeric]],"&gt;1")</calculatedColumnFormula>
    </tableColumn>
    <tableColumn id="4" name="Besoin théorique" dataDxfId="54" totalsRowDxfId="53"/>
    <tableColumn id="6" name="ASTIER Clément" dataDxfId="52" totalsRowDxfId="51"/>
    <tableColumn id="29" name="BARGIBAUX Nicolas" dataDxfId="50" totalsRowDxfId="49"/>
    <tableColumn id="28" name="BARRET Dimitri" dataDxfId="48" totalsRowDxfId="47"/>
    <tableColumn id="27" name="BATTY Damien" dataDxfId="46" totalsRowDxfId="45"/>
    <tableColumn id="26" name="BEMOLINDA Didier" dataDxfId="44" totalsRowDxfId="43"/>
    <tableColumn id="25" name="BOUDJEMLIL Kamel" dataDxfId="42" totalsRowDxfId="41"/>
    <tableColumn id="24" name="BOUDJEMLIL Karim" dataDxfId="40" totalsRowDxfId="39"/>
    <tableColumn id="23" name="CHERIH Wissam" dataDxfId="38" totalsRowDxfId="37"/>
    <tableColumn id="22" name="EL ALI Abdellatif" dataDxfId="36" totalsRowDxfId="35"/>
    <tableColumn id="21" name="FOURNIER Marc" dataDxfId="34" totalsRowDxfId="33"/>
    <tableColumn id="20" name="GONCALVEZ Anthony" dataDxfId="32" totalsRowDxfId="31"/>
    <tableColumn id="19" name="KHALFOUNI Faïçal" dataDxfId="30" totalsRowDxfId="29"/>
    <tableColumn id="18" name="KHELOUFI Djamel" dataDxfId="28" totalsRowDxfId="27"/>
    <tableColumn id="17" name="LAMICHE Alice" dataDxfId="26" totalsRowDxfId="25"/>
    <tableColumn id="16" name="MNASSRI Sami" dataDxfId="24" totalsRowDxfId="23"/>
    <tableColumn id="15" name="NATIVELLE Lucien" dataDxfId="22" totalsRowDxfId="21"/>
    <tableColumn id="14" name="PEREIRA Mickael" dataDxfId="20" totalsRowDxfId="19"/>
    <tableColumn id="13" name="RENAUX Stéphane" dataDxfId="18" totalsRowDxfId="17"/>
    <tableColumn id="5" name="RODRIGUE Aymeric" dataDxfId="16" totalsRowDxfId="15"/>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table" Target="../tables/table4.xml"/><Relationship Id="rId1"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table" Target="../tables/table5.xml"/><Relationship Id="rId1" Type="http://schemas.openxmlformats.org/officeDocument/2006/relationships/vmlDrawing" Target="../drawings/vmlDrawing4.vml"/></Relationships>
</file>

<file path=xl/worksheets/_rels/sheet5.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vmlDrawing" Target="../drawings/vmlDrawing5.vml"/><Relationship Id="rId1" Type="http://schemas.openxmlformats.org/officeDocument/2006/relationships/printerSettings" Target="../printerSettings/printerSettings3.bin"/><Relationship Id="rId4" Type="http://schemas.openxmlformats.org/officeDocument/2006/relationships/comments" Target="../comments5.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L38"/>
  <sheetViews>
    <sheetView workbookViewId="0">
      <selection activeCell="E13" sqref="E13"/>
    </sheetView>
  </sheetViews>
  <sheetFormatPr baseColWidth="10" defaultRowHeight="15"/>
  <cols>
    <col min="1" max="1" width="12.7109375" style="1" bestFit="1" customWidth="1"/>
    <col min="2" max="2" width="76" bestFit="1" customWidth="1"/>
    <col min="3" max="3" width="18.85546875" style="3" customWidth="1"/>
    <col min="4" max="4" width="19.85546875" customWidth="1"/>
    <col min="5" max="5" width="22.42578125" customWidth="1"/>
    <col min="6" max="6" width="13.5703125" customWidth="1"/>
    <col min="7" max="7" width="17.85546875" customWidth="1"/>
    <col min="8" max="8" width="20.28515625" customWidth="1"/>
    <col min="9" max="9" width="15.28515625" bestFit="1" customWidth="1"/>
    <col min="10" max="10" width="14.28515625" customWidth="1"/>
  </cols>
  <sheetData>
    <row r="1" spans="1:12" ht="15.75" thickBot="1">
      <c r="A1" s="11" t="s">
        <v>35</v>
      </c>
      <c r="B1" s="12"/>
      <c r="D1" s="76" t="s">
        <v>37</v>
      </c>
      <c r="E1" s="77"/>
      <c r="F1" s="77"/>
      <c r="G1" s="77"/>
      <c r="H1" s="77"/>
      <c r="I1" s="77"/>
      <c r="J1" s="77"/>
      <c r="K1" s="77"/>
      <c r="L1" s="78"/>
    </row>
    <row r="2" spans="1:12">
      <c r="A2" s="81" t="s">
        <v>38</v>
      </c>
      <c r="B2" s="13" t="s">
        <v>32</v>
      </c>
      <c r="D2" s="84" t="s">
        <v>38</v>
      </c>
      <c r="E2" s="71" t="s">
        <v>39</v>
      </c>
      <c r="F2" s="72"/>
      <c r="G2" s="72"/>
      <c r="H2" s="72"/>
      <c r="I2" s="72"/>
      <c r="J2" s="72"/>
      <c r="K2" s="72"/>
      <c r="L2" s="73"/>
    </row>
    <row r="3" spans="1:12">
      <c r="A3" s="82"/>
      <c r="B3" s="14" t="s">
        <v>33</v>
      </c>
      <c r="D3" s="85"/>
      <c r="E3" s="74" t="s">
        <v>40</v>
      </c>
      <c r="F3" s="74"/>
      <c r="G3" s="74"/>
      <c r="H3" s="74"/>
      <c r="I3" s="74"/>
      <c r="J3" s="74"/>
      <c r="K3" s="74"/>
      <c r="L3" s="75"/>
    </row>
    <row r="4" spans="1:12" ht="15.75" thickBot="1">
      <c r="A4" s="83"/>
      <c r="B4" s="15" t="s">
        <v>34</v>
      </c>
      <c r="D4" s="85"/>
      <c r="E4" s="74" t="s">
        <v>41</v>
      </c>
      <c r="F4" s="74"/>
      <c r="G4" s="74"/>
      <c r="H4" s="74"/>
      <c r="I4" s="74"/>
      <c r="J4" s="74"/>
      <c r="K4" s="74"/>
      <c r="L4" s="75"/>
    </row>
    <row r="5" spans="1:12" ht="15.75" thickBot="1">
      <c r="D5" s="86"/>
      <c r="E5" s="79" t="s">
        <v>42</v>
      </c>
      <c r="F5" s="79"/>
      <c r="G5" s="79"/>
      <c r="H5" s="79"/>
      <c r="I5" s="79"/>
      <c r="J5" s="79"/>
      <c r="K5" s="79"/>
      <c r="L5" s="80"/>
    </row>
    <row r="6" spans="1:12" ht="15.75" thickBot="1"/>
    <row r="7" spans="1:12" ht="14.25" customHeight="1">
      <c r="A7" s="65" t="s">
        <v>48</v>
      </c>
      <c r="B7" s="66"/>
      <c r="C7" s="66"/>
      <c r="D7" s="66"/>
      <c r="E7" s="67"/>
      <c r="F7" s="35">
        <f>F38/SUM($F38:$I38)</f>
        <v>0.51086956521739135</v>
      </c>
      <c r="G7" s="35">
        <f>G38/SUM($F38:$I38)</f>
        <v>0.4891304347826087</v>
      </c>
      <c r="H7" s="35">
        <f t="shared" ref="H7:I7" si="0">H38/SUM($F38:$I38)</f>
        <v>0</v>
      </c>
      <c r="I7" s="35">
        <f t="shared" si="0"/>
        <v>0</v>
      </c>
    </row>
    <row r="8" spans="1:12" ht="15" customHeight="1" thickBot="1">
      <c r="A8" s="68" t="s">
        <v>47</v>
      </c>
      <c r="B8" s="69"/>
      <c r="C8" s="69"/>
      <c r="D8" s="69"/>
      <c r="E8" s="70"/>
      <c r="F8" s="36">
        <f>COUNTIF(LACROTTE_Fabienne,"&gt;1")/sommebesoinQual</f>
        <v>0.70833333333333337</v>
      </c>
      <c r="G8" s="36">
        <f>COUNTIF(AMARCHI_Lakhdar,"&gt;1")/sommebesoinQual</f>
        <v>0.66666666666666663</v>
      </c>
      <c r="H8" s="36">
        <f>COUNTIF(PENOT_DESMARTIN_Aurélien,"&gt;1")/sommebesoinQual</f>
        <v>0</v>
      </c>
      <c r="I8" s="36">
        <f>COUNTIF(DREESEN_Bruno,"&gt;1")/sommebesoinQual</f>
        <v>0</v>
      </c>
    </row>
    <row r="9" spans="1:12" s="2" customFormat="1" ht="33" customHeight="1" thickBot="1">
      <c r="A9" s="38" t="s">
        <v>18</v>
      </c>
      <c r="B9" s="39" t="s">
        <v>21</v>
      </c>
      <c r="C9" s="37" t="s">
        <v>20</v>
      </c>
      <c r="D9" s="37" t="s">
        <v>49</v>
      </c>
      <c r="E9" s="37" t="s">
        <v>19</v>
      </c>
      <c r="F9" s="28" t="s">
        <v>36</v>
      </c>
      <c r="G9" s="29" t="s">
        <v>29</v>
      </c>
      <c r="H9" s="28" t="s">
        <v>30</v>
      </c>
      <c r="I9" s="30" t="s">
        <v>31</v>
      </c>
    </row>
    <row r="10" spans="1:12">
      <c r="A10" s="25" t="s">
        <v>25</v>
      </c>
      <c r="B10" s="24" t="s">
        <v>11</v>
      </c>
      <c r="C10" s="8">
        <v>3</v>
      </c>
      <c r="D10" s="34">
        <f>COUNTIF(tblcompQual[[#This Row],[LACROTTE Fabienne]:[DREESEN Bruno]],"&gt;1")</f>
        <v>2</v>
      </c>
      <c r="E10" s="8">
        <v>1</v>
      </c>
      <c r="F10" s="8">
        <v>3</v>
      </c>
      <c r="G10" s="16">
        <v>3</v>
      </c>
      <c r="H10" s="8"/>
      <c r="I10" s="17">
        <v>0</v>
      </c>
    </row>
    <row r="11" spans="1:12">
      <c r="A11" s="27" t="s">
        <v>150</v>
      </c>
      <c r="B11" s="45" t="s">
        <v>154</v>
      </c>
      <c r="C11" s="21"/>
      <c r="D11" s="34">
        <f>COUNTIF(tblcompQual[[#This Row],[LACROTTE Fabienne]:[DREESEN Bruno]],"&gt;1")</f>
        <v>0</v>
      </c>
      <c r="E11" s="21"/>
      <c r="F11" s="21"/>
      <c r="G11" s="22"/>
      <c r="H11" s="21"/>
      <c r="I11" s="23"/>
    </row>
    <row r="12" spans="1:12">
      <c r="A12" s="27" t="s">
        <v>150</v>
      </c>
      <c r="B12" s="45" t="s">
        <v>153</v>
      </c>
      <c r="C12" s="21"/>
      <c r="D12" s="34">
        <f>COUNTIF(tblcompQual[[#This Row],[LACROTTE Fabienne]:[DREESEN Bruno]],"&gt;1")</f>
        <v>0</v>
      </c>
      <c r="E12" s="21"/>
      <c r="F12" s="21"/>
      <c r="G12" s="22"/>
      <c r="H12" s="21"/>
      <c r="I12" s="23"/>
    </row>
    <row r="13" spans="1:12">
      <c r="A13" s="27" t="s">
        <v>150</v>
      </c>
      <c r="B13" s="45" t="s">
        <v>152</v>
      </c>
      <c r="C13" s="21"/>
      <c r="D13" s="34">
        <f>COUNTIF(tblcompQual[[#This Row],[LACROTTE Fabienne]:[DREESEN Bruno]],"&gt;1")</f>
        <v>0</v>
      </c>
      <c r="E13" s="21"/>
      <c r="F13" s="21"/>
      <c r="G13" s="22"/>
      <c r="H13" s="21"/>
      <c r="I13" s="23"/>
    </row>
    <row r="14" spans="1:12">
      <c r="A14" s="27" t="s">
        <v>150</v>
      </c>
      <c r="B14" s="45" t="s">
        <v>151</v>
      </c>
      <c r="C14" s="21"/>
      <c r="D14" s="34">
        <f>COUNTIF(tblcompQual[[#This Row],[LACROTTE Fabienne]:[DREESEN Bruno]],"&gt;1")</f>
        <v>0</v>
      </c>
      <c r="E14" s="21"/>
      <c r="F14" s="21"/>
      <c r="G14" s="22"/>
      <c r="H14" s="21"/>
      <c r="I14" s="23"/>
    </row>
    <row r="15" spans="1:12">
      <c r="A15" s="26" t="s">
        <v>25</v>
      </c>
      <c r="B15" s="4" t="s">
        <v>12</v>
      </c>
      <c r="C15" s="9">
        <v>1</v>
      </c>
      <c r="D15" s="34">
        <f>COUNTIF(tblcompQual[[#This Row],[LACROTTE Fabienne]:[DREESEN Bruno]],"&gt;1")</f>
        <v>2</v>
      </c>
      <c r="E15" s="9">
        <v>1</v>
      </c>
      <c r="F15" s="9">
        <v>3</v>
      </c>
      <c r="G15" s="18">
        <v>2</v>
      </c>
      <c r="H15" s="9"/>
      <c r="I15" s="19"/>
    </row>
    <row r="16" spans="1:12">
      <c r="A16" s="26" t="s">
        <v>25</v>
      </c>
      <c r="B16" s="7" t="s">
        <v>16</v>
      </c>
      <c r="C16" s="9">
        <v>1</v>
      </c>
      <c r="D16" s="34">
        <f>COUNTIF(tblcompQual[[#This Row],[LACROTTE Fabienne]:[DREESEN Bruno]],"&gt;1")</f>
        <v>2</v>
      </c>
      <c r="E16" s="9">
        <v>1</v>
      </c>
      <c r="F16" s="9">
        <v>3</v>
      </c>
      <c r="G16" s="18">
        <v>3</v>
      </c>
      <c r="H16" s="9"/>
      <c r="I16" s="19"/>
    </row>
    <row r="17" spans="1:9">
      <c r="A17" s="26" t="s">
        <v>22</v>
      </c>
      <c r="B17" s="4" t="s">
        <v>1</v>
      </c>
      <c r="C17" s="9">
        <v>1</v>
      </c>
      <c r="D17" s="34">
        <f>COUNTIF(tblcompQual[[#This Row],[LACROTTE Fabienne]:[DREESEN Bruno]],"&gt;1")</f>
        <v>2</v>
      </c>
      <c r="E17" s="9">
        <v>1</v>
      </c>
      <c r="F17" s="9">
        <v>2</v>
      </c>
      <c r="G17" s="18">
        <v>2</v>
      </c>
      <c r="H17" s="9"/>
      <c r="I17" s="19"/>
    </row>
    <row r="18" spans="1:9">
      <c r="A18" s="26" t="s">
        <v>22</v>
      </c>
      <c r="B18" s="4" t="s">
        <v>4</v>
      </c>
      <c r="C18" s="9">
        <v>2</v>
      </c>
      <c r="D18" s="34">
        <f>COUNTIF(tblcompQual[[#This Row],[LACROTTE Fabienne]:[DREESEN Bruno]],"&gt;1")</f>
        <v>2</v>
      </c>
      <c r="E18" s="9">
        <v>1</v>
      </c>
      <c r="F18" s="9">
        <v>2</v>
      </c>
      <c r="G18" s="18">
        <v>2</v>
      </c>
      <c r="H18" s="9"/>
      <c r="I18" s="19"/>
    </row>
    <row r="19" spans="1:9">
      <c r="A19" s="26" t="s">
        <v>22</v>
      </c>
      <c r="B19" s="5" t="s">
        <v>5</v>
      </c>
      <c r="C19" s="9">
        <v>1</v>
      </c>
      <c r="D19" s="34">
        <f>COUNTIF(tblcompQual[[#This Row],[LACROTTE Fabienne]:[DREESEN Bruno]],"&gt;1")</f>
        <v>2</v>
      </c>
      <c r="E19" s="9">
        <v>1</v>
      </c>
      <c r="F19" s="9">
        <v>2</v>
      </c>
      <c r="G19" s="18">
        <v>2</v>
      </c>
      <c r="H19" s="9"/>
      <c r="I19" s="19"/>
    </row>
    <row r="20" spans="1:9">
      <c r="A20" s="26" t="s">
        <v>22</v>
      </c>
      <c r="B20" s="5" t="s">
        <v>6</v>
      </c>
      <c r="C20" s="9">
        <v>2</v>
      </c>
      <c r="D20" s="34">
        <f>COUNTIF(tblcompQual[[#This Row],[LACROTTE Fabienne]:[DREESEN Bruno]],"&gt;1")</f>
        <v>1</v>
      </c>
      <c r="E20" s="9">
        <v>1</v>
      </c>
      <c r="F20" s="9">
        <v>3</v>
      </c>
      <c r="G20" s="18">
        <v>1</v>
      </c>
      <c r="H20" s="9"/>
      <c r="I20" s="19"/>
    </row>
    <row r="21" spans="1:9">
      <c r="A21" s="26" t="s">
        <v>22</v>
      </c>
      <c r="B21" s="7" t="s">
        <v>14</v>
      </c>
      <c r="C21" s="9">
        <v>1</v>
      </c>
      <c r="D21" s="34">
        <f>COUNTIF(tblcompQual[[#This Row],[LACROTTE Fabienne]:[DREESEN Bruno]],"&gt;1")</f>
        <v>1</v>
      </c>
      <c r="E21" s="9">
        <v>1</v>
      </c>
      <c r="F21" s="9">
        <v>2</v>
      </c>
      <c r="G21" s="18">
        <v>1</v>
      </c>
      <c r="H21" s="9"/>
      <c r="I21" s="19"/>
    </row>
    <row r="22" spans="1:9">
      <c r="A22" s="26" t="s">
        <v>23</v>
      </c>
      <c r="B22" s="4" t="s">
        <v>149</v>
      </c>
      <c r="C22" s="9">
        <v>2</v>
      </c>
      <c r="D22" s="34">
        <f>COUNTIF(tblcompQual[[#This Row],[LACROTTE Fabienne]:[DREESEN Bruno]],"&gt;1")</f>
        <v>2</v>
      </c>
      <c r="E22" s="9">
        <v>1</v>
      </c>
      <c r="F22" s="9">
        <v>3</v>
      </c>
      <c r="G22" s="18">
        <v>3</v>
      </c>
      <c r="H22" s="9"/>
      <c r="I22" s="19"/>
    </row>
    <row r="23" spans="1:9">
      <c r="A23" s="26" t="s">
        <v>23</v>
      </c>
      <c r="B23" s="5" t="s">
        <v>8</v>
      </c>
      <c r="C23" s="9">
        <v>1</v>
      </c>
      <c r="D23" s="34">
        <f>COUNTIF(tblcompQual[[#This Row],[LACROTTE Fabienne]:[DREESEN Bruno]],"&gt;1")</f>
        <v>2</v>
      </c>
      <c r="E23" s="9">
        <v>1</v>
      </c>
      <c r="F23" s="9">
        <v>2</v>
      </c>
      <c r="G23" s="18">
        <v>3</v>
      </c>
      <c r="H23" s="9"/>
      <c r="I23" s="19"/>
    </row>
    <row r="24" spans="1:9">
      <c r="A24" s="26" t="s">
        <v>23</v>
      </c>
      <c r="B24" s="5" t="s">
        <v>28</v>
      </c>
      <c r="C24" s="9">
        <v>1</v>
      </c>
      <c r="D24" s="34">
        <f>COUNTIF(tblcompQual[[#This Row],[LACROTTE Fabienne]:[DREESEN Bruno]],"&gt;1")</f>
        <v>2</v>
      </c>
      <c r="E24" s="9">
        <v>1</v>
      </c>
      <c r="F24" s="9">
        <v>2</v>
      </c>
      <c r="G24" s="18">
        <v>3</v>
      </c>
      <c r="H24" s="9"/>
      <c r="I24" s="19"/>
    </row>
    <row r="25" spans="1:9">
      <c r="A25" s="26" t="s">
        <v>23</v>
      </c>
      <c r="B25" s="6" t="s">
        <v>10</v>
      </c>
      <c r="C25" s="9">
        <v>2</v>
      </c>
      <c r="D25" s="34">
        <f>COUNTIF(tblcompQual[[#This Row],[LACROTTE Fabienne]:[DREESEN Bruno]],"&gt;1")</f>
        <v>2</v>
      </c>
      <c r="E25" s="9">
        <v>1</v>
      </c>
      <c r="F25" s="9">
        <v>2</v>
      </c>
      <c r="G25" s="18">
        <v>2</v>
      </c>
      <c r="H25" s="9"/>
      <c r="I25" s="19"/>
    </row>
    <row r="26" spans="1:9">
      <c r="A26" s="26" t="s">
        <v>23</v>
      </c>
      <c r="B26" s="5" t="s">
        <v>44</v>
      </c>
      <c r="C26" s="9">
        <v>1</v>
      </c>
      <c r="D26" s="34">
        <f>COUNTIF(tblcompQual[[#This Row],[LACROTTE Fabienne]:[DREESEN Bruno]],"&gt;1")</f>
        <v>1</v>
      </c>
      <c r="E26" s="9">
        <v>1</v>
      </c>
      <c r="F26" s="9">
        <v>1</v>
      </c>
      <c r="G26" s="18">
        <v>2</v>
      </c>
      <c r="H26" s="9"/>
      <c r="I26" s="19"/>
    </row>
    <row r="27" spans="1:9">
      <c r="A27" s="26" t="s">
        <v>26</v>
      </c>
      <c r="B27" s="5" t="s">
        <v>27</v>
      </c>
      <c r="C27" s="9">
        <v>2</v>
      </c>
      <c r="D27" s="34">
        <f>COUNTIF(tblcompQual[[#This Row],[LACROTTE Fabienne]:[DREESEN Bruno]],"&gt;1")</f>
        <v>1</v>
      </c>
      <c r="E27" s="9">
        <v>1</v>
      </c>
      <c r="F27" s="9">
        <v>1</v>
      </c>
      <c r="G27" s="18">
        <v>2</v>
      </c>
      <c r="H27" s="9"/>
      <c r="I27" s="19"/>
    </row>
    <row r="28" spans="1:9">
      <c r="A28" s="26" t="s">
        <v>26</v>
      </c>
      <c r="B28" s="5" t="s">
        <v>9</v>
      </c>
      <c r="C28" s="9">
        <v>3</v>
      </c>
      <c r="D28" s="34">
        <f>COUNTIF(tblcompQual[[#This Row],[LACROTTE Fabienne]:[DREESEN Bruno]],"&gt;1")</f>
        <v>2</v>
      </c>
      <c r="E28" s="9">
        <v>1</v>
      </c>
      <c r="F28" s="9">
        <v>2</v>
      </c>
      <c r="G28" s="18">
        <v>2</v>
      </c>
      <c r="H28" s="9"/>
      <c r="I28" s="19"/>
    </row>
    <row r="29" spans="1:9">
      <c r="A29" s="26" t="s">
        <v>26</v>
      </c>
      <c r="B29" s="7" t="s">
        <v>45</v>
      </c>
      <c r="C29" s="9">
        <v>2</v>
      </c>
      <c r="D29" s="34">
        <f>COUNTIF(tblcompQual[[#This Row],[LACROTTE Fabienne]:[DREESEN Bruno]],"&gt;1")</f>
        <v>2</v>
      </c>
      <c r="E29" s="9">
        <v>1</v>
      </c>
      <c r="F29" s="9">
        <v>2</v>
      </c>
      <c r="G29" s="18">
        <v>2</v>
      </c>
      <c r="H29" s="9"/>
      <c r="I29" s="19"/>
    </row>
    <row r="30" spans="1:9">
      <c r="A30" s="26" t="s">
        <v>24</v>
      </c>
      <c r="B30" s="6" t="s">
        <v>0</v>
      </c>
      <c r="C30" s="9">
        <v>3</v>
      </c>
      <c r="D30" s="34">
        <f>COUNTIF(tblcompQual[[#This Row],[LACROTTE Fabienne]:[DREESEN Bruno]],"&gt;1")</f>
        <v>1</v>
      </c>
      <c r="E30" s="9">
        <v>1</v>
      </c>
      <c r="F30" s="9">
        <v>3</v>
      </c>
      <c r="G30" s="18">
        <v>1</v>
      </c>
      <c r="H30" s="9"/>
      <c r="I30" s="19"/>
    </row>
    <row r="31" spans="1:9">
      <c r="A31" s="26" t="s">
        <v>24</v>
      </c>
      <c r="B31" s="4" t="s">
        <v>2</v>
      </c>
      <c r="C31" s="9">
        <v>3</v>
      </c>
      <c r="D31" s="34">
        <f>COUNTIF(tblcompQual[[#This Row],[LACROTTE Fabienne]:[DREESEN Bruno]],"&gt;1")</f>
        <v>0</v>
      </c>
      <c r="E31" s="9">
        <v>1</v>
      </c>
      <c r="F31" s="9">
        <v>1</v>
      </c>
      <c r="G31" s="18">
        <v>1</v>
      </c>
      <c r="H31" s="9"/>
      <c r="I31" s="19"/>
    </row>
    <row r="32" spans="1:9">
      <c r="A32" s="26" t="s">
        <v>24</v>
      </c>
      <c r="B32" s="4" t="s">
        <v>3</v>
      </c>
      <c r="C32" s="9">
        <v>3</v>
      </c>
      <c r="D32" s="34">
        <f>COUNTIF(tblcompQual[[#This Row],[LACROTTE Fabienne]:[DREESEN Bruno]],"&gt;1")</f>
        <v>2</v>
      </c>
      <c r="E32" s="9">
        <v>1</v>
      </c>
      <c r="F32" s="9">
        <v>2</v>
      </c>
      <c r="G32" s="18">
        <v>2</v>
      </c>
      <c r="H32" s="9"/>
      <c r="I32" s="19"/>
    </row>
    <row r="33" spans="1:9">
      <c r="A33" s="26" t="s">
        <v>24</v>
      </c>
      <c r="B33" s="5" t="s">
        <v>7</v>
      </c>
      <c r="C33" s="9">
        <v>3</v>
      </c>
      <c r="D33" s="34">
        <f>COUNTIF(tblcompQual[[#This Row],[LACROTTE Fabienne]:[DREESEN Bruno]],"&gt;1")</f>
        <v>1</v>
      </c>
      <c r="E33" s="9">
        <v>1</v>
      </c>
      <c r="F33" s="9">
        <v>2</v>
      </c>
      <c r="G33" s="18">
        <v>1</v>
      </c>
      <c r="H33" s="9"/>
      <c r="I33" s="19"/>
    </row>
    <row r="34" spans="1:9">
      <c r="A34" s="26" t="s">
        <v>24</v>
      </c>
      <c r="B34" s="5" t="s">
        <v>13</v>
      </c>
      <c r="C34" s="9">
        <v>1</v>
      </c>
      <c r="D34" s="34">
        <f>COUNTIF(tblcompQual[[#This Row],[LACROTTE Fabienne]:[DREESEN Bruno]],"&gt;1")</f>
        <v>0</v>
      </c>
      <c r="E34" s="9">
        <v>1</v>
      </c>
      <c r="F34" s="9">
        <v>1</v>
      </c>
      <c r="G34" s="18">
        <v>1</v>
      </c>
      <c r="H34" s="9"/>
      <c r="I34" s="19"/>
    </row>
    <row r="35" spans="1:9">
      <c r="A35" s="26" t="s">
        <v>24</v>
      </c>
      <c r="B35" s="7" t="s">
        <v>15</v>
      </c>
      <c r="C35" s="9">
        <v>1</v>
      </c>
      <c r="D35" s="34">
        <f>COUNTIF(tblcompQual[[#This Row],[LACROTTE Fabienne]:[DREESEN Bruno]],"&gt;1")</f>
        <v>0</v>
      </c>
      <c r="E35" s="9">
        <v>1</v>
      </c>
      <c r="F35" s="9">
        <v>1</v>
      </c>
      <c r="G35" s="18">
        <v>1</v>
      </c>
      <c r="H35" s="9"/>
      <c r="I35" s="19"/>
    </row>
    <row r="36" spans="1:9">
      <c r="A36" s="26" t="s">
        <v>24</v>
      </c>
      <c r="B36" s="7" t="s">
        <v>46</v>
      </c>
      <c r="C36" s="9">
        <v>1</v>
      </c>
      <c r="D36" s="34">
        <f>COUNTIF(tblcompQual[[#This Row],[LACROTTE Fabienne]:[DREESEN Bruno]],"&gt;1")</f>
        <v>0</v>
      </c>
      <c r="E36" s="9">
        <v>1</v>
      </c>
      <c r="F36" s="9">
        <v>1</v>
      </c>
      <c r="G36" s="18">
        <v>1</v>
      </c>
      <c r="H36" s="9"/>
      <c r="I36" s="19"/>
    </row>
    <row r="37" spans="1:9" ht="15.75" thickBot="1">
      <c r="A37" s="27" t="s">
        <v>24</v>
      </c>
      <c r="B37" s="20" t="s">
        <v>17</v>
      </c>
      <c r="C37" s="21">
        <v>3</v>
      </c>
      <c r="D37" s="34">
        <f>COUNTIF(tblcompQual[[#This Row],[LACROTTE Fabienne]:[DREESEN Bruno]],"&gt;1")</f>
        <v>1</v>
      </c>
      <c r="E37" s="21">
        <v>1</v>
      </c>
      <c r="F37" s="21">
        <v>1</v>
      </c>
      <c r="G37" s="22">
        <v>2</v>
      </c>
      <c r="H37" s="21"/>
      <c r="I37" s="23"/>
    </row>
    <row r="38" spans="1:9" ht="15" customHeight="1">
      <c r="A38" s="31" t="s">
        <v>43</v>
      </c>
      <c r="B38" s="32">
        <f>COUNTA(B10:B37)</f>
        <v>28</v>
      </c>
      <c r="C38" s="33">
        <f>SUM(C10:C37)</f>
        <v>44</v>
      </c>
      <c r="D38" s="46"/>
      <c r="E38" s="33">
        <f>SUM(E10:E37)</f>
        <v>24</v>
      </c>
      <c r="F38" s="33">
        <f>SUM(F10:F37)</f>
        <v>47</v>
      </c>
      <c r="G38" s="33">
        <f>SUM(G10:G37)</f>
        <v>45</v>
      </c>
      <c r="H38" s="33">
        <f>SUM(H10:H37)</f>
        <v>0</v>
      </c>
      <c r="I38" s="33">
        <f>SUM(I10:I37)</f>
        <v>0</v>
      </c>
    </row>
  </sheetData>
  <mergeCells count="9">
    <mergeCell ref="A7:E7"/>
    <mergeCell ref="A8:E8"/>
    <mergeCell ref="E2:L2"/>
    <mergeCell ref="E4:L4"/>
    <mergeCell ref="D1:L1"/>
    <mergeCell ref="E3:L3"/>
    <mergeCell ref="E5:L5"/>
    <mergeCell ref="A2:A4"/>
    <mergeCell ref="D2:D5"/>
  </mergeCells>
  <conditionalFormatting sqref="D10:D37">
    <cfRule type="expression" dxfId="14" priority="21">
      <formula>IF(D10:D37=1,TRUE)</formula>
    </cfRule>
    <cfRule type="expression" dxfId="13" priority="22">
      <formula>IF(D10:D37&lt;1,TRUE)</formula>
    </cfRule>
  </conditionalFormatting>
  <pageMargins left="0.7" right="0.7" top="0.75" bottom="0.75" header="0.3" footer="0.3"/>
  <pageSetup paperSize="9" orientation="portrait"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L70"/>
  <sheetViews>
    <sheetView workbookViewId="0">
      <selection activeCell="B13" sqref="B13"/>
    </sheetView>
  </sheetViews>
  <sheetFormatPr baseColWidth="10" defaultRowHeight="15"/>
  <cols>
    <col min="1" max="1" width="12.7109375" style="1" bestFit="1" customWidth="1"/>
    <col min="2" max="2" width="76" bestFit="1" customWidth="1"/>
    <col min="3" max="3" width="16" style="3" customWidth="1"/>
    <col min="4" max="4" width="19.85546875" customWidth="1"/>
    <col min="5" max="5" width="15.7109375" customWidth="1"/>
    <col min="6" max="6" width="13.85546875" customWidth="1"/>
    <col min="7" max="7" width="15.42578125" customWidth="1"/>
    <col min="8" max="8" width="13.7109375" customWidth="1"/>
    <col min="9" max="9" width="15.28515625" bestFit="1" customWidth="1"/>
    <col min="10" max="10" width="14.28515625" customWidth="1"/>
  </cols>
  <sheetData>
    <row r="1" spans="1:12" ht="15.75" thickBot="1">
      <c r="A1" s="11" t="s">
        <v>35</v>
      </c>
      <c r="B1" s="12"/>
      <c r="D1" s="76" t="s">
        <v>37</v>
      </c>
      <c r="E1" s="77"/>
      <c r="F1" s="77"/>
      <c r="G1" s="77"/>
      <c r="H1" s="77"/>
      <c r="I1" s="77"/>
      <c r="J1" s="77"/>
      <c r="K1" s="77"/>
      <c r="L1" s="78"/>
    </row>
    <row r="2" spans="1:12">
      <c r="A2" s="81" t="s">
        <v>38</v>
      </c>
      <c r="B2" s="13" t="s">
        <v>32</v>
      </c>
      <c r="D2" s="84" t="s">
        <v>38</v>
      </c>
      <c r="E2" s="71" t="s">
        <v>39</v>
      </c>
      <c r="F2" s="72"/>
      <c r="G2" s="72"/>
      <c r="H2" s="72"/>
      <c r="I2" s="72"/>
      <c r="J2" s="72"/>
      <c r="K2" s="72"/>
      <c r="L2" s="73"/>
    </row>
    <row r="3" spans="1:12">
      <c r="A3" s="82"/>
      <c r="B3" s="14" t="s">
        <v>33</v>
      </c>
      <c r="D3" s="85"/>
      <c r="E3" s="74" t="s">
        <v>40</v>
      </c>
      <c r="F3" s="74"/>
      <c r="G3" s="74"/>
      <c r="H3" s="74"/>
      <c r="I3" s="74"/>
      <c r="J3" s="74"/>
      <c r="K3" s="74"/>
      <c r="L3" s="75"/>
    </row>
    <row r="4" spans="1:12" ht="15.75" thickBot="1">
      <c r="A4" s="83"/>
      <c r="B4" s="15" t="s">
        <v>34</v>
      </c>
      <c r="D4" s="85"/>
      <c r="E4" s="74" t="s">
        <v>41</v>
      </c>
      <c r="F4" s="74"/>
      <c r="G4" s="74"/>
      <c r="H4" s="74"/>
      <c r="I4" s="74"/>
      <c r="J4" s="74"/>
      <c r="K4" s="74"/>
      <c r="L4" s="75"/>
    </row>
    <row r="5" spans="1:12" ht="15.75" thickBot="1">
      <c r="D5" s="86"/>
      <c r="E5" s="79" t="s">
        <v>42</v>
      </c>
      <c r="F5" s="79"/>
      <c r="G5" s="79"/>
      <c r="H5" s="79"/>
      <c r="I5" s="79"/>
      <c r="J5" s="79"/>
      <c r="K5" s="79"/>
      <c r="L5" s="80"/>
    </row>
    <row r="6" spans="1:12" ht="18" customHeight="1" thickBot="1">
      <c r="A6" s="40" t="s">
        <v>60</v>
      </c>
    </row>
    <row r="7" spans="1:12" ht="12" customHeight="1">
      <c r="A7" s="65" t="s">
        <v>48</v>
      </c>
      <c r="B7" s="66"/>
      <c r="C7" s="66"/>
      <c r="D7" s="66"/>
      <c r="E7" s="67"/>
      <c r="F7" s="35" t="e">
        <f>F39/SUM($F39:K39)</f>
        <v>#DIV/0!</v>
      </c>
      <c r="G7" s="35" t="e">
        <f t="shared" ref="G7:J7" si="0">G39/SUM($F39:$K39)</f>
        <v>#DIV/0!</v>
      </c>
      <c r="H7" s="35" t="e">
        <f t="shared" si="0"/>
        <v>#DIV/0!</v>
      </c>
      <c r="I7" s="35" t="e">
        <f t="shared" si="0"/>
        <v>#DIV/0!</v>
      </c>
      <c r="J7" s="35" t="e">
        <f t="shared" si="0"/>
        <v>#DIV/0!</v>
      </c>
      <c r="K7" s="35" t="e">
        <f>K39/SUM($F39:K39)</f>
        <v>#DIV/0!</v>
      </c>
    </row>
    <row r="8" spans="1:12" ht="16.5" customHeight="1" thickBot="1">
      <c r="A8" s="68" t="s">
        <v>47</v>
      </c>
      <c r="B8" s="69"/>
      <c r="C8" s="69"/>
      <c r="D8" s="69"/>
      <c r="E8" s="70"/>
      <c r="F8" s="36" t="e">
        <f>COUNTIF(ESCUDE_Cédric,"&gt;1")/sommebesoinsAdv</f>
        <v>#DIV/0!</v>
      </c>
      <c r="G8" s="36" t="e">
        <f>COUNTIF(GIBERT_Jonathan,"&gt;1")/sommebesoinsAdv</f>
        <v>#DIV/0!</v>
      </c>
      <c r="H8" s="36" t="e">
        <f>COUNTIF(ROUSSEAU_Sophie,"&gt;1")/sommebesoinsAdv</f>
        <v>#DIV/0!</v>
      </c>
      <c r="I8" s="36" t="e">
        <f>COUNTIF(ANTUNES_Alexandre,"&gt;1")/sommebesoinsAdv</f>
        <v>#DIV/0!</v>
      </c>
      <c r="J8" s="36" t="e">
        <f>COUNTIF(DAUVERGNE_Angélique,"&gt;1")/sommebesoinsAdv</f>
        <v>#DIV/0!</v>
      </c>
      <c r="K8" s="36" t="e">
        <f>COUNTIF(PALLAGET_Audrey,"&gt;1")/sommebesoinsAdv</f>
        <v>#DIV/0!</v>
      </c>
    </row>
    <row r="9" spans="1:12" s="2" customFormat="1" ht="32.25" thickBot="1">
      <c r="A9" s="38" t="s">
        <v>18</v>
      </c>
      <c r="B9" s="39" t="s">
        <v>21</v>
      </c>
      <c r="C9" s="37" t="s">
        <v>20</v>
      </c>
      <c r="D9" s="37" t="s">
        <v>59</v>
      </c>
      <c r="E9" s="37" t="s">
        <v>19</v>
      </c>
      <c r="F9" s="28" t="s">
        <v>50</v>
      </c>
      <c r="G9" s="29" t="s">
        <v>51</v>
      </c>
      <c r="H9" s="28" t="s">
        <v>52</v>
      </c>
      <c r="I9" s="30" t="s">
        <v>54</v>
      </c>
      <c r="J9" s="30" t="s">
        <v>55</v>
      </c>
      <c r="K9" s="30" t="s">
        <v>56</v>
      </c>
    </row>
    <row r="10" spans="1:12">
      <c r="A10" s="25"/>
      <c r="B10" s="24"/>
      <c r="C10" s="8"/>
      <c r="D10" s="34">
        <f>COUNTIF(tblcompAdv[[#This Row],[ESCUDE Cédric]:[PALLAGET Audrey]],"&gt;1")</f>
        <v>0</v>
      </c>
      <c r="E10" s="8"/>
      <c r="F10" s="8"/>
      <c r="G10" s="16"/>
      <c r="H10" s="8"/>
      <c r="I10" s="17"/>
      <c r="J10" s="17"/>
      <c r="K10" s="17"/>
    </row>
    <row r="11" spans="1:12">
      <c r="A11" s="26"/>
      <c r="B11" s="4"/>
      <c r="C11" s="9"/>
      <c r="D11" s="34">
        <f>COUNTIF(tblcompAdv[[#This Row],[ESCUDE Cédric]:[PALLAGET Audrey]],"&gt;1")</f>
        <v>0</v>
      </c>
      <c r="E11" s="9"/>
      <c r="F11" s="9"/>
      <c r="G11" s="18"/>
      <c r="H11" s="9"/>
      <c r="I11" s="19"/>
      <c r="J11" s="19"/>
      <c r="K11" s="19"/>
    </row>
    <row r="12" spans="1:12">
      <c r="A12" s="26"/>
      <c r="B12" s="7"/>
      <c r="C12" s="9"/>
      <c r="D12" s="34">
        <f>COUNTIF(tblcompAdv[[#This Row],[ESCUDE Cédric]:[PALLAGET Audrey]],"&gt;1")</f>
        <v>0</v>
      </c>
      <c r="E12" s="9"/>
      <c r="F12" s="9"/>
      <c r="G12" s="18"/>
      <c r="H12" s="9"/>
      <c r="I12" s="19"/>
      <c r="J12" s="19"/>
      <c r="K12" s="19"/>
    </row>
    <row r="13" spans="1:12">
      <c r="A13" s="26"/>
      <c r="B13" s="4"/>
      <c r="C13" s="9"/>
      <c r="D13" s="34">
        <f>COUNTIF(tblcompAdv[[#This Row],[ESCUDE Cédric]:[PALLAGET Audrey]],"&gt;1")</f>
        <v>0</v>
      </c>
      <c r="E13" s="9"/>
      <c r="F13" s="9"/>
      <c r="G13" s="18"/>
      <c r="H13" s="9"/>
      <c r="I13" s="19"/>
      <c r="J13" s="19"/>
      <c r="K13" s="19"/>
    </row>
    <row r="14" spans="1:12">
      <c r="A14" s="26"/>
      <c r="B14" s="4"/>
      <c r="C14" s="9"/>
      <c r="D14" s="34">
        <f>COUNTIF(tblcompAdv[[#This Row],[ESCUDE Cédric]:[PALLAGET Audrey]],"&gt;1")</f>
        <v>0</v>
      </c>
      <c r="E14" s="9"/>
      <c r="F14" s="9"/>
      <c r="G14" s="18"/>
      <c r="H14" s="9"/>
      <c r="I14" s="19"/>
      <c r="J14" s="19"/>
      <c r="K14" s="19"/>
    </row>
    <row r="15" spans="1:12">
      <c r="A15" s="26"/>
      <c r="B15" s="5"/>
      <c r="C15" s="9"/>
      <c r="D15" s="34">
        <f>COUNTIF(tblcompAdv[[#This Row],[ESCUDE Cédric]:[PALLAGET Audrey]],"&gt;1")</f>
        <v>0</v>
      </c>
      <c r="E15" s="9"/>
      <c r="F15" s="9"/>
      <c r="G15" s="18"/>
      <c r="H15" s="9"/>
      <c r="I15" s="19"/>
      <c r="J15" s="19"/>
      <c r="K15" s="19"/>
    </row>
    <row r="16" spans="1:12">
      <c r="A16" s="26"/>
      <c r="B16" s="5"/>
      <c r="C16" s="9"/>
      <c r="D16" s="34">
        <f>COUNTIF(tblcompAdv[[#This Row],[ESCUDE Cédric]:[PALLAGET Audrey]],"&gt;1")</f>
        <v>0</v>
      </c>
      <c r="E16" s="9"/>
      <c r="F16" s="9"/>
      <c r="G16" s="18"/>
      <c r="H16" s="9"/>
      <c r="I16" s="19"/>
      <c r="J16" s="19"/>
      <c r="K16" s="19"/>
    </row>
    <row r="17" spans="1:11">
      <c r="A17" s="26"/>
      <c r="B17" s="7"/>
      <c r="C17" s="9"/>
      <c r="D17" s="34">
        <f>COUNTIF(tblcompAdv[[#This Row],[ESCUDE Cédric]:[PALLAGET Audrey]],"&gt;1")</f>
        <v>0</v>
      </c>
      <c r="E17" s="9"/>
      <c r="F17" s="9"/>
      <c r="G17" s="18"/>
      <c r="H17" s="9"/>
      <c r="I17" s="19"/>
      <c r="J17" s="19"/>
      <c r="K17" s="19"/>
    </row>
    <row r="18" spans="1:11">
      <c r="A18" s="26"/>
      <c r="B18" s="4"/>
      <c r="C18" s="9"/>
      <c r="D18" s="34">
        <f>COUNTIF(tblcompAdv[[#This Row],[ESCUDE Cédric]:[PALLAGET Audrey]],"&gt;1")</f>
        <v>0</v>
      </c>
      <c r="E18" s="9"/>
      <c r="F18" s="9"/>
      <c r="G18" s="18"/>
      <c r="H18" s="9"/>
      <c r="I18" s="19"/>
      <c r="J18" s="19"/>
      <c r="K18" s="19"/>
    </row>
    <row r="19" spans="1:11">
      <c r="A19" s="26"/>
      <c r="B19" s="5"/>
      <c r="C19" s="9"/>
      <c r="D19" s="34">
        <f>COUNTIF(tblcompAdv[[#This Row],[ESCUDE Cédric]:[PALLAGET Audrey]],"&gt;1")</f>
        <v>0</v>
      </c>
      <c r="E19" s="9"/>
      <c r="F19" s="9"/>
      <c r="G19" s="18"/>
      <c r="H19" s="9"/>
      <c r="I19" s="19"/>
      <c r="J19" s="19"/>
      <c r="K19" s="19"/>
    </row>
    <row r="20" spans="1:11">
      <c r="A20" s="26"/>
      <c r="B20" s="5"/>
      <c r="C20" s="9"/>
      <c r="D20" s="34">
        <f>COUNTIF(tblcompAdv[[#This Row],[ESCUDE Cédric]:[PALLAGET Audrey]],"&gt;1")</f>
        <v>0</v>
      </c>
      <c r="E20" s="9"/>
      <c r="F20" s="9"/>
      <c r="G20" s="18"/>
      <c r="H20" s="9"/>
      <c r="I20" s="19"/>
      <c r="J20" s="19"/>
      <c r="K20" s="19"/>
    </row>
    <row r="21" spans="1:11">
      <c r="A21" s="26"/>
      <c r="B21" s="5"/>
      <c r="C21" s="9"/>
      <c r="D21" s="34">
        <f>COUNTIF(tblcompAdv[[#This Row],[ESCUDE Cédric]:[PALLAGET Audrey]],"&gt;1")</f>
        <v>0</v>
      </c>
      <c r="E21" s="9"/>
      <c r="F21" s="9"/>
      <c r="G21" s="18"/>
      <c r="H21" s="9"/>
      <c r="I21" s="19"/>
      <c r="J21" s="19"/>
      <c r="K21" s="19"/>
    </row>
    <row r="22" spans="1:11">
      <c r="A22" s="26"/>
      <c r="B22" s="6"/>
      <c r="C22" s="9"/>
      <c r="D22" s="34">
        <f>COUNTIF(tblcompAdv[[#This Row],[ESCUDE Cédric]:[PALLAGET Audrey]],"&gt;1")</f>
        <v>0</v>
      </c>
      <c r="E22" s="9"/>
      <c r="F22" s="9"/>
      <c r="G22" s="18"/>
      <c r="H22" s="9"/>
      <c r="I22" s="19"/>
      <c r="J22" s="19"/>
      <c r="K22" s="19"/>
    </row>
    <row r="23" spans="1:11">
      <c r="A23" s="27"/>
      <c r="B23" s="45"/>
      <c r="C23" s="21"/>
      <c r="D23" s="34">
        <f>COUNTIF(tblcompAdv[[#This Row],[ESCUDE Cédric]:[PALLAGET Audrey]],"&gt;1")</f>
        <v>0</v>
      </c>
      <c r="E23" s="21"/>
      <c r="F23" s="21"/>
      <c r="G23" s="22"/>
      <c r="H23" s="21"/>
      <c r="I23" s="23"/>
      <c r="J23" s="23"/>
      <c r="K23" s="23"/>
    </row>
    <row r="24" spans="1:11">
      <c r="A24" s="26"/>
      <c r="B24" s="5"/>
      <c r="C24" s="9"/>
      <c r="D24" s="34">
        <f>COUNTIF(tblcompAdv[[#This Row],[ESCUDE Cédric]:[PALLAGET Audrey]],"&gt;1")</f>
        <v>0</v>
      </c>
      <c r="E24" s="9"/>
      <c r="F24" s="9"/>
      <c r="G24" s="18"/>
      <c r="H24" s="9"/>
      <c r="I24" s="19"/>
      <c r="J24" s="19"/>
      <c r="K24" s="19"/>
    </row>
    <row r="25" spans="1:11">
      <c r="A25" s="26"/>
      <c r="B25" s="5"/>
      <c r="C25" s="9"/>
      <c r="D25" s="34">
        <f>COUNTIF(tblcompAdv[[#This Row],[ESCUDE Cédric]:[PALLAGET Audrey]],"&gt;1")</f>
        <v>0</v>
      </c>
      <c r="E25" s="9"/>
      <c r="F25" s="9"/>
      <c r="G25" s="18"/>
      <c r="H25" s="9"/>
      <c r="I25" s="19"/>
      <c r="J25" s="19"/>
      <c r="K25" s="19"/>
    </row>
    <row r="26" spans="1:11">
      <c r="A26" s="26"/>
      <c r="B26" s="5"/>
      <c r="C26" s="9"/>
      <c r="D26" s="34">
        <f>COUNTIF(tblcompAdv[[#This Row],[ESCUDE Cédric]:[PALLAGET Audrey]],"&gt;1")</f>
        <v>0</v>
      </c>
      <c r="E26" s="9"/>
      <c r="F26" s="9"/>
      <c r="G26" s="18"/>
      <c r="H26" s="9"/>
      <c r="I26" s="19"/>
      <c r="J26" s="19"/>
      <c r="K26" s="19"/>
    </row>
    <row r="27" spans="1:11">
      <c r="A27" s="26"/>
      <c r="B27" s="7"/>
      <c r="C27" s="9"/>
      <c r="D27" s="34">
        <f>COUNTIF(tblcompAdv[[#This Row],[ESCUDE Cédric]:[PALLAGET Audrey]],"&gt;1")</f>
        <v>0</v>
      </c>
      <c r="E27" s="9"/>
      <c r="F27" s="9"/>
      <c r="G27" s="18"/>
      <c r="H27" s="9"/>
      <c r="I27" s="19"/>
      <c r="J27" s="19"/>
      <c r="K27" s="19"/>
    </row>
    <row r="28" spans="1:11">
      <c r="A28" s="26"/>
      <c r="B28" s="6"/>
      <c r="C28" s="9"/>
      <c r="D28" s="34">
        <f>COUNTIF(tblcompAdv[[#This Row],[ESCUDE Cédric]:[PALLAGET Audrey]],"&gt;1")</f>
        <v>0</v>
      </c>
      <c r="E28" s="9"/>
      <c r="F28" s="9"/>
      <c r="G28" s="18"/>
      <c r="H28" s="9"/>
      <c r="I28" s="19"/>
      <c r="J28" s="19"/>
      <c r="K28" s="19"/>
    </row>
    <row r="29" spans="1:11">
      <c r="A29" s="26"/>
      <c r="B29" s="4"/>
      <c r="C29" s="9"/>
      <c r="D29" s="34">
        <f>COUNTIF(tblcompAdv[[#This Row],[ESCUDE Cédric]:[PALLAGET Audrey]],"&gt;1")</f>
        <v>0</v>
      </c>
      <c r="E29" s="9"/>
      <c r="F29" s="9"/>
      <c r="G29" s="18"/>
      <c r="H29" s="9"/>
      <c r="I29" s="19"/>
      <c r="J29" s="19"/>
      <c r="K29" s="19"/>
    </row>
    <row r="30" spans="1:11">
      <c r="A30" s="26"/>
      <c r="B30" s="4"/>
      <c r="C30" s="9"/>
      <c r="D30" s="34">
        <f>COUNTIF(tblcompAdv[[#This Row],[ESCUDE Cédric]:[PALLAGET Audrey]],"&gt;1")</f>
        <v>0</v>
      </c>
      <c r="E30" s="9"/>
      <c r="F30" s="9"/>
      <c r="G30" s="18"/>
      <c r="H30" s="9"/>
      <c r="I30" s="19"/>
      <c r="J30" s="19"/>
      <c r="K30" s="19"/>
    </row>
    <row r="31" spans="1:11">
      <c r="A31" s="26"/>
      <c r="B31" s="5"/>
      <c r="C31" s="9"/>
      <c r="D31" s="34">
        <f>COUNTIF(tblcompAdv[[#This Row],[ESCUDE Cédric]:[PALLAGET Audrey]],"&gt;1")</f>
        <v>0</v>
      </c>
      <c r="E31" s="9"/>
      <c r="F31" s="9"/>
      <c r="G31" s="18"/>
      <c r="H31" s="9"/>
      <c r="I31" s="19"/>
      <c r="J31" s="19"/>
      <c r="K31" s="19"/>
    </row>
    <row r="32" spans="1:11">
      <c r="A32" s="26"/>
      <c r="B32" s="5"/>
      <c r="C32" s="9"/>
      <c r="D32" s="34">
        <f>COUNTIF(tblcompAdv[[#This Row],[ESCUDE Cédric]:[PALLAGET Audrey]],"&gt;1")</f>
        <v>0</v>
      </c>
      <c r="E32" s="9"/>
      <c r="F32" s="9"/>
      <c r="G32" s="18"/>
      <c r="H32" s="9"/>
      <c r="I32" s="19"/>
      <c r="J32" s="19"/>
      <c r="K32" s="19"/>
    </row>
    <row r="33" spans="1:11">
      <c r="A33" s="26"/>
      <c r="B33" s="7"/>
      <c r="C33" s="9"/>
      <c r="D33" s="34">
        <f>COUNTIF(tblcompAdv[[#This Row],[ESCUDE Cédric]:[PALLAGET Audrey]],"&gt;1")</f>
        <v>0</v>
      </c>
      <c r="E33" s="9"/>
      <c r="F33" s="9"/>
      <c r="G33" s="18"/>
      <c r="H33" s="9"/>
      <c r="I33" s="19"/>
      <c r="J33" s="19"/>
      <c r="K33" s="19"/>
    </row>
    <row r="34" spans="1:11">
      <c r="A34" s="26"/>
      <c r="B34" s="7"/>
      <c r="C34" s="9"/>
      <c r="D34" s="34">
        <f>COUNTIF(tblcompAdv[[#This Row],[ESCUDE Cédric]:[PALLAGET Audrey]],"&gt;1")</f>
        <v>0</v>
      </c>
      <c r="E34" s="9"/>
      <c r="F34" s="9"/>
      <c r="G34" s="18"/>
      <c r="H34" s="9"/>
      <c r="I34" s="19"/>
      <c r="J34" s="19"/>
      <c r="K34" s="19"/>
    </row>
    <row r="35" spans="1:11">
      <c r="A35" s="27"/>
      <c r="B35" s="45"/>
      <c r="C35" s="21"/>
      <c r="D35" s="34">
        <f>COUNTIF(tblcompAdv[[#This Row],[ESCUDE Cédric]:[PALLAGET Audrey]],"&gt;1")</f>
        <v>0</v>
      </c>
      <c r="E35" s="21"/>
      <c r="F35" s="21"/>
      <c r="G35" s="22"/>
      <c r="H35" s="21"/>
      <c r="I35" s="23"/>
      <c r="J35" s="23"/>
      <c r="K35" s="23"/>
    </row>
    <row r="36" spans="1:11">
      <c r="A36" s="27"/>
      <c r="B36" s="20"/>
      <c r="C36" s="21"/>
      <c r="D36" s="34">
        <f>COUNTIF(tblcompAdv[[#This Row],[ESCUDE Cédric]:[PALLAGET Audrey]],"&gt;1")</f>
        <v>0</v>
      </c>
      <c r="E36" s="21"/>
      <c r="F36" s="21"/>
      <c r="G36" s="22"/>
      <c r="H36" s="21"/>
      <c r="I36" s="23"/>
      <c r="J36" s="23"/>
      <c r="K36" s="23"/>
    </row>
    <row r="37" spans="1:11">
      <c r="A37" s="27"/>
      <c r="B37" s="45"/>
      <c r="C37" s="21"/>
      <c r="D37" s="34">
        <f>COUNTIF(tblcompAdv[[#This Row],[ESCUDE Cédric]:[PALLAGET Audrey]],"&gt;1")</f>
        <v>0</v>
      </c>
      <c r="E37" s="21"/>
      <c r="F37" s="21"/>
      <c r="G37" s="22"/>
      <c r="H37" s="21"/>
      <c r="I37" s="23"/>
      <c r="J37" s="23"/>
      <c r="K37" s="23"/>
    </row>
    <row r="38" spans="1:11" ht="15.75" thickBot="1">
      <c r="A38" s="27"/>
      <c r="B38" s="20"/>
      <c r="C38" s="21"/>
      <c r="D38" s="34">
        <f>COUNTIF(tblcompAdv[[#This Row],[ESCUDE Cédric]:[PALLAGET Audrey]],"&gt;1")</f>
        <v>0</v>
      </c>
      <c r="E38" s="21"/>
      <c r="F38" s="21"/>
      <c r="G38" s="22"/>
      <c r="H38" s="21"/>
      <c r="I38" s="23"/>
      <c r="J38" s="23"/>
      <c r="K38" s="23"/>
    </row>
    <row r="39" spans="1:11">
      <c r="A39" s="31" t="s">
        <v>43</v>
      </c>
      <c r="B39" s="32">
        <f>COUNTA(B10:B38)</f>
        <v>0</v>
      </c>
      <c r="C39" s="33">
        <f>SUM(C10:C38)</f>
        <v>0</v>
      </c>
      <c r="D39" s="62">
        <f>COUNTIF(tblcompAdv[[#This Row],[ESCUDE Cédric]:[PALLAGET Audrey]],"&gt;1")</f>
        <v>0</v>
      </c>
      <c r="E39" s="33">
        <f>SUM(E10:E38)</f>
        <v>0</v>
      </c>
      <c r="F39" s="33">
        <f t="shared" ref="F39:H39" si="1">SUM(F10:F38)</f>
        <v>0</v>
      </c>
      <c r="G39" s="33">
        <f t="shared" si="1"/>
        <v>0</v>
      </c>
      <c r="H39" s="33">
        <f t="shared" si="1"/>
        <v>0</v>
      </c>
      <c r="I39" s="33">
        <f t="shared" ref="I39" si="2">SUM(I10:I38)</f>
        <v>0</v>
      </c>
      <c r="J39" s="33">
        <f t="shared" ref="J39" si="3">SUM(J10:J38)</f>
        <v>0</v>
      </c>
      <c r="K39" s="33">
        <f t="shared" ref="K39" si="4">SUM(K10:K38)</f>
        <v>0</v>
      </c>
    </row>
    <row r="40" spans="1:11" ht="15.75" thickBot="1"/>
    <row r="41" spans="1:11" ht="15.75" thickBot="1">
      <c r="A41" s="40" t="s">
        <v>61</v>
      </c>
    </row>
    <row r="42" spans="1:11" ht="15" customHeight="1">
      <c r="A42" s="65" t="s">
        <v>48</v>
      </c>
      <c r="B42" s="66"/>
      <c r="C42" s="66"/>
      <c r="D42" s="66"/>
      <c r="E42" s="67"/>
      <c r="F42" s="35" t="e">
        <f>F70/SUM($F70:$I70)</f>
        <v>#DIV/0!</v>
      </c>
      <c r="G42" s="35" t="e">
        <f t="shared" ref="G42:I42" si="5">G70/SUM($F70:$I70)</f>
        <v>#DIV/0!</v>
      </c>
      <c r="H42" s="35" t="e">
        <f t="shared" si="5"/>
        <v>#DIV/0!</v>
      </c>
      <c r="I42" s="35" t="e">
        <f t="shared" si="5"/>
        <v>#DIV/0!</v>
      </c>
    </row>
    <row r="43" spans="1:11" ht="16.5" thickBot="1">
      <c r="A43" s="68" t="s">
        <v>47</v>
      </c>
      <c r="B43" s="69"/>
      <c r="C43" s="69"/>
      <c r="D43" s="69"/>
      <c r="E43" s="70"/>
      <c r="F43" s="36" t="e">
        <f>COUNTIF(SEILLIER_Laurent,"&gt;1")/sommebesoinlog</f>
        <v>#DIV/0!</v>
      </c>
      <c r="G43" s="36" t="e">
        <f>COUNTIF(TEDESCHI_Florent,"&gt;1")/sommebesoinlog</f>
        <v>#DIV/0!</v>
      </c>
      <c r="H43" s="36" t="e">
        <f>COUNTIF(FABRY_Arnaud,"&gt;1")/sommebesoinlog</f>
        <v>#DIV/0!</v>
      </c>
      <c r="I43" s="36" t="e">
        <f>COUNTIF(LAURENCON_Benoit,"&gt;1")/sommebesoinlog</f>
        <v>#DIV/0!</v>
      </c>
    </row>
    <row r="44" spans="1:11" ht="32.25" thickBot="1">
      <c r="A44" s="38" t="s">
        <v>18</v>
      </c>
      <c r="B44" s="39" t="s">
        <v>21</v>
      </c>
      <c r="C44" s="37" t="s">
        <v>20</v>
      </c>
      <c r="D44" s="37" t="s">
        <v>59</v>
      </c>
      <c r="E44" s="37" t="s">
        <v>19</v>
      </c>
      <c r="F44" s="28" t="s">
        <v>53</v>
      </c>
      <c r="G44" s="29" t="s">
        <v>62</v>
      </c>
      <c r="H44" s="28" t="s">
        <v>58</v>
      </c>
      <c r="I44" s="30" t="s">
        <v>57</v>
      </c>
    </row>
    <row r="45" spans="1:11">
      <c r="A45" s="25"/>
      <c r="B45" s="24"/>
      <c r="C45" s="8"/>
      <c r="D45" s="34">
        <f>COUNTIF(tblcompLog[[#This Row],[SEILLIER Laurent]:[LAURENCON Benoit]],"&gt;1")</f>
        <v>0</v>
      </c>
      <c r="E45" s="8"/>
      <c r="F45" s="8"/>
      <c r="G45" s="16"/>
      <c r="H45" s="8"/>
      <c r="I45" s="17"/>
    </row>
    <row r="46" spans="1:11">
      <c r="A46" s="26"/>
      <c r="B46" s="4"/>
      <c r="C46" s="9"/>
      <c r="D46" s="34">
        <f>COUNTIF(tblcompLog[[#This Row],[SEILLIER Laurent]:[LAURENCON Benoit]],"&gt;1")</f>
        <v>0</v>
      </c>
      <c r="E46" s="9"/>
      <c r="F46" s="9"/>
      <c r="G46" s="18"/>
      <c r="H46" s="9"/>
      <c r="I46" s="19"/>
    </row>
    <row r="47" spans="1:11">
      <c r="A47" s="26"/>
      <c r="B47" s="7"/>
      <c r="C47" s="9"/>
      <c r="D47" s="34">
        <f>COUNTIF(tblcompLog[[#This Row],[SEILLIER Laurent]:[LAURENCON Benoit]],"&gt;1")</f>
        <v>0</v>
      </c>
      <c r="E47" s="9"/>
      <c r="F47" s="9"/>
      <c r="G47" s="18"/>
      <c r="H47" s="9"/>
      <c r="I47" s="19"/>
    </row>
    <row r="48" spans="1:11">
      <c r="A48" s="26"/>
      <c r="B48" s="4"/>
      <c r="C48" s="9"/>
      <c r="D48" s="34">
        <f>COUNTIF(tblcompLog[[#This Row],[SEILLIER Laurent]:[LAURENCON Benoit]],"&gt;1")</f>
        <v>0</v>
      </c>
      <c r="E48" s="9"/>
      <c r="F48" s="9"/>
      <c r="G48" s="18"/>
      <c r="H48" s="9"/>
      <c r="I48" s="19"/>
    </row>
    <row r="49" spans="1:9">
      <c r="A49" s="26"/>
      <c r="B49" s="4"/>
      <c r="C49" s="9"/>
      <c r="D49" s="34">
        <f>COUNTIF(tblcompLog[[#This Row],[SEILLIER Laurent]:[LAURENCON Benoit]],"&gt;1")</f>
        <v>0</v>
      </c>
      <c r="E49" s="9"/>
      <c r="F49" s="9"/>
      <c r="G49" s="18"/>
      <c r="H49" s="9"/>
      <c r="I49" s="19"/>
    </row>
    <row r="50" spans="1:9">
      <c r="A50" s="26"/>
      <c r="B50" s="5"/>
      <c r="C50" s="9"/>
      <c r="D50" s="34">
        <f>COUNTIF(tblcompLog[[#This Row],[SEILLIER Laurent]:[LAURENCON Benoit]],"&gt;1")</f>
        <v>0</v>
      </c>
      <c r="E50" s="9"/>
      <c r="F50" s="9"/>
      <c r="G50" s="18"/>
      <c r="H50" s="9"/>
      <c r="I50" s="19"/>
    </row>
    <row r="51" spans="1:9">
      <c r="A51" s="26"/>
      <c r="B51" s="5"/>
      <c r="C51" s="9"/>
      <c r="D51" s="34">
        <f>COUNTIF(tblcompLog[[#This Row],[SEILLIER Laurent]:[LAURENCON Benoit]],"&gt;1")</f>
        <v>0</v>
      </c>
      <c r="E51" s="9"/>
      <c r="F51" s="9"/>
      <c r="G51" s="18"/>
      <c r="H51" s="9"/>
      <c r="I51" s="19"/>
    </row>
    <row r="52" spans="1:9">
      <c r="A52" s="26"/>
      <c r="B52" s="7"/>
      <c r="C52" s="9"/>
      <c r="D52" s="34">
        <f>COUNTIF(tblcompLog[[#This Row],[SEILLIER Laurent]:[LAURENCON Benoit]],"&gt;1")</f>
        <v>0</v>
      </c>
      <c r="E52" s="9"/>
      <c r="F52" s="9"/>
      <c r="G52" s="18"/>
      <c r="H52" s="9"/>
      <c r="I52" s="19"/>
    </row>
    <row r="53" spans="1:9">
      <c r="A53" s="26"/>
      <c r="B53" s="4"/>
      <c r="C53" s="9"/>
      <c r="D53" s="34">
        <f>COUNTIF(tblcompLog[[#This Row],[SEILLIER Laurent]:[LAURENCON Benoit]],"&gt;1")</f>
        <v>0</v>
      </c>
      <c r="E53" s="9"/>
      <c r="F53" s="9"/>
      <c r="G53" s="18"/>
      <c r="H53" s="9"/>
      <c r="I53" s="19"/>
    </row>
    <row r="54" spans="1:9">
      <c r="A54" s="26"/>
      <c r="B54" s="5"/>
      <c r="C54" s="9"/>
      <c r="D54" s="34">
        <f>COUNTIF(tblcompLog[[#This Row],[SEILLIER Laurent]:[LAURENCON Benoit]],"&gt;1")</f>
        <v>0</v>
      </c>
      <c r="E54" s="9"/>
      <c r="F54" s="9"/>
      <c r="G54" s="18"/>
      <c r="H54" s="9"/>
      <c r="I54" s="19"/>
    </row>
    <row r="55" spans="1:9">
      <c r="A55" s="26"/>
      <c r="B55" s="5"/>
      <c r="C55" s="9"/>
      <c r="D55" s="34">
        <f>COUNTIF(tblcompLog[[#This Row],[SEILLIER Laurent]:[LAURENCON Benoit]],"&gt;1")</f>
        <v>0</v>
      </c>
      <c r="E55" s="9"/>
      <c r="F55" s="9"/>
      <c r="G55" s="18"/>
      <c r="H55" s="9"/>
      <c r="I55" s="19"/>
    </row>
    <row r="56" spans="1:9">
      <c r="A56" s="26"/>
      <c r="B56" s="5"/>
      <c r="C56" s="9"/>
      <c r="D56" s="34">
        <f>COUNTIF(tblcompLog[[#This Row],[SEILLIER Laurent]:[LAURENCON Benoit]],"&gt;1")</f>
        <v>0</v>
      </c>
      <c r="E56" s="9"/>
      <c r="F56" s="9"/>
      <c r="G56" s="18"/>
      <c r="H56" s="9"/>
      <c r="I56" s="19"/>
    </row>
    <row r="57" spans="1:9">
      <c r="A57" s="26"/>
      <c r="B57" s="6"/>
      <c r="C57" s="9"/>
      <c r="D57" s="34">
        <f>COUNTIF(tblcompLog[[#This Row],[SEILLIER Laurent]:[LAURENCON Benoit]],"&gt;1")</f>
        <v>0</v>
      </c>
      <c r="E57" s="9"/>
      <c r="F57" s="9"/>
      <c r="G57" s="18"/>
      <c r="H57" s="9"/>
      <c r="I57" s="19"/>
    </row>
    <row r="58" spans="1:9">
      <c r="A58" s="26"/>
      <c r="B58" s="5"/>
      <c r="C58" s="9"/>
      <c r="D58" s="34">
        <f>COUNTIF(tblcompLog[[#This Row],[SEILLIER Laurent]:[LAURENCON Benoit]],"&gt;1")</f>
        <v>0</v>
      </c>
      <c r="E58" s="9"/>
      <c r="F58" s="9"/>
      <c r="G58" s="18"/>
      <c r="H58" s="9"/>
      <c r="I58" s="19"/>
    </row>
    <row r="59" spans="1:9">
      <c r="A59" s="26"/>
      <c r="B59" s="5"/>
      <c r="C59" s="9"/>
      <c r="D59" s="34">
        <f>COUNTIF(tblcompLog[[#This Row],[SEILLIER Laurent]:[LAURENCON Benoit]],"&gt;1")</f>
        <v>0</v>
      </c>
      <c r="E59" s="9"/>
      <c r="F59" s="9"/>
      <c r="G59" s="18"/>
      <c r="H59" s="9"/>
      <c r="I59" s="19"/>
    </row>
    <row r="60" spans="1:9">
      <c r="A60" s="26"/>
      <c r="B60" s="5"/>
      <c r="C60" s="9"/>
      <c r="D60" s="34">
        <f>COUNTIF(tblcompLog[[#This Row],[SEILLIER Laurent]:[LAURENCON Benoit]],"&gt;1")</f>
        <v>0</v>
      </c>
      <c r="E60" s="9"/>
      <c r="F60" s="9"/>
      <c r="G60" s="18"/>
      <c r="H60" s="9"/>
      <c r="I60" s="19"/>
    </row>
    <row r="61" spans="1:9">
      <c r="A61" s="26"/>
      <c r="B61" s="7"/>
      <c r="C61" s="9"/>
      <c r="D61" s="34">
        <f>COUNTIF(tblcompLog[[#This Row],[SEILLIER Laurent]:[LAURENCON Benoit]],"&gt;1")</f>
        <v>0</v>
      </c>
      <c r="E61" s="9"/>
      <c r="F61" s="9"/>
      <c r="G61" s="18"/>
      <c r="H61" s="9"/>
      <c r="I61" s="19"/>
    </row>
    <row r="62" spans="1:9">
      <c r="A62" s="26"/>
      <c r="B62" s="6"/>
      <c r="C62" s="9"/>
      <c r="D62" s="34">
        <f>COUNTIF(tblcompLog[[#This Row],[SEILLIER Laurent]:[LAURENCON Benoit]],"&gt;1")</f>
        <v>0</v>
      </c>
      <c r="E62" s="9"/>
      <c r="F62" s="9"/>
      <c r="G62" s="18"/>
      <c r="H62" s="9"/>
      <c r="I62" s="19"/>
    </row>
    <row r="63" spans="1:9">
      <c r="A63" s="26"/>
      <c r="B63" s="4"/>
      <c r="C63" s="9"/>
      <c r="D63" s="34">
        <f>COUNTIF(tblcompLog[[#This Row],[SEILLIER Laurent]:[LAURENCON Benoit]],"&gt;1")</f>
        <v>0</v>
      </c>
      <c r="E63" s="9"/>
      <c r="F63" s="9"/>
      <c r="G63" s="18"/>
      <c r="H63" s="9"/>
      <c r="I63" s="19"/>
    </row>
    <row r="64" spans="1:9">
      <c r="A64" s="26"/>
      <c r="B64" s="4"/>
      <c r="C64" s="9"/>
      <c r="D64" s="34">
        <f>COUNTIF(tblcompLog[[#This Row],[SEILLIER Laurent]:[LAURENCON Benoit]],"&gt;1")</f>
        <v>0</v>
      </c>
      <c r="E64" s="9"/>
      <c r="F64" s="9"/>
      <c r="G64" s="18"/>
      <c r="H64" s="9"/>
      <c r="I64" s="19"/>
    </row>
    <row r="65" spans="1:9">
      <c r="A65" s="26"/>
      <c r="B65" s="5"/>
      <c r="C65" s="9"/>
      <c r="D65" s="34">
        <f>COUNTIF(tblcompLog[[#This Row],[SEILLIER Laurent]:[LAURENCON Benoit]],"&gt;1")</f>
        <v>0</v>
      </c>
      <c r="E65" s="9"/>
      <c r="F65" s="9"/>
      <c r="G65" s="18"/>
      <c r="H65" s="9"/>
      <c r="I65" s="19"/>
    </row>
    <row r="66" spans="1:9">
      <c r="A66" s="26"/>
      <c r="B66" s="5"/>
      <c r="C66" s="9"/>
      <c r="D66" s="34">
        <f>COUNTIF(tblcompLog[[#This Row],[SEILLIER Laurent]:[LAURENCON Benoit]],"&gt;1")</f>
        <v>0</v>
      </c>
      <c r="E66" s="9"/>
      <c r="F66" s="9"/>
      <c r="G66" s="18"/>
      <c r="H66" s="9"/>
      <c r="I66" s="19"/>
    </row>
    <row r="67" spans="1:9">
      <c r="A67" s="26"/>
      <c r="B67" s="7"/>
      <c r="C67" s="9"/>
      <c r="D67" s="34">
        <f>COUNTIF(tblcompLog[[#This Row],[SEILLIER Laurent]:[LAURENCON Benoit]],"&gt;1")</f>
        <v>0</v>
      </c>
      <c r="E67" s="9"/>
      <c r="F67" s="9"/>
      <c r="G67" s="18"/>
      <c r="H67" s="9"/>
      <c r="I67" s="19"/>
    </row>
    <row r="68" spans="1:9">
      <c r="A68" s="26"/>
      <c r="B68" s="7"/>
      <c r="C68" s="9"/>
      <c r="D68" s="34">
        <f>COUNTIF(tblcompLog[[#This Row],[SEILLIER Laurent]:[LAURENCON Benoit]],"&gt;1")</f>
        <v>0</v>
      </c>
      <c r="E68" s="9"/>
      <c r="F68" s="9"/>
      <c r="G68" s="18"/>
      <c r="H68" s="9"/>
      <c r="I68" s="19"/>
    </row>
    <row r="69" spans="1:9" ht="15.75" thickBot="1">
      <c r="A69" s="27"/>
      <c r="B69" s="20"/>
      <c r="C69" s="21"/>
      <c r="D69" s="34">
        <f>COUNTIF(tblcompLog[[#This Row],[SEILLIER Laurent]:[LAURENCON Benoit]],"&gt;1")</f>
        <v>0</v>
      </c>
      <c r="E69" s="21"/>
      <c r="F69" s="21"/>
      <c r="G69" s="22"/>
      <c r="H69" s="21"/>
      <c r="I69" s="23"/>
    </row>
    <row r="70" spans="1:9">
      <c r="A70" s="31" t="s">
        <v>43</v>
      </c>
      <c r="B70" s="32">
        <f>COUNTA(B45:B69)</f>
        <v>0</v>
      </c>
      <c r="C70" s="33">
        <f>SUM(C45:C69)</f>
        <v>0</v>
      </c>
      <c r="D70" s="62">
        <f>COUNTIF(tblcompLog[[#This Row],[SEILLIER Laurent]:[LAURENCON Benoit]],"&gt;1")</f>
        <v>0</v>
      </c>
      <c r="E70" s="33">
        <f>SUM(E45:E69)</f>
        <v>0</v>
      </c>
      <c r="F70" s="33">
        <f t="shared" ref="F70" si="6">SUM(F45:F69)</f>
        <v>0</v>
      </c>
      <c r="G70" s="33">
        <f t="shared" ref="G70" si="7">SUM(G45:G69)</f>
        <v>0</v>
      </c>
      <c r="H70" s="33">
        <f t="shared" ref="H70:I70" si="8">SUM(H45:H69)</f>
        <v>0</v>
      </c>
      <c r="I70" s="33">
        <f t="shared" si="8"/>
        <v>0</v>
      </c>
    </row>
  </sheetData>
  <mergeCells count="11">
    <mergeCell ref="A7:E7"/>
    <mergeCell ref="A8:E8"/>
    <mergeCell ref="A42:E42"/>
    <mergeCell ref="A43:E43"/>
    <mergeCell ref="D1:L1"/>
    <mergeCell ref="A2:A4"/>
    <mergeCell ref="D2:D5"/>
    <mergeCell ref="E2:L2"/>
    <mergeCell ref="E3:L3"/>
    <mergeCell ref="E4:L4"/>
    <mergeCell ref="E5:L5"/>
  </mergeCells>
  <conditionalFormatting sqref="D45:D46">
    <cfRule type="expression" dxfId="12" priority="9">
      <formula>IF(D41:D65=1,TRUE)</formula>
    </cfRule>
    <cfRule type="expression" dxfId="11" priority="10">
      <formula>IF(D41:D65&lt;1,TRUE)</formula>
    </cfRule>
  </conditionalFormatting>
  <conditionalFormatting sqref="D47:D69">
    <cfRule type="expression" dxfId="10" priority="11">
      <formula>IF(C43:C67=1,TRUE)</formula>
    </cfRule>
  </conditionalFormatting>
  <conditionalFormatting sqref="D10:D38">
    <cfRule type="cellIs" dxfId="9" priority="1" operator="equal">
      <formula>0</formula>
    </cfRule>
    <cfRule type="cellIs" dxfId="8" priority="2" operator="equal">
      <formula>1</formula>
    </cfRule>
    <cfRule type="expression" dxfId="7" priority="3">
      <formula>"si($D$10:$D$38=1;vrai)"</formula>
    </cfRule>
  </conditionalFormatting>
  <pageMargins left="0.7" right="0.7" top="0.75" bottom="0.75" header="0.3" footer="0.3"/>
  <pageSetup paperSize="9" orientation="portrait" r:id="rId1"/>
  <legacyDrawing r:id="rId2"/>
  <tableParts count="2">
    <tablePart r:id="rId3"/>
    <tablePart r:id="rId4"/>
  </tableParts>
  <extLst>
    <ext xmlns:x14="http://schemas.microsoft.com/office/spreadsheetml/2009/9/main" uri="{78C0D931-6437-407d-A8EE-F0AAD7539E65}">
      <x14:conditionalFormattings>
        <x14:conditionalFormatting xmlns:xm="http://schemas.microsoft.com/office/excel/2006/main">
          <x14:cfRule type="expression" priority="12" id="{0FBB46C4-CDB6-4D07-A102-ACD3EE2DA441}">
            <xm:f>IF('QUAL-LABO'!C46:C70&lt;1,TRUE)</xm:f>
            <x14:dxf>
              <font>
                <color rgb="FFFF0000"/>
              </font>
            </x14:dxf>
          </x14:cfRule>
          <xm:sqref>D47:D69</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K44"/>
  <sheetViews>
    <sheetView topLeftCell="A21" workbookViewId="0">
      <selection activeCell="B36" sqref="B36"/>
    </sheetView>
  </sheetViews>
  <sheetFormatPr baseColWidth="10" defaultRowHeight="15"/>
  <cols>
    <col min="1" max="1" width="16" style="1" customWidth="1"/>
    <col min="2" max="2" width="76" bestFit="1" customWidth="1"/>
    <col min="3" max="3" width="18.85546875" style="3" customWidth="1"/>
    <col min="4" max="4" width="19.85546875" customWidth="1"/>
    <col min="5" max="5" width="22.42578125" customWidth="1"/>
    <col min="6" max="6" width="11.5703125" customWidth="1"/>
    <col min="7" max="7" width="14.42578125" customWidth="1"/>
    <col min="8" max="8" width="15.28515625" bestFit="1" customWidth="1"/>
    <col min="9" max="9" width="14.28515625" customWidth="1"/>
  </cols>
  <sheetData>
    <row r="1" spans="1:11" ht="15.75" thickBot="1">
      <c r="A1" s="11" t="s">
        <v>35</v>
      </c>
      <c r="B1" s="12"/>
      <c r="D1" s="76" t="s">
        <v>37</v>
      </c>
      <c r="E1" s="77"/>
      <c r="F1" s="77"/>
      <c r="G1" s="77"/>
      <c r="H1" s="77"/>
      <c r="I1" s="77"/>
      <c r="J1" s="77"/>
      <c r="K1" s="78"/>
    </row>
    <row r="2" spans="1:11">
      <c r="A2" s="81" t="s">
        <v>38</v>
      </c>
      <c r="B2" s="13" t="s">
        <v>32</v>
      </c>
      <c r="D2" s="84" t="s">
        <v>38</v>
      </c>
      <c r="E2" s="71" t="s">
        <v>39</v>
      </c>
      <c r="F2" s="72"/>
      <c r="G2" s="72"/>
      <c r="H2" s="72"/>
      <c r="I2" s="72"/>
      <c r="J2" s="72"/>
      <c r="K2" s="73"/>
    </row>
    <row r="3" spans="1:11">
      <c r="A3" s="82"/>
      <c r="B3" s="14" t="s">
        <v>33</v>
      </c>
      <c r="D3" s="85"/>
      <c r="E3" s="74" t="s">
        <v>40</v>
      </c>
      <c r="F3" s="74"/>
      <c r="G3" s="74"/>
      <c r="H3" s="74"/>
      <c r="I3" s="74"/>
      <c r="J3" s="74"/>
      <c r="K3" s="75"/>
    </row>
    <row r="4" spans="1:11" ht="15.75" thickBot="1">
      <c r="A4" s="83"/>
      <c r="B4" s="15" t="s">
        <v>34</v>
      </c>
      <c r="D4" s="85"/>
      <c r="E4" s="74" t="s">
        <v>41</v>
      </c>
      <c r="F4" s="74"/>
      <c r="G4" s="74"/>
      <c r="H4" s="74"/>
      <c r="I4" s="74"/>
      <c r="J4" s="74"/>
      <c r="K4" s="75"/>
    </row>
    <row r="5" spans="1:11" ht="15.75" thickBot="1">
      <c r="D5" s="86"/>
      <c r="E5" s="79" t="s">
        <v>42</v>
      </c>
      <c r="F5" s="79"/>
      <c r="G5" s="79"/>
      <c r="H5" s="79"/>
      <c r="I5" s="79"/>
      <c r="J5" s="79"/>
      <c r="K5" s="80"/>
    </row>
    <row r="6" spans="1:11" ht="15.75" thickBot="1"/>
    <row r="7" spans="1:11" ht="18.75" customHeight="1">
      <c r="A7" s="65" t="s">
        <v>48</v>
      </c>
      <c r="B7" s="66"/>
      <c r="C7" s="66"/>
      <c r="D7" s="66"/>
      <c r="E7" s="67"/>
      <c r="F7" s="35" t="e">
        <f>F44/SUM($F44:$H44)</f>
        <v>#DIV/0!</v>
      </c>
      <c r="G7" s="35" t="e">
        <f>G44/SUM($F44:$H44)</f>
        <v>#DIV/0!</v>
      </c>
      <c r="H7" s="35" t="e">
        <f>H44/SUM($F44:$H44)</f>
        <v>#DIV/0!</v>
      </c>
    </row>
    <row r="8" spans="1:11" ht="15" customHeight="1" thickBot="1">
      <c r="A8" s="68" t="s">
        <v>47</v>
      </c>
      <c r="B8" s="69"/>
      <c r="C8" s="69"/>
      <c r="D8" s="69"/>
      <c r="E8" s="70"/>
      <c r="F8" s="36" t="e">
        <f>COUNTIF(BAYRAND_PASCAL,"&gt;1")/sommebesoinMaint</f>
        <v>#DIV/0!</v>
      </c>
      <c r="G8" s="36" t="e">
        <f>COUNTIF(HERISSE_Olivier,"&gt;1")/sommebesoinMaint</f>
        <v>#DIV/0!</v>
      </c>
      <c r="H8" s="36" t="e">
        <f>COUNTIF(LEMEUX_Théophile,"&gt;1")/sommebesoinMaint</f>
        <v>#DIV/0!</v>
      </c>
    </row>
    <row r="9" spans="1:11" s="2" customFormat="1" ht="33" customHeight="1" thickBot="1">
      <c r="A9" s="38" t="s">
        <v>18</v>
      </c>
      <c r="B9" s="39" t="s">
        <v>21</v>
      </c>
      <c r="C9" s="37" t="s">
        <v>20</v>
      </c>
      <c r="D9" s="37" t="s">
        <v>49</v>
      </c>
      <c r="E9" s="37" t="s">
        <v>19</v>
      </c>
      <c r="F9" s="29" t="s">
        <v>63</v>
      </c>
      <c r="G9" s="28" t="s">
        <v>64</v>
      </c>
      <c r="H9" s="30" t="s">
        <v>65</v>
      </c>
    </row>
    <row r="10" spans="1:11">
      <c r="A10" s="25" t="s">
        <v>112</v>
      </c>
      <c r="B10" s="24" t="s">
        <v>113</v>
      </c>
      <c r="C10" s="8"/>
      <c r="D10" s="34">
        <f>COUNTIF(tblcompMaint[[#This Row],[HERISSE Olivier]:[LEMEUX Théophile]],"&lt;1")</f>
        <v>0</v>
      </c>
      <c r="E10" s="8"/>
      <c r="F10" s="16"/>
      <c r="G10" s="8"/>
      <c r="H10" s="17"/>
    </row>
    <row r="11" spans="1:11">
      <c r="A11" s="25" t="s">
        <v>112</v>
      </c>
      <c r="B11" s="4" t="s">
        <v>114</v>
      </c>
      <c r="C11" s="9"/>
      <c r="D11" s="34">
        <f>COUNTIF(tblcompMaint[[#This Row],[HERISSE Olivier]:[LEMEUX Théophile]],"&lt;1")</f>
        <v>0</v>
      </c>
      <c r="E11" s="9"/>
      <c r="F11" s="18"/>
      <c r="G11" s="9"/>
      <c r="H11" s="19"/>
    </row>
    <row r="12" spans="1:11">
      <c r="A12" s="25" t="s">
        <v>112</v>
      </c>
      <c r="B12" s="7" t="s">
        <v>115</v>
      </c>
      <c r="C12" s="9"/>
      <c r="D12" s="34">
        <f>COUNTIF(tblcompMaint[[#This Row],[HERISSE Olivier]:[LEMEUX Théophile]],"&lt;1")</f>
        <v>0</v>
      </c>
      <c r="E12" s="9"/>
      <c r="F12" s="18"/>
      <c r="G12" s="9"/>
      <c r="H12" s="19"/>
    </row>
    <row r="13" spans="1:11">
      <c r="A13" s="25" t="s">
        <v>112</v>
      </c>
      <c r="B13" s="4" t="s">
        <v>116</v>
      </c>
      <c r="C13" s="9"/>
      <c r="D13" s="34">
        <f>COUNTIF(tblcompMaint[[#This Row],[HERISSE Olivier]:[LEMEUX Théophile]],"&lt;1")</f>
        <v>0</v>
      </c>
      <c r="E13" s="9"/>
      <c r="F13" s="18"/>
      <c r="G13" s="9"/>
      <c r="H13" s="19"/>
    </row>
    <row r="14" spans="1:11">
      <c r="A14" s="26" t="s">
        <v>24</v>
      </c>
      <c r="B14" s="4" t="s">
        <v>117</v>
      </c>
      <c r="C14" s="9"/>
      <c r="D14" s="34">
        <f>COUNTIF(tblcompMaint[[#This Row],[HERISSE Olivier]:[LEMEUX Théophile]],"&lt;1")</f>
        <v>0</v>
      </c>
      <c r="E14" s="9"/>
      <c r="F14" s="18"/>
      <c r="G14" s="9"/>
      <c r="H14" s="19"/>
    </row>
    <row r="15" spans="1:11">
      <c r="A15" s="26" t="s">
        <v>24</v>
      </c>
      <c r="B15" s="5" t="s">
        <v>118</v>
      </c>
      <c r="C15" s="9"/>
      <c r="D15" s="34">
        <f>COUNTIF(tblcompMaint[[#This Row],[HERISSE Olivier]:[LEMEUX Théophile]],"&lt;1")</f>
        <v>0</v>
      </c>
      <c r="E15" s="9"/>
      <c r="F15" s="18"/>
      <c r="G15" s="9"/>
      <c r="H15" s="19"/>
    </row>
    <row r="16" spans="1:11">
      <c r="A16" s="26" t="s">
        <v>24</v>
      </c>
      <c r="B16" s="5" t="s">
        <v>119</v>
      </c>
      <c r="C16" s="9"/>
      <c r="D16" s="34">
        <f>COUNTIF(tblcompMaint[[#This Row],[HERISSE Olivier]:[LEMEUX Théophile]],"&lt;1")</f>
        <v>0</v>
      </c>
      <c r="E16" s="9"/>
      <c r="F16" s="18"/>
      <c r="G16" s="9"/>
      <c r="H16" s="19"/>
    </row>
    <row r="17" spans="1:8">
      <c r="A17" s="26" t="s">
        <v>24</v>
      </c>
      <c r="B17" s="7" t="s">
        <v>120</v>
      </c>
      <c r="C17" s="9"/>
      <c r="D17" s="34">
        <f>COUNTIF(tblcompMaint[[#This Row],[HERISSE Olivier]:[LEMEUX Théophile]],"&lt;1")</f>
        <v>0</v>
      </c>
      <c r="E17" s="9"/>
      <c r="F17" s="18"/>
      <c r="G17" s="9"/>
      <c r="H17" s="19"/>
    </row>
    <row r="18" spans="1:8">
      <c r="A18" s="26" t="s">
        <v>112</v>
      </c>
      <c r="B18" s="4" t="s">
        <v>121</v>
      </c>
      <c r="C18" s="9"/>
      <c r="D18" s="34">
        <f>COUNTIF(tblcompMaint[[#This Row],[HERISSE Olivier]:[LEMEUX Théophile]],"&lt;1")</f>
        <v>0</v>
      </c>
      <c r="E18" s="9"/>
      <c r="F18" s="18"/>
      <c r="G18" s="9"/>
      <c r="H18" s="19"/>
    </row>
    <row r="19" spans="1:8">
      <c r="A19" s="26" t="s">
        <v>112</v>
      </c>
      <c r="B19" s="5" t="s">
        <v>122</v>
      </c>
      <c r="C19" s="9"/>
      <c r="D19" s="34">
        <f>COUNTIF(tblcompMaint[[#This Row],[HERISSE Olivier]:[LEMEUX Théophile]],"&lt;1")</f>
        <v>0</v>
      </c>
      <c r="E19" s="9"/>
      <c r="F19" s="18"/>
      <c r="G19" s="9"/>
      <c r="H19" s="19"/>
    </row>
    <row r="20" spans="1:8">
      <c r="A20" s="27" t="s">
        <v>124</v>
      </c>
      <c r="B20" s="45" t="s">
        <v>123</v>
      </c>
      <c r="C20" s="21"/>
      <c r="D20" s="34">
        <f>COUNTIF(tblcompMaint[[#This Row],[HERISSE Olivier]:[LEMEUX Théophile]],"&lt;1")</f>
        <v>0</v>
      </c>
      <c r="E20" s="21"/>
      <c r="F20" s="22"/>
      <c r="G20" s="21"/>
      <c r="H20" s="23"/>
    </row>
    <row r="21" spans="1:8">
      <c r="A21" s="26" t="s">
        <v>22</v>
      </c>
      <c r="B21" s="5" t="s">
        <v>125</v>
      </c>
      <c r="C21" s="9"/>
      <c r="D21" s="34">
        <f>COUNTIF(tblcompMaint[[#This Row],[HERISSE Olivier]:[LEMEUX Théophile]],"&lt;1")</f>
        <v>0</v>
      </c>
      <c r="E21" s="9"/>
      <c r="F21" s="18"/>
      <c r="G21" s="9"/>
      <c r="H21" s="19"/>
    </row>
    <row r="22" spans="1:8">
      <c r="A22" s="26" t="s">
        <v>22</v>
      </c>
      <c r="B22" s="5" t="s">
        <v>126</v>
      </c>
      <c r="C22" s="9"/>
      <c r="D22" s="34">
        <f>COUNTIF(tblcompMaint[[#This Row],[HERISSE Olivier]:[LEMEUX Théophile]],"&lt;1")</f>
        <v>0</v>
      </c>
      <c r="E22" s="9"/>
      <c r="F22" s="18"/>
      <c r="G22" s="9"/>
      <c r="H22" s="19"/>
    </row>
    <row r="23" spans="1:8">
      <c r="A23" s="26" t="s">
        <v>22</v>
      </c>
      <c r="B23" s="6" t="s">
        <v>127</v>
      </c>
      <c r="C23" s="9"/>
      <c r="D23" s="34">
        <f>COUNTIF(tblcompMaint[[#This Row],[HERISSE Olivier]:[LEMEUX Théophile]],"&lt;1")</f>
        <v>0</v>
      </c>
      <c r="E23" s="9"/>
      <c r="F23" s="18"/>
      <c r="G23" s="9"/>
      <c r="H23" s="19"/>
    </row>
    <row r="24" spans="1:8">
      <c r="A24" s="26" t="s">
        <v>22</v>
      </c>
      <c r="B24" s="5" t="s">
        <v>128</v>
      </c>
      <c r="C24" s="9"/>
      <c r="D24" s="34">
        <f>COUNTIF(tblcompMaint[[#This Row],[HERISSE Olivier]:[LEMEUX Théophile]],"&lt;1")</f>
        <v>0</v>
      </c>
      <c r="E24" s="9"/>
      <c r="F24" s="18"/>
      <c r="G24" s="9"/>
      <c r="H24" s="19"/>
    </row>
    <row r="25" spans="1:8">
      <c r="A25" s="26" t="s">
        <v>24</v>
      </c>
      <c r="B25" s="5" t="s">
        <v>129</v>
      </c>
      <c r="C25" s="9"/>
      <c r="D25" s="34">
        <f>COUNTIF(tblcompMaint[[#This Row],[HERISSE Olivier]:[LEMEUX Théophile]],"&lt;1")</f>
        <v>0</v>
      </c>
      <c r="E25" s="9"/>
      <c r="F25" s="18"/>
      <c r="G25" s="9"/>
      <c r="H25" s="19"/>
    </row>
    <row r="26" spans="1:8">
      <c r="A26" s="26" t="s">
        <v>112</v>
      </c>
      <c r="B26" s="5" t="s">
        <v>130</v>
      </c>
      <c r="C26" s="9"/>
      <c r="D26" s="34">
        <f>COUNTIF(tblcompMaint[[#This Row],[HERISSE Olivier]:[LEMEUX Théophile]],"&lt;1")</f>
        <v>0</v>
      </c>
      <c r="E26" s="9"/>
      <c r="F26" s="18"/>
      <c r="G26" s="9"/>
      <c r="H26" s="19"/>
    </row>
    <row r="27" spans="1:8">
      <c r="A27" s="26" t="s">
        <v>22</v>
      </c>
      <c r="B27" s="7" t="s">
        <v>131</v>
      </c>
      <c r="C27" s="9"/>
      <c r="D27" s="34">
        <f>COUNTIF(tblcompMaint[[#This Row],[HERISSE Olivier]:[LEMEUX Théophile]],"&lt;1")</f>
        <v>0</v>
      </c>
      <c r="E27" s="9"/>
      <c r="F27" s="18"/>
      <c r="G27" s="9"/>
      <c r="H27" s="19"/>
    </row>
    <row r="28" spans="1:8">
      <c r="A28" s="26" t="s">
        <v>132</v>
      </c>
      <c r="B28" s="6" t="s">
        <v>133</v>
      </c>
      <c r="C28" s="9"/>
      <c r="D28" s="34">
        <f>COUNTIF(tblcompMaint[[#This Row],[HERISSE Olivier]:[LEMEUX Théophile]],"&lt;1")</f>
        <v>0</v>
      </c>
      <c r="E28" s="9"/>
      <c r="F28" s="18"/>
      <c r="G28" s="9"/>
      <c r="H28" s="19"/>
    </row>
    <row r="29" spans="1:8">
      <c r="A29" s="26" t="s">
        <v>124</v>
      </c>
      <c r="B29" s="4" t="s">
        <v>134</v>
      </c>
      <c r="C29" s="9"/>
      <c r="D29" s="34">
        <f>COUNTIF(tblcompMaint[[#This Row],[HERISSE Olivier]:[LEMEUX Théophile]],"&lt;1")</f>
        <v>0</v>
      </c>
      <c r="E29" s="9"/>
      <c r="F29" s="18"/>
      <c r="G29" s="9"/>
      <c r="H29" s="19"/>
    </row>
    <row r="30" spans="1:8">
      <c r="A30" s="27" t="s">
        <v>124</v>
      </c>
      <c r="B30" s="45" t="s">
        <v>135</v>
      </c>
      <c r="C30" s="21"/>
      <c r="D30" s="34">
        <f>COUNTIF(tblcompMaint[[#This Row],[HERISSE Olivier]:[LEMEUX Théophile]],"&lt;1")</f>
        <v>0</v>
      </c>
      <c r="E30" s="21"/>
      <c r="F30" s="22"/>
      <c r="G30" s="21"/>
      <c r="H30" s="23"/>
    </row>
    <row r="31" spans="1:8">
      <c r="A31" s="27" t="s">
        <v>124</v>
      </c>
      <c r="B31" s="45" t="s">
        <v>136</v>
      </c>
      <c r="C31" s="21"/>
      <c r="D31" s="34">
        <f>COUNTIF(tblcompMaint[[#This Row],[HERISSE Olivier]:[LEMEUX Théophile]],"&lt;1")</f>
        <v>0</v>
      </c>
      <c r="E31" s="21"/>
      <c r="F31" s="22"/>
      <c r="G31" s="21"/>
      <c r="H31" s="23"/>
    </row>
    <row r="32" spans="1:8">
      <c r="A32" s="27" t="s">
        <v>112</v>
      </c>
      <c r="B32" s="45" t="s">
        <v>148</v>
      </c>
      <c r="C32" s="21"/>
      <c r="D32" s="34">
        <f>COUNTIF(tblcompMaint[[#This Row],[HERISSE Olivier]:[LEMEUX Théophile]],"&lt;1")</f>
        <v>0</v>
      </c>
      <c r="E32" s="21"/>
      <c r="F32" s="22"/>
      <c r="G32" s="21"/>
      <c r="H32" s="23"/>
    </row>
    <row r="33" spans="1:8">
      <c r="A33" s="26" t="s">
        <v>112</v>
      </c>
      <c r="B33" s="4" t="s">
        <v>137</v>
      </c>
      <c r="C33" s="9"/>
      <c r="D33" s="34">
        <f>COUNTIF(tblcompMaint[[#This Row],[HERISSE Olivier]:[LEMEUX Théophile]],"&lt;1")</f>
        <v>0</v>
      </c>
      <c r="E33" s="9"/>
      <c r="F33" s="18"/>
      <c r="G33" s="9"/>
      <c r="H33" s="19"/>
    </row>
    <row r="34" spans="1:8">
      <c r="A34" s="26" t="s">
        <v>112</v>
      </c>
      <c r="B34" s="5" t="s">
        <v>138</v>
      </c>
      <c r="C34" s="9"/>
      <c r="D34" s="34">
        <f>COUNTIF(tblcompMaint[[#This Row],[HERISSE Olivier]:[LEMEUX Théophile]],"&lt;1")</f>
        <v>0</v>
      </c>
      <c r="E34" s="9"/>
      <c r="F34" s="18"/>
      <c r="G34" s="9"/>
      <c r="H34" s="19"/>
    </row>
    <row r="35" spans="1:8">
      <c r="A35" s="26" t="s">
        <v>112</v>
      </c>
      <c r="B35" s="5" t="s">
        <v>139</v>
      </c>
      <c r="C35" s="9"/>
      <c r="D35" s="34">
        <f>COUNTIF(tblcompMaint[[#This Row],[HERISSE Olivier]:[LEMEUX Théophile]],"&lt;1")</f>
        <v>0</v>
      </c>
      <c r="E35" s="9"/>
      <c r="F35" s="18"/>
      <c r="G35" s="9"/>
      <c r="H35" s="19"/>
    </row>
    <row r="36" spans="1:8">
      <c r="A36" s="26" t="s">
        <v>112</v>
      </c>
      <c r="B36" s="7" t="s">
        <v>140</v>
      </c>
      <c r="C36" s="9"/>
      <c r="D36" s="34">
        <f>COUNTIF(tblcompMaint[[#This Row],[HERISSE Olivier]:[LEMEUX Théophile]],"&lt;1")</f>
        <v>0</v>
      </c>
      <c r="E36" s="9"/>
      <c r="F36" s="18"/>
      <c r="G36" s="9"/>
      <c r="H36" s="19"/>
    </row>
    <row r="37" spans="1:8">
      <c r="A37" s="27" t="s">
        <v>132</v>
      </c>
      <c r="B37" s="45" t="s">
        <v>141</v>
      </c>
      <c r="C37" s="21"/>
      <c r="D37" s="34">
        <f>COUNTIF(tblcompMaint[[#This Row],[HERISSE Olivier]:[LEMEUX Théophile]],"&lt;1")</f>
        <v>0</v>
      </c>
      <c r="E37" s="21"/>
      <c r="F37" s="22"/>
      <c r="G37" s="21"/>
      <c r="H37" s="23"/>
    </row>
    <row r="38" spans="1:8">
      <c r="A38" s="27" t="s">
        <v>142</v>
      </c>
      <c r="B38" s="45" t="s">
        <v>143</v>
      </c>
      <c r="C38" s="21"/>
      <c r="D38" s="34">
        <f>COUNTIF(tblcompMaint[[#This Row],[HERISSE Olivier]:[LEMEUX Théophile]],"&lt;1")</f>
        <v>0</v>
      </c>
      <c r="E38" s="21"/>
      <c r="F38" s="22"/>
      <c r="G38" s="21"/>
      <c r="H38" s="23"/>
    </row>
    <row r="39" spans="1:8">
      <c r="A39" s="26" t="s">
        <v>142</v>
      </c>
      <c r="B39" s="7" t="s">
        <v>144</v>
      </c>
      <c r="C39" s="9"/>
      <c r="D39" s="34">
        <f>COUNTIF(tblcompMaint[[#This Row],[HERISSE Olivier]:[LEMEUX Théophile]],"&lt;1")</f>
        <v>0</v>
      </c>
      <c r="E39" s="9"/>
      <c r="F39" s="18"/>
      <c r="G39" s="9"/>
      <c r="H39" s="19"/>
    </row>
    <row r="40" spans="1:8">
      <c r="A40" s="27" t="s">
        <v>142</v>
      </c>
      <c r="B40" s="45" t="s">
        <v>145</v>
      </c>
      <c r="C40" s="21"/>
      <c r="D40" s="34">
        <f>COUNTIF(tblcompMaint[[#This Row],[HERISSE Olivier]:[LEMEUX Théophile]],"&lt;1")</f>
        <v>0</v>
      </c>
      <c r="E40" s="21"/>
      <c r="F40" s="22"/>
      <c r="G40" s="21"/>
      <c r="H40" s="23"/>
    </row>
    <row r="41" spans="1:8" ht="15" customHeight="1">
      <c r="A41" s="27" t="s">
        <v>142</v>
      </c>
      <c r="B41" s="45" t="s">
        <v>146</v>
      </c>
      <c r="C41" s="21"/>
      <c r="D41" s="34">
        <f>COUNTIF(tblcompMaint[[#This Row],[HERISSE Olivier]:[LEMEUX Théophile]],"&lt;1")</f>
        <v>0</v>
      </c>
      <c r="E41" s="21"/>
      <c r="F41" s="22"/>
      <c r="G41" s="21"/>
      <c r="H41" s="23"/>
    </row>
    <row r="42" spans="1:8">
      <c r="A42" s="27" t="s">
        <v>132</v>
      </c>
      <c r="B42" s="45" t="s">
        <v>147</v>
      </c>
      <c r="C42" s="21"/>
      <c r="D42" s="34">
        <f>COUNTIF(tblcompMaint[[#This Row],[HERISSE Olivier]:[LEMEUX Théophile]],"&lt;1")</f>
        <v>0</v>
      </c>
      <c r="E42" s="21"/>
      <c r="F42" s="22"/>
      <c r="G42" s="21"/>
      <c r="H42" s="23"/>
    </row>
    <row r="43" spans="1:8" ht="15.75" thickBot="1">
      <c r="A43" s="27"/>
      <c r="B43" s="20"/>
      <c r="C43" s="21"/>
      <c r="D43" s="34">
        <f>COUNTIF(tblcompMaint[[#This Row],[HERISSE Olivier]:[LEMEUX Théophile]],"&lt;1")</f>
        <v>0</v>
      </c>
      <c r="E43" s="21"/>
      <c r="F43" s="22"/>
      <c r="G43" s="21"/>
      <c r="H43" s="23"/>
    </row>
    <row r="44" spans="1:8">
      <c r="A44" s="31" t="s">
        <v>43</v>
      </c>
      <c r="B44" s="32">
        <f>COUNTA(B10:B43)</f>
        <v>33</v>
      </c>
      <c r="C44" s="33">
        <f t="shared" ref="C44:H44" si="0">SUM(C10:C43)</f>
        <v>0</v>
      </c>
      <c r="D44" s="33">
        <f t="shared" si="0"/>
        <v>0</v>
      </c>
      <c r="E44" s="33">
        <f t="shared" si="0"/>
        <v>0</v>
      </c>
      <c r="F44" s="33">
        <f t="shared" si="0"/>
        <v>0</v>
      </c>
      <c r="G44" s="33">
        <f t="shared" si="0"/>
        <v>0</v>
      </c>
      <c r="H44" s="33">
        <f t="shared" si="0"/>
        <v>0</v>
      </c>
    </row>
  </sheetData>
  <mergeCells count="9">
    <mergeCell ref="A7:E7"/>
    <mergeCell ref="A8:E8"/>
    <mergeCell ref="D1:K1"/>
    <mergeCell ref="A2:A4"/>
    <mergeCell ref="D2:D5"/>
    <mergeCell ref="E2:K2"/>
    <mergeCell ref="E3:K3"/>
    <mergeCell ref="E4:K4"/>
    <mergeCell ref="E5:K5"/>
  </mergeCells>
  <conditionalFormatting sqref="D10:D43">
    <cfRule type="cellIs" dxfId="5" priority="1" operator="equal">
      <formula>1</formula>
    </cfRule>
    <cfRule type="cellIs" dxfId="4" priority="2" operator="equal">
      <formula>0</formula>
    </cfRule>
  </conditionalFormatting>
  <pageMargins left="0.7" right="0.7" top="0.75" bottom="0.75" header="0.3" footer="0.3"/>
  <legacyDrawing r:id="rId1"/>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L38"/>
  <sheetViews>
    <sheetView workbookViewId="0">
      <selection activeCell="F11" sqref="F11"/>
    </sheetView>
  </sheetViews>
  <sheetFormatPr baseColWidth="10" defaultRowHeight="15"/>
  <cols>
    <col min="1" max="1" width="12.7109375" style="1" bestFit="1" customWidth="1"/>
    <col min="2" max="2" width="76" bestFit="1" customWidth="1"/>
    <col min="3" max="3" width="18.85546875" style="3" customWidth="1"/>
    <col min="4" max="4" width="19.85546875" customWidth="1"/>
    <col min="5" max="5" width="22.42578125" customWidth="1"/>
    <col min="6" max="6" width="16" customWidth="1"/>
    <col min="7" max="7" width="11.5703125" customWidth="1"/>
    <col min="8" max="8" width="14.42578125" customWidth="1"/>
    <col min="9" max="9" width="15.28515625" bestFit="1" customWidth="1"/>
    <col min="10" max="10" width="14.28515625" customWidth="1"/>
  </cols>
  <sheetData>
    <row r="1" spans="1:12" ht="15.75" thickBot="1">
      <c r="A1" s="11" t="s">
        <v>35</v>
      </c>
      <c r="B1" s="12"/>
      <c r="D1" s="76" t="s">
        <v>37</v>
      </c>
      <c r="E1" s="77"/>
      <c r="F1" s="77"/>
      <c r="G1" s="77"/>
      <c r="H1" s="77"/>
      <c r="I1" s="77"/>
      <c r="J1" s="77"/>
      <c r="K1" s="77"/>
      <c r="L1" s="78"/>
    </row>
    <row r="2" spans="1:12">
      <c r="A2" s="81" t="s">
        <v>38</v>
      </c>
      <c r="B2" s="13" t="s">
        <v>32</v>
      </c>
      <c r="D2" s="84" t="s">
        <v>38</v>
      </c>
      <c r="E2" s="71" t="s">
        <v>39</v>
      </c>
      <c r="F2" s="72"/>
      <c r="G2" s="72"/>
      <c r="H2" s="72"/>
      <c r="I2" s="72"/>
      <c r="J2" s="72"/>
      <c r="K2" s="72"/>
      <c r="L2" s="73"/>
    </row>
    <row r="3" spans="1:12">
      <c r="A3" s="82"/>
      <c r="B3" s="14" t="s">
        <v>33</v>
      </c>
      <c r="D3" s="85"/>
      <c r="E3" s="74" t="s">
        <v>40</v>
      </c>
      <c r="F3" s="74"/>
      <c r="G3" s="74"/>
      <c r="H3" s="74"/>
      <c r="I3" s="74"/>
      <c r="J3" s="74"/>
      <c r="K3" s="74"/>
      <c r="L3" s="75"/>
    </row>
    <row r="4" spans="1:12" ht="15.75" thickBot="1">
      <c r="A4" s="83"/>
      <c r="B4" s="15" t="s">
        <v>34</v>
      </c>
      <c r="D4" s="85"/>
      <c r="E4" s="74" t="s">
        <v>41</v>
      </c>
      <c r="F4" s="74"/>
      <c r="G4" s="74"/>
      <c r="H4" s="74"/>
      <c r="I4" s="74"/>
      <c r="J4" s="74"/>
      <c r="K4" s="74"/>
      <c r="L4" s="75"/>
    </row>
    <row r="5" spans="1:12" ht="15.75" thickBot="1">
      <c r="D5" s="86"/>
      <c r="E5" s="79" t="s">
        <v>42</v>
      </c>
      <c r="F5" s="79"/>
      <c r="G5" s="79"/>
      <c r="H5" s="79"/>
      <c r="I5" s="79"/>
      <c r="J5" s="79"/>
      <c r="K5" s="79"/>
      <c r="L5" s="80"/>
    </row>
    <row r="6" spans="1:12" ht="15.75" thickBot="1"/>
    <row r="7" spans="1:12" ht="18.75" customHeight="1">
      <c r="A7" s="65" t="s">
        <v>48</v>
      </c>
      <c r="B7" s="66"/>
      <c r="C7" s="66"/>
      <c r="D7" s="66"/>
      <c r="E7" s="67"/>
      <c r="F7" s="35" t="e">
        <f>F35/SUM($F35:$I35)</f>
        <v>#DIV/0!</v>
      </c>
    </row>
    <row r="8" spans="1:12" ht="15" customHeight="1" thickBot="1">
      <c r="A8" s="68" t="s">
        <v>47</v>
      </c>
      <c r="B8" s="69"/>
      <c r="C8" s="69"/>
      <c r="D8" s="69"/>
      <c r="E8" s="70"/>
      <c r="F8" s="36" t="e">
        <f>COUNTIF(JOUBERTON_Dominique,"&gt;1")/sommebesoinHSE</f>
        <v>#DIV/0!</v>
      </c>
    </row>
    <row r="9" spans="1:12" s="2" customFormat="1" ht="33" customHeight="1" thickBot="1">
      <c r="A9" s="38" t="s">
        <v>18</v>
      </c>
      <c r="B9" s="39" t="s">
        <v>21</v>
      </c>
      <c r="C9" s="37" t="s">
        <v>20</v>
      </c>
      <c r="D9" s="37" t="s">
        <v>49</v>
      </c>
      <c r="E9" s="37" t="s">
        <v>19</v>
      </c>
      <c r="F9" s="28" t="s">
        <v>66</v>
      </c>
    </row>
    <row r="10" spans="1:12">
      <c r="A10" s="25"/>
      <c r="B10" s="24"/>
      <c r="C10" s="8"/>
      <c r="D10" s="34">
        <f>COUNTIF(tblcompHSE[[#This Row],[JOUBERTON Dominique]],"&gt;1")</f>
        <v>0</v>
      </c>
      <c r="E10" s="8"/>
      <c r="F10" s="8"/>
    </row>
    <row r="11" spans="1:12">
      <c r="A11" s="26"/>
      <c r="B11" s="4"/>
      <c r="C11" s="9"/>
      <c r="D11" s="34">
        <f>COUNTIF(tblcompHSE[[#This Row],[JOUBERTON Dominique]],"&gt;1")</f>
        <v>0</v>
      </c>
      <c r="E11" s="9"/>
      <c r="F11" s="9"/>
    </row>
    <row r="12" spans="1:12">
      <c r="A12" s="26"/>
      <c r="B12" s="7"/>
      <c r="C12" s="9"/>
      <c r="D12" s="34">
        <f>COUNTIF(tblcompHSE[[#This Row],[JOUBERTON Dominique]],"&gt;1")</f>
        <v>0</v>
      </c>
      <c r="E12" s="9"/>
      <c r="F12" s="9"/>
    </row>
    <row r="13" spans="1:12">
      <c r="A13" s="26"/>
      <c r="B13" s="4"/>
      <c r="C13" s="9"/>
      <c r="D13" s="34">
        <f>COUNTIF(tblcompHSE[[#This Row],[JOUBERTON Dominique]],"&gt;1")</f>
        <v>0</v>
      </c>
      <c r="E13" s="9"/>
      <c r="F13" s="9"/>
    </row>
    <row r="14" spans="1:12">
      <c r="A14" s="26"/>
      <c r="B14" s="4"/>
      <c r="C14" s="9"/>
      <c r="D14" s="34">
        <f>COUNTIF(tblcompHSE[[#This Row],[JOUBERTON Dominique]],"&gt;1")</f>
        <v>0</v>
      </c>
      <c r="E14" s="9"/>
      <c r="F14" s="9"/>
    </row>
    <row r="15" spans="1:12">
      <c r="A15" s="26"/>
      <c r="B15" s="5"/>
      <c r="C15" s="9"/>
      <c r="D15" s="34">
        <f>COUNTIF(tblcompHSE[[#This Row],[JOUBERTON Dominique]],"&gt;1")</f>
        <v>0</v>
      </c>
      <c r="E15" s="9"/>
      <c r="F15" s="9"/>
    </row>
    <row r="16" spans="1:12">
      <c r="A16" s="26"/>
      <c r="B16" s="5"/>
      <c r="C16" s="9"/>
      <c r="D16" s="34">
        <f>COUNTIF(tblcompHSE[[#This Row],[JOUBERTON Dominique]],"&gt;1")</f>
        <v>0</v>
      </c>
      <c r="E16" s="9"/>
      <c r="F16" s="9"/>
    </row>
    <row r="17" spans="1:6">
      <c r="A17" s="26"/>
      <c r="B17" s="7"/>
      <c r="C17" s="9"/>
      <c r="D17" s="34">
        <f>COUNTIF(tblcompHSE[[#This Row],[JOUBERTON Dominique]],"&gt;1")</f>
        <v>0</v>
      </c>
      <c r="E17" s="9"/>
      <c r="F17" s="9"/>
    </row>
    <row r="18" spans="1:6">
      <c r="A18" s="26"/>
      <c r="B18" s="4"/>
      <c r="C18" s="9"/>
      <c r="D18" s="34">
        <f>COUNTIF(tblcompHSE[[#This Row],[JOUBERTON Dominique]],"&gt;1")</f>
        <v>0</v>
      </c>
      <c r="E18" s="9"/>
      <c r="F18" s="9"/>
    </row>
    <row r="19" spans="1:6">
      <c r="A19" s="26"/>
      <c r="B19" s="5"/>
      <c r="C19" s="9"/>
      <c r="D19" s="34">
        <f>COUNTIF(tblcompHSE[[#This Row],[JOUBERTON Dominique]],"&gt;1")</f>
        <v>0</v>
      </c>
      <c r="E19" s="9"/>
      <c r="F19" s="9"/>
    </row>
    <row r="20" spans="1:6">
      <c r="A20" s="26"/>
      <c r="B20" s="5"/>
      <c r="C20" s="9"/>
      <c r="D20" s="34">
        <f>COUNTIF(tblcompHSE[[#This Row],[JOUBERTON Dominique]],"&gt;1")</f>
        <v>0</v>
      </c>
      <c r="E20" s="9"/>
      <c r="F20" s="9"/>
    </row>
    <row r="21" spans="1:6">
      <c r="A21" s="26"/>
      <c r="B21" s="5"/>
      <c r="C21" s="9"/>
      <c r="D21" s="34">
        <f>COUNTIF(tblcompHSE[[#This Row],[JOUBERTON Dominique]],"&gt;1")</f>
        <v>0</v>
      </c>
      <c r="E21" s="9"/>
      <c r="F21" s="9"/>
    </row>
    <row r="22" spans="1:6">
      <c r="A22" s="26"/>
      <c r="B22" s="6"/>
      <c r="C22" s="9"/>
      <c r="D22" s="34">
        <f>COUNTIF(tblcompHSE[[#This Row],[JOUBERTON Dominique]],"&gt;1")</f>
        <v>0</v>
      </c>
      <c r="E22" s="9"/>
      <c r="F22" s="9"/>
    </row>
    <row r="23" spans="1:6">
      <c r="A23" s="26"/>
      <c r="B23" s="5"/>
      <c r="C23" s="9"/>
      <c r="D23" s="34">
        <f>COUNTIF(tblcompHSE[[#This Row],[JOUBERTON Dominique]],"&gt;1")</f>
        <v>0</v>
      </c>
      <c r="E23" s="9"/>
      <c r="F23" s="9"/>
    </row>
    <row r="24" spans="1:6">
      <c r="A24" s="26"/>
      <c r="B24" s="5"/>
      <c r="C24" s="9"/>
      <c r="D24" s="34">
        <f>COUNTIF(tblcompHSE[[#This Row],[JOUBERTON Dominique]],"&gt;1")</f>
        <v>0</v>
      </c>
      <c r="E24" s="9"/>
      <c r="F24" s="9"/>
    </row>
    <row r="25" spans="1:6">
      <c r="A25" s="26"/>
      <c r="B25" s="5"/>
      <c r="C25" s="9"/>
      <c r="D25" s="34">
        <f>COUNTIF(tblcompHSE[[#This Row],[JOUBERTON Dominique]],"&gt;1")</f>
        <v>0</v>
      </c>
      <c r="E25" s="9"/>
      <c r="F25" s="9"/>
    </row>
    <row r="26" spans="1:6">
      <c r="A26" s="26"/>
      <c r="B26" s="7"/>
      <c r="C26" s="9"/>
      <c r="D26" s="34">
        <f>COUNTIF(tblcompHSE[[#This Row],[JOUBERTON Dominique]],"&gt;1")</f>
        <v>0</v>
      </c>
      <c r="E26" s="9"/>
      <c r="F26" s="9"/>
    </row>
    <row r="27" spans="1:6">
      <c r="A27" s="26"/>
      <c r="B27" s="6"/>
      <c r="C27" s="9"/>
      <c r="D27" s="34">
        <f>COUNTIF(tblcompHSE[[#This Row],[JOUBERTON Dominique]],"&gt;1")</f>
        <v>0</v>
      </c>
      <c r="E27" s="9"/>
      <c r="F27" s="9"/>
    </row>
    <row r="28" spans="1:6">
      <c r="A28" s="26"/>
      <c r="B28" s="4"/>
      <c r="C28" s="9"/>
      <c r="D28" s="34">
        <f>COUNTIF(tblcompHSE[[#This Row],[JOUBERTON Dominique]],"&gt;1")</f>
        <v>0</v>
      </c>
      <c r="E28" s="9"/>
      <c r="F28" s="9"/>
    </row>
    <row r="29" spans="1:6">
      <c r="A29" s="26"/>
      <c r="B29" s="4"/>
      <c r="C29" s="9"/>
      <c r="D29" s="34">
        <f>COUNTIF(tblcompHSE[[#This Row],[JOUBERTON Dominique]],"&gt;1")</f>
        <v>0</v>
      </c>
      <c r="E29" s="9"/>
      <c r="F29" s="9"/>
    </row>
    <row r="30" spans="1:6">
      <c r="A30" s="26"/>
      <c r="B30" s="5"/>
      <c r="C30" s="9"/>
      <c r="D30" s="34">
        <f>COUNTIF(tblcompHSE[[#This Row],[JOUBERTON Dominique]],"&gt;1")</f>
        <v>0</v>
      </c>
      <c r="E30" s="9"/>
      <c r="F30" s="9"/>
    </row>
    <row r="31" spans="1:6">
      <c r="A31" s="26"/>
      <c r="B31" s="5"/>
      <c r="C31" s="9"/>
      <c r="D31" s="34">
        <f>COUNTIF(tblcompHSE[[#This Row],[JOUBERTON Dominique]],"&gt;1")</f>
        <v>0</v>
      </c>
      <c r="E31" s="9"/>
      <c r="F31" s="9"/>
    </row>
    <row r="32" spans="1:6">
      <c r="A32" s="26"/>
      <c r="B32" s="7"/>
      <c r="C32" s="9"/>
      <c r="D32" s="34">
        <f>COUNTIF(tblcompHSE[[#This Row],[JOUBERTON Dominique]],"&gt;1")</f>
        <v>0</v>
      </c>
      <c r="E32" s="9"/>
      <c r="F32" s="9"/>
    </row>
    <row r="33" spans="1:6">
      <c r="A33" s="26"/>
      <c r="B33" s="7"/>
      <c r="C33" s="9"/>
      <c r="D33" s="34">
        <f>COUNTIF(tblcompHSE[[#This Row],[JOUBERTON Dominique]],"&gt;1")</f>
        <v>0</v>
      </c>
      <c r="E33" s="9"/>
      <c r="F33" s="9"/>
    </row>
    <row r="34" spans="1:6" ht="15.75" thickBot="1">
      <c r="A34" s="27"/>
      <c r="B34" s="20"/>
      <c r="C34" s="21"/>
      <c r="D34" s="34">
        <f>COUNTIF(tblcompHSE[[#This Row],[JOUBERTON Dominique]],"&gt;1")</f>
        <v>0</v>
      </c>
      <c r="E34" s="21"/>
      <c r="F34" s="21"/>
    </row>
    <row r="35" spans="1:6">
      <c r="A35" s="31" t="s">
        <v>43</v>
      </c>
      <c r="B35" s="32">
        <f>COUNTA(B10:B34)</f>
        <v>0</v>
      </c>
      <c r="C35" s="33">
        <f>SUM(C10:C34)</f>
        <v>0</v>
      </c>
      <c r="D35" s="62">
        <f>COUNTIF(tblcompHSE[[#This Row],[JOUBERTON Dominique]],"&gt;1")</f>
        <v>0</v>
      </c>
      <c r="E35" s="33">
        <f>SUM(E10:E34)</f>
        <v>0</v>
      </c>
      <c r="F35" s="33">
        <f t="shared" ref="F35" si="0">SUM(F10:F34)</f>
        <v>0</v>
      </c>
    </row>
    <row r="38" spans="1:6" ht="15" customHeight="1"/>
  </sheetData>
  <mergeCells count="9">
    <mergeCell ref="A7:E7"/>
    <mergeCell ref="A8:E8"/>
    <mergeCell ref="D1:L1"/>
    <mergeCell ref="A2:A4"/>
    <mergeCell ref="D2:D5"/>
    <mergeCell ref="E2:L2"/>
    <mergeCell ref="E3:L3"/>
    <mergeCell ref="E4:L4"/>
    <mergeCell ref="E5:L5"/>
  </mergeCells>
  <conditionalFormatting sqref="D10:D34">
    <cfRule type="cellIs" dxfId="3" priority="1" operator="equal">
      <formula>1</formula>
    </cfRule>
    <cfRule type="cellIs" dxfId="2" priority="2" operator="equal">
      <formula>0</formula>
    </cfRule>
  </conditionalFormatting>
  <pageMargins left="0.7" right="0.7" top="0.75" bottom="0.75" header="0.3" footer="0.3"/>
  <legacyDrawing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113"/>
  <sheetViews>
    <sheetView zoomScaleNormal="100" workbookViewId="0">
      <pane xSplit="2" ySplit="9" topLeftCell="C10" activePane="bottomRight" state="frozen"/>
      <selection pane="topRight" activeCell="C1" sqref="C1"/>
      <selection pane="bottomLeft" activeCell="A10" sqref="A10"/>
      <selection pane="bottomRight" activeCell="F8" sqref="F8"/>
    </sheetView>
  </sheetViews>
  <sheetFormatPr baseColWidth="10" defaultRowHeight="15"/>
  <cols>
    <col min="1" max="1" width="21.7109375" style="1" customWidth="1"/>
    <col min="2" max="2" width="76" bestFit="1" customWidth="1"/>
    <col min="3" max="3" width="18.85546875" style="3" customWidth="1"/>
    <col min="4" max="4" width="19.85546875" customWidth="1"/>
    <col min="5" max="5" width="22.42578125" customWidth="1"/>
    <col min="6" max="6" width="14.7109375" customWidth="1"/>
    <col min="7" max="7" width="13" customWidth="1"/>
    <col min="8" max="8" width="14.42578125" customWidth="1"/>
    <col min="9" max="9" width="13.28515625" customWidth="1"/>
    <col min="10" max="10" width="14.28515625" customWidth="1"/>
    <col min="11" max="12" width="15.140625" bestFit="1" customWidth="1"/>
    <col min="16" max="16" width="16.140625" bestFit="1" customWidth="1"/>
    <col min="17" max="17" width="14.7109375" bestFit="1" customWidth="1"/>
  </cols>
  <sheetData>
    <row r="1" spans="1:24" ht="15.75" thickBot="1">
      <c r="A1" s="11" t="s">
        <v>35</v>
      </c>
      <c r="B1" s="12"/>
      <c r="D1" s="76" t="s">
        <v>37</v>
      </c>
      <c r="E1" s="77"/>
      <c r="F1" s="77"/>
      <c r="G1" s="77"/>
      <c r="H1" s="77"/>
      <c r="I1" s="77"/>
      <c r="J1" s="77"/>
      <c r="K1" s="77"/>
      <c r="L1" s="78"/>
    </row>
    <row r="2" spans="1:24">
      <c r="A2" s="81" t="s">
        <v>38</v>
      </c>
      <c r="B2" s="13" t="s">
        <v>32</v>
      </c>
      <c r="D2" s="84" t="s">
        <v>38</v>
      </c>
      <c r="E2" s="71" t="s">
        <v>39</v>
      </c>
      <c r="F2" s="72"/>
      <c r="G2" s="72"/>
      <c r="H2" s="72"/>
      <c r="I2" s="72"/>
      <c r="J2" s="72"/>
      <c r="K2" s="72"/>
      <c r="L2" s="73"/>
    </row>
    <row r="3" spans="1:24">
      <c r="A3" s="82"/>
      <c r="B3" s="14" t="s">
        <v>209</v>
      </c>
      <c r="D3" s="85"/>
      <c r="E3" s="74" t="s">
        <v>40</v>
      </c>
      <c r="F3" s="74"/>
      <c r="G3" s="74"/>
      <c r="H3" s="74"/>
      <c r="I3" s="74"/>
      <c r="J3" s="74"/>
      <c r="K3" s="74"/>
      <c r="L3" s="75"/>
    </row>
    <row r="4" spans="1:24" ht="15.75" thickBot="1">
      <c r="A4" s="83"/>
      <c r="B4" s="15" t="s">
        <v>34</v>
      </c>
      <c r="D4" s="85"/>
      <c r="E4" s="74" t="s">
        <v>41</v>
      </c>
      <c r="F4" s="74"/>
      <c r="G4" s="74"/>
      <c r="H4" s="74"/>
      <c r="I4" s="74"/>
      <c r="J4" s="74"/>
      <c r="K4" s="74"/>
      <c r="L4" s="75"/>
    </row>
    <row r="5" spans="1:24" ht="15.75" thickBot="1">
      <c r="D5" s="86"/>
      <c r="E5" s="79" t="s">
        <v>42</v>
      </c>
      <c r="F5" s="79"/>
      <c r="G5" s="79"/>
      <c r="H5" s="79"/>
      <c r="I5" s="79"/>
      <c r="J5" s="79"/>
      <c r="K5" s="79"/>
      <c r="L5" s="80"/>
    </row>
    <row r="6" spans="1:24" ht="15.75" thickBot="1"/>
    <row r="7" spans="1:24" ht="15" customHeight="1">
      <c r="A7" s="65" t="s">
        <v>48</v>
      </c>
      <c r="B7" s="66"/>
      <c r="C7" s="66"/>
      <c r="D7" s="66"/>
      <c r="E7" s="67"/>
      <c r="F7" s="35">
        <f t="shared" ref="F7:W7" si="0">F113/SUM($G113:$I113)</f>
        <v>0.3473684210526316</v>
      </c>
      <c r="G7" s="35">
        <f t="shared" si="0"/>
        <v>0.28421052631578947</v>
      </c>
      <c r="H7" s="35">
        <f t="shared" si="0"/>
        <v>0.21052631578947367</v>
      </c>
      <c r="I7" s="35">
        <f t="shared" si="0"/>
        <v>0.50526315789473686</v>
      </c>
      <c r="J7" s="35">
        <f t="shared" si="0"/>
        <v>0.27368421052631581</v>
      </c>
      <c r="K7" s="35">
        <f t="shared" si="0"/>
        <v>0.14736842105263157</v>
      </c>
      <c r="L7" s="35">
        <f t="shared" si="0"/>
        <v>0.25263157894736843</v>
      </c>
      <c r="M7" s="35">
        <f t="shared" si="0"/>
        <v>0.45263157894736844</v>
      </c>
      <c r="N7" s="35">
        <f t="shared" si="0"/>
        <v>0.28421052631578947</v>
      </c>
      <c r="O7" s="35">
        <f t="shared" si="0"/>
        <v>0.21052631578947367</v>
      </c>
      <c r="P7" s="35">
        <f t="shared" si="0"/>
        <v>2.3684210526315788</v>
      </c>
      <c r="Q7" s="35">
        <f t="shared" si="0"/>
        <v>0.28421052631578947</v>
      </c>
      <c r="R7" s="35">
        <f t="shared" si="0"/>
        <v>2.3684210526315788</v>
      </c>
      <c r="S7" s="35">
        <f t="shared" si="0"/>
        <v>0</v>
      </c>
      <c r="T7" s="35">
        <f t="shared" si="0"/>
        <v>2.3684210526315788</v>
      </c>
      <c r="U7" s="35">
        <f t="shared" si="0"/>
        <v>2.1052631578947368E-2</v>
      </c>
      <c r="V7" s="35">
        <f t="shared" si="0"/>
        <v>0.50526315789473686</v>
      </c>
      <c r="W7" s="35">
        <f t="shared" si="0"/>
        <v>0.31578947368421051</v>
      </c>
      <c r="X7" s="35">
        <f>X113/SUM($G113:I113)</f>
        <v>0</v>
      </c>
    </row>
    <row r="8" spans="1:24" ht="15" customHeight="1" thickBot="1">
      <c r="A8" s="68" t="s">
        <v>47</v>
      </c>
      <c r="B8" s="69"/>
      <c r="C8" s="69"/>
      <c r="D8" s="69"/>
      <c r="E8" s="70"/>
      <c r="F8" s="36">
        <f>COUNTIF(tblcompProd[ASTIER Clément],"&gt;1")/sommebesoinprod</f>
        <v>7.2847682119205295E-2</v>
      </c>
      <c r="G8" s="36">
        <f>COUNTIF(BARGIBAUX_Nicolas,"&gt;1")/sommebesoinprod</f>
        <v>6.6225165562913912E-2</v>
      </c>
      <c r="H8" s="36">
        <f>COUNTIF(BARRET_Dimitri,"&gt;1")/sommebesoinprod</f>
        <v>6.6225165562913912E-2</v>
      </c>
      <c r="I8" s="36">
        <f>COUNTIF(BATTY_Damien,"&gt;1")/sommebesoinprod</f>
        <v>0.10596026490066225</v>
      </c>
      <c r="J8" s="36">
        <f>COUNTIF(BEMOLINDA_Didier,"&gt;1")/sommebesoinprod</f>
        <v>6.6225165562913912E-2</v>
      </c>
      <c r="K8" s="36">
        <f>COUNTIF(BOUDJEMLIL_Kamel,"&gt;1")/sommebesoinprod</f>
        <v>2.6490066225165563E-2</v>
      </c>
      <c r="L8" s="36">
        <f>COUNTIF(BOUDJEMLIL_Karim,"&gt;1")/sommebesoinprod</f>
        <v>5.2980132450331126E-2</v>
      </c>
      <c r="M8" s="36">
        <f>COUNTIF(CHERIH_Wissam,"&gt;1")/sommebesoinprod</f>
        <v>0.10596026490066225</v>
      </c>
      <c r="N8" s="36">
        <f>COUNTIF(EL_ALI_Abdellatif,"&gt;1")/sommebesoinprod</f>
        <v>5.9602649006622516E-2</v>
      </c>
      <c r="O8" s="36">
        <f>COUNTIF(FOURNIER_Marc,"&gt;1")/sommebesoinprod</f>
        <v>6.6225165562913912E-2</v>
      </c>
      <c r="P8" s="36">
        <f>COUNTIF(GONCALVEZ_Anthony,"&gt;1")/sommebesoinprod</f>
        <v>0.50331125827814571</v>
      </c>
      <c r="Q8" s="36">
        <f>COUNTIF(KHALFOUNI_Faïçal,"&gt;1")/sommebesoinprod</f>
        <v>5.9602649006622516E-2</v>
      </c>
      <c r="R8" s="36">
        <f>COUNTIF(KHELOUFI_Djamel,"&gt;1")/sommebesoinprod</f>
        <v>0.50331125827814571</v>
      </c>
      <c r="S8" s="36">
        <f>COUNTIF(LAMICHE_Alice,"&gt;1")/sommebesoinprod</f>
        <v>0</v>
      </c>
      <c r="T8" s="36">
        <f>COUNTIF(MNASSRI_Sami,"&gt;1")/sommebesoinprod</f>
        <v>0.50331125827814571</v>
      </c>
      <c r="U8" s="36">
        <f>COUNTIF(NATIVELLE_Lucien,"&gt;1")/sommebesoinprod</f>
        <v>0</v>
      </c>
      <c r="V8" s="36">
        <f>COUNTIF(PEREIRA_Mickael,"&gt;1")/sommebesoinprod</f>
        <v>0.10596026490066225</v>
      </c>
      <c r="W8" s="36">
        <f>COUNTIF(RENAUX_Stéphane,"&gt;1")/sommebesoinprod</f>
        <v>6.6225165562913912E-2</v>
      </c>
      <c r="X8" s="36">
        <f>COUNTIF(RODRIGUE_Aymeric,"&gt;1")/sommebesoinprod</f>
        <v>0</v>
      </c>
    </row>
    <row r="9" spans="1:24" s="2" customFormat="1" ht="33" customHeight="1">
      <c r="A9" s="41" t="s">
        <v>18</v>
      </c>
      <c r="B9" s="42" t="s">
        <v>21</v>
      </c>
      <c r="C9" s="43" t="s">
        <v>20</v>
      </c>
      <c r="D9" s="48" t="s">
        <v>49</v>
      </c>
      <c r="E9" s="49" t="s">
        <v>19</v>
      </c>
      <c r="F9" s="44" t="s">
        <v>67</v>
      </c>
      <c r="G9" s="44" t="s">
        <v>70</v>
      </c>
      <c r="H9" s="44" t="s">
        <v>71</v>
      </c>
      <c r="I9" s="44" t="s">
        <v>72</v>
      </c>
      <c r="J9" s="44" t="s">
        <v>111</v>
      </c>
      <c r="K9" s="51" t="s">
        <v>73</v>
      </c>
      <c r="L9" s="52" t="s">
        <v>74</v>
      </c>
      <c r="M9" s="53" t="s">
        <v>75</v>
      </c>
      <c r="N9" s="52" t="s">
        <v>76</v>
      </c>
      <c r="O9" s="53" t="s">
        <v>77</v>
      </c>
      <c r="P9" s="52" t="s">
        <v>78</v>
      </c>
      <c r="Q9" s="52" t="s">
        <v>79</v>
      </c>
      <c r="R9" s="52" t="s">
        <v>80</v>
      </c>
      <c r="S9" s="53" t="s">
        <v>81</v>
      </c>
      <c r="T9" s="52" t="s">
        <v>82</v>
      </c>
      <c r="U9" s="53" t="s">
        <v>83</v>
      </c>
      <c r="V9" s="52" t="s">
        <v>69</v>
      </c>
      <c r="W9" s="50" t="s">
        <v>68</v>
      </c>
      <c r="X9" s="44" t="s">
        <v>84</v>
      </c>
    </row>
    <row r="10" spans="1:24">
      <c r="A10" s="54" t="s">
        <v>173</v>
      </c>
      <c r="B10" s="56" t="s">
        <v>175</v>
      </c>
      <c r="C10" s="64">
        <v>2</v>
      </c>
      <c r="D10" s="63">
        <f>COUNTIF(tblcompProd[[#This Row],[ASTIER Clément]:[RODRIGUE Aymeric]],"&gt;1")</f>
        <v>3</v>
      </c>
      <c r="E10" s="64">
        <v>2</v>
      </c>
      <c r="F10" s="47"/>
      <c r="G10" s="47"/>
      <c r="H10" s="47"/>
      <c r="I10" s="47"/>
      <c r="J10" s="47"/>
      <c r="K10" s="47"/>
      <c r="L10" s="47"/>
      <c r="M10" s="47"/>
      <c r="N10" s="47"/>
      <c r="O10" s="47"/>
      <c r="P10" s="47">
        <v>3</v>
      </c>
      <c r="Q10" s="47"/>
      <c r="R10" s="47">
        <v>3</v>
      </c>
      <c r="S10" s="47"/>
      <c r="T10" s="47">
        <v>3</v>
      </c>
      <c r="U10" s="47"/>
      <c r="V10" s="47"/>
      <c r="W10" s="47"/>
      <c r="X10" s="47"/>
    </row>
    <row r="11" spans="1:24">
      <c r="A11" s="54" t="s">
        <v>173</v>
      </c>
      <c r="B11" s="56" t="s">
        <v>174</v>
      </c>
      <c r="C11" s="64">
        <v>2</v>
      </c>
      <c r="D11" s="63">
        <f>COUNTIF(tblcompProd[[#This Row],[ASTIER Clément]:[RODRIGUE Aymeric]],"&gt;1")</f>
        <v>3</v>
      </c>
      <c r="E11" s="64">
        <v>2</v>
      </c>
      <c r="F11" s="47"/>
      <c r="G11" s="47"/>
      <c r="H11" s="47"/>
      <c r="I11" s="47"/>
      <c r="J11" s="47"/>
      <c r="K11" s="47"/>
      <c r="L11" s="47"/>
      <c r="M11" s="47"/>
      <c r="N11" s="47"/>
      <c r="O11" s="47"/>
      <c r="P11" s="47">
        <v>3</v>
      </c>
      <c r="Q11" s="47"/>
      <c r="R11" s="47">
        <v>3</v>
      </c>
      <c r="S11" s="47"/>
      <c r="T11" s="47">
        <v>3</v>
      </c>
      <c r="U11" s="47"/>
      <c r="V11" s="47"/>
      <c r="W11" s="47"/>
      <c r="X11" s="47"/>
    </row>
    <row r="12" spans="1:24">
      <c r="A12" s="54" t="s">
        <v>176</v>
      </c>
      <c r="B12" s="56" t="s">
        <v>180</v>
      </c>
      <c r="C12" s="47">
        <v>1</v>
      </c>
      <c r="D12" s="63">
        <f>COUNTIF(tblcompProd[[#This Row],[ASTIER Clément]:[RODRIGUE Aymeric]],"&gt;1")</f>
        <v>3</v>
      </c>
      <c r="E12" s="47">
        <v>2</v>
      </c>
      <c r="F12" s="47"/>
      <c r="G12" s="47"/>
      <c r="H12" s="47"/>
      <c r="I12" s="47"/>
      <c r="J12" s="47"/>
      <c r="K12" s="47"/>
      <c r="L12" s="47"/>
      <c r="M12" s="47"/>
      <c r="N12" s="47"/>
      <c r="O12" s="47"/>
      <c r="P12" s="47">
        <v>3</v>
      </c>
      <c r="Q12" s="47"/>
      <c r="R12" s="47">
        <v>3</v>
      </c>
      <c r="S12" s="47"/>
      <c r="T12" s="47">
        <v>3</v>
      </c>
      <c r="U12" s="47"/>
      <c r="V12" s="47"/>
      <c r="W12" s="47"/>
      <c r="X12" s="47"/>
    </row>
    <row r="13" spans="1:24">
      <c r="A13" s="54" t="s">
        <v>176</v>
      </c>
      <c r="B13" s="56" t="s">
        <v>179</v>
      </c>
      <c r="C13" s="47">
        <v>1</v>
      </c>
      <c r="D13" s="63">
        <f>COUNTIF(tblcompProd[[#This Row],[ASTIER Clément]:[RODRIGUE Aymeric]],"&gt;1")</f>
        <v>3</v>
      </c>
      <c r="E13" s="47">
        <v>2</v>
      </c>
      <c r="F13" s="47"/>
      <c r="G13" s="47"/>
      <c r="H13" s="47"/>
      <c r="I13" s="47"/>
      <c r="J13" s="47"/>
      <c r="K13" s="47"/>
      <c r="L13" s="47"/>
      <c r="M13" s="47"/>
      <c r="N13" s="47"/>
      <c r="O13" s="47"/>
      <c r="P13" s="47">
        <v>3</v>
      </c>
      <c r="Q13" s="47"/>
      <c r="R13" s="47">
        <v>3</v>
      </c>
      <c r="S13" s="47"/>
      <c r="T13" s="47">
        <v>3</v>
      </c>
      <c r="U13" s="47"/>
      <c r="V13" s="47"/>
      <c r="W13" s="47"/>
      <c r="X13" s="47"/>
    </row>
    <row r="14" spans="1:24">
      <c r="A14" s="54" t="s">
        <v>176</v>
      </c>
      <c r="B14" s="56" t="s">
        <v>178</v>
      </c>
      <c r="C14" s="47">
        <v>2</v>
      </c>
      <c r="D14" s="63">
        <f>COUNTIF(tblcompProd[[#This Row],[ASTIER Clément]:[RODRIGUE Aymeric]],"&gt;1")</f>
        <v>3</v>
      </c>
      <c r="E14" s="47">
        <v>2</v>
      </c>
      <c r="F14" s="47"/>
      <c r="G14" s="47"/>
      <c r="H14" s="47"/>
      <c r="I14" s="47"/>
      <c r="J14" s="47"/>
      <c r="K14" s="47"/>
      <c r="L14" s="47"/>
      <c r="M14" s="47"/>
      <c r="N14" s="47"/>
      <c r="O14" s="47"/>
      <c r="P14" s="47">
        <v>3</v>
      </c>
      <c r="Q14" s="47"/>
      <c r="R14" s="47">
        <v>3</v>
      </c>
      <c r="S14" s="47"/>
      <c r="T14" s="47">
        <v>3</v>
      </c>
      <c r="U14" s="47"/>
      <c r="V14" s="47"/>
      <c r="W14" s="47"/>
      <c r="X14" s="47"/>
    </row>
    <row r="15" spans="1:24">
      <c r="A15" s="54" t="s">
        <v>176</v>
      </c>
      <c r="B15" s="56" t="s">
        <v>177</v>
      </c>
      <c r="C15" s="47">
        <v>2</v>
      </c>
      <c r="D15" s="63">
        <f>COUNTIF(tblcompProd[[#This Row],[ASTIER Clément]:[RODRIGUE Aymeric]],"&gt;1")</f>
        <v>3</v>
      </c>
      <c r="E15" s="47">
        <v>4</v>
      </c>
      <c r="F15" s="47"/>
      <c r="G15" s="47"/>
      <c r="H15" s="47"/>
      <c r="I15" s="47"/>
      <c r="J15" s="47"/>
      <c r="K15" s="47"/>
      <c r="L15" s="47"/>
      <c r="M15" s="47"/>
      <c r="N15" s="47"/>
      <c r="O15" s="47"/>
      <c r="P15" s="47">
        <v>3</v>
      </c>
      <c r="Q15" s="47"/>
      <c r="R15" s="47">
        <v>3</v>
      </c>
      <c r="S15" s="47"/>
      <c r="T15" s="47">
        <v>3</v>
      </c>
      <c r="U15" s="47"/>
      <c r="V15" s="47"/>
      <c r="W15" s="47"/>
      <c r="X15" s="47"/>
    </row>
    <row r="16" spans="1:24">
      <c r="A16" s="54" t="s">
        <v>85</v>
      </c>
      <c r="B16" s="10" t="s">
        <v>91</v>
      </c>
      <c r="C16" s="47">
        <v>3</v>
      </c>
      <c r="D16" s="55">
        <f>COUNTIF(tblcompProd[[#This Row],[ASTIER Clément]:[RODRIGUE Aymeric]],"&gt;1")</f>
        <v>3</v>
      </c>
      <c r="E16" s="47">
        <v>6</v>
      </c>
      <c r="F16" s="47"/>
      <c r="G16" s="47"/>
      <c r="H16" s="47"/>
      <c r="I16" s="47"/>
      <c r="J16" s="47"/>
      <c r="K16" s="47"/>
      <c r="L16" s="47"/>
      <c r="M16" s="47"/>
      <c r="N16" s="47"/>
      <c r="O16" s="47"/>
      <c r="P16" s="47">
        <v>3</v>
      </c>
      <c r="Q16" s="47"/>
      <c r="R16" s="47">
        <v>3</v>
      </c>
      <c r="S16" s="47"/>
      <c r="T16" s="47">
        <v>3</v>
      </c>
      <c r="U16" s="47"/>
      <c r="V16" s="47"/>
      <c r="W16" s="47"/>
      <c r="X16" s="47"/>
    </row>
    <row r="17" spans="1:24">
      <c r="A17" s="54" t="s">
        <v>85</v>
      </c>
      <c r="B17" s="56" t="s">
        <v>194</v>
      </c>
      <c r="C17" s="47">
        <v>3</v>
      </c>
      <c r="D17" s="63">
        <f>COUNTIF(tblcompProd[[#This Row],[ASTIER Clément]:[RODRIGUE Aymeric]],"&gt;1")</f>
        <v>3</v>
      </c>
      <c r="E17" s="47">
        <v>2</v>
      </c>
      <c r="F17" s="47"/>
      <c r="G17" s="47"/>
      <c r="H17" s="47"/>
      <c r="I17" s="47"/>
      <c r="J17" s="47"/>
      <c r="K17" s="47"/>
      <c r="L17" s="47"/>
      <c r="M17" s="47"/>
      <c r="N17" s="47"/>
      <c r="O17" s="47"/>
      <c r="P17" s="47">
        <v>3</v>
      </c>
      <c r="Q17" s="47"/>
      <c r="R17" s="47">
        <v>3</v>
      </c>
      <c r="S17" s="47"/>
      <c r="T17" s="47">
        <v>3</v>
      </c>
      <c r="U17" s="47"/>
      <c r="V17" s="47"/>
      <c r="W17" s="47"/>
      <c r="X17" s="47"/>
    </row>
    <row r="18" spans="1:24">
      <c r="A18" s="54" t="s">
        <v>85</v>
      </c>
      <c r="B18" s="56" t="s">
        <v>193</v>
      </c>
      <c r="C18" s="47">
        <v>3</v>
      </c>
      <c r="D18" s="63">
        <f>COUNTIF(tblcompProd[[#This Row],[ASTIER Clément]:[RODRIGUE Aymeric]],"&gt;1")</f>
        <v>3</v>
      </c>
      <c r="E18" s="47">
        <v>4</v>
      </c>
      <c r="F18" s="47"/>
      <c r="G18" s="47"/>
      <c r="H18" s="47"/>
      <c r="I18" s="47"/>
      <c r="J18" s="47"/>
      <c r="K18" s="47"/>
      <c r="L18" s="47"/>
      <c r="M18" s="47"/>
      <c r="N18" s="47"/>
      <c r="O18" s="47"/>
      <c r="P18" s="47">
        <v>3</v>
      </c>
      <c r="Q18" s="47"/>
      <c r="R18" s="47">
        <v>3</v>
      </c>
      <c r="S18" s="47"/>
      <c r="T18" s="47">
        <v>3</v>
      </c>
      <c r="U18" s="47"/>
      <c r="V18" s="47"/>
      <c r="W18" s="47"/>
      <c r="X18" s="47"/>
    </row>
    <row r="19" spans="1:24">
      <c r="A19" s="54" t="s">
        <v>85</v>
      </c>
      <c r="B19" s="56" t="s">
        <v>192</v>
      </c>
      <c r="C19" s="47">
        <v>3</v>
      </c>
      <c r="D19" s="63">
        <f>COUNTIF(tblcompProd[[#This Row],[ASTIER Clément]:[RODRIGUE Aymeric]],"&gt;1")</f>
        <v>3</v>
      </c>
      <c r="E19" s="47">
        <v>4</v>
      </c>
      <c r="F19" s="47"/>
      <c r="G19" s="47"/>
      <c r="H19" s="47"/>
      <c r="I19" s="47"/>
      <c r="J19" s="47"/>
      <c r="K19" s="47"/>
      <c r="L19" s="47"/>
      <c r="M19" s="47"/>
      <c r="N19" s="47"/>
      <c r="O19" s="47"/>
      <c r="P19" s="47">
        <v>3</v>
      </c>
      <c r="Q19" s="47"/>
      <c r="R19" s="47">
        <v>3</v>
      </c>
      <c r="S19" s="47"/>
      <c r="T19" s="47">
        <v>3</v>
      </c>
      <c r="U19" s="47"/>
      <c r="V19" s="47"/>
      <c r="W19" s="47"/>
      <c r="X19" s="47"/>
    </row>
    <row r="20" spans="1:24">
      <c r="A20" s="54" t="s">
        <v>85</v>
      </c>
      <c r="B20" s="56" t="s">
        <v>191</v>
      </c>
      <c r="C20" s="47">
        <v>1</v>
      </c>
      <c r="D20" s="63">
        <f>COUNTIF(tblcompProd[[#This Row],[ASTIER Clément]:[RODRIGUE Aymeric]],"&gt;1")</f>
        <v>3</v>
      </c>
      <c r="E20" s="47">
        <v>1</v>
      </c>
      <c r="F20" s="47"/>
      <c r="G20" s="47"/>
      <c r="H20" s="47"/>
      <c r="I20" s="47"/>
      <c r="J20" s="47"/>
      <c r="K20" s="47"/>
      <c r="L20" s="47"/>
      <c r="M20" s="47"/>
      <c r="N20" s="47"/>
      <c r="O20" s="47"/>
      <c r="P20" s="47">
        <v>3</v>
      </c>
      <c r="Q20" s="47"/>
      <c r="R20" s="47">
        <v>3</v>
      </c>
      <c r="S20" s="47"/>
      <c r="T20" s="47">
        <v>3</v>
      </c>
      <c r="U20" s="47"/>
      <c r="V20" s="47"/>
      <c r="W20" s="47"/>
      <c r="X20" s="47"/>
    </row>
    <row r="21" spans="1:24">
      <c r="A21" s="54" t="s">
        <v>85</v>
      </c>
      <c r="B21" s="56" t="s">
        <v>190</v>
      </c>
      <c r="C21" s="64">
        <v>2</v>
      </c>
      <c r="D21" s="63">
        <f>COUNTIF(tblcompProd[[#This Row],[ASTIER Clément]:[RODRIGUE Aymeric]],"&gt;1")</f>
        <v>3</v>
      </c>
      <c r="E21" s="64">
        <v>2</v>
      </c>
      <c r="F21" s="47"/>
      <c r="G21" s="47"/>
      <c r="H21" s="47"/>
      <c r="I21" s="47"/>
      <c r="J21" s="47"/>
      <c r="K21" s="47"/>
      <c r="L21" s="47"/>
      <c r="M21" s="47"/>
      <c r="N21" s="47"/>
      <c r="O21" s="47"/>
      <c r="P21" s="47">
        <v>3</v>
      </c>
      <c r="Q21" s="47"/>
      <c r="R21" s="47">
        <v>3</v>
      </c>
      <c r="S21" s="47"/>
      <c r="T21" s="47">
        <v>3</v>
      </c>
      <c r="U21" s="47"/>
      <c r="V21" s="47"/>
      <c r="W21" s="47"/>
      <c r="X21" s="47"/>
    </row>
    <row r="22" spans="1:24">
      <c r="A22" s="54" t="s">
        <v>85</v>
      </c>
      <c r="B22" s="56" t="s">
        <v>189</v>
      </c>
      <c r="C22" s="47">
        <v>1</v>
      </c>
      <c r="D22" s="63">
        <f>COUNTIF(tblcompProd[[#This Row],[ASTIER Clément]:[RODRIGUE Aymeric]],"&gt;1")</f>
        <v>3</v>
      </c>
      <c r="E22" s="47">
        <v>4</v>
      </c>
      <c r="F22" s="47"/>
      <c r="G22" s="47"/>
      <c r="H22" s="47"/>
      <c r="I22" s="47"/>
      <c r="J22" s="47"/>
      <c r="K22" s="47"/>
      <c r="L22" s="47"/>
      <c r="M22" s="47"/>
      <c r="N22" s="47"/>
      <c r="O22" s="47"/>
      <c r="P22" s="47">
        <v>3</v>
      </c>
      <c r="Q22" s="47"/>
      <c r="R22" s="47">
        <v>3</v>
      </c>
      <c r="S22" s="47"/>
      <c r="T22" s="47">
        <v>3</v>
      </c>
      <c r="U22" s="47"/>
      <c r="V22" s="47"/>
      <c r="W22" s="47"/>
      <c r="X22" s="47"/>
    </row>
    <row r="23" spans="1:24">
      <c r="A23" s="54" t="s">
        <v>85</v>
      </c>
      <c r="B23" s="56" t="s">
        <v>188</v>
      </c>
      <c r="C23" s="64">
        <v>2</v>
      </c>
      <c r="D23" s="63">
        <f>COUNTIF(tblcompProd[[#This Row],[ASTIER Clément]:[RODRIGUE Aymeric]],"&gt;1")</f>
        <v>3</v>
      </c>
      <c r="E23" s="47">
        <v>4</v>
      </c>
      <c r="F23" s="47"/>
      <c r="G23" s="47"/>
      <c r="H23" s="47"/>
      <c r="I23" s="47"/>
      <c r="J23" s="47"/>
      <c r="K23" s="47"/>
      <c r="L23" s="47"/>
      <c r="M23" s="47"/>
      <c r="N23" s="47"/>
      <c r="O23" s="47"/>
      <c r="P23" s="47">
        <v>3</v>
      </c>
      <c r="Q23" s="47"/>
      <c r="R23" s="47">
        <v>3</v>
      </c>
      <c r="S23" s="47"/>
      <c r="T23" s="47">
        <v>3</v>
      </c>
      <c r="U23" s="47"/>
      <c r="V23" s="47"/>
      <c r="W23" s="47"/>
      <c r="X23" s="47"/>
    </row>
    <row r="24" spans="1:24">
      <c r="A24" s="54" t="s">
        <v>85</v>
      </c>
      <c r="B24" s="10" t="s">
        <v>210</v>
      </c>
      <c r="C24" s="47">
        <v>1</v>
      </c>
      <c r="D24" s="63">
        <f>COUNTIF(tblcompProd[[#This Row],[ASTIER Clément]:[RODRIGUE Aymeric]],"&gt;1")</f>
        <v>3</v>
      </c>
      <c r="E24" s="47">
        <v>2</v>
      </c>
      <c r="F24" s="47"/>
      <c r="G24" s="47"/>
      <c r="H24" s="47"/>
      <c r="I24" s="47"/>
      <c r="J24" s="47"/>
      <c r="K24" s="47"/>
      <c r="L24" s="47"/>
      <c r="M24" s="47"/>
      <c r="N24" s="47"/>
      <c r="O24" s="47"/>
      <c r="P24" s="47">
        <v>3</v>
      </c>
      <c r="Q24" s="47"/>
      <c r="R24" s="47">
        <v>3</v>
      </c>
      <c r="S24" s="47"/>
      <c r="T24" s="47">
        <v>3</v>
      </c>
      <c r="U24" s="47"/>
      <c r="V24" s="47"/>
      <c r="W24" s="47"/>
      <c r="X24" s="47"/>
    </row>
    <row r="25" spans="1:24">
      <c r="A25" s="54" t="s">
        <v>85</v>
      </c>
      <c r="B25" s="56" t="s">
        <v>187</v>
      </c>
      <c r="C25" s="64">
        <v>2</v>
      </c>
      <c r="D25" s="63">
        <f>COUNTIF(tblcompProd[[#This Row],[ASTIER Clément]:[RODRIGUE Aymeric]],"&gt;1")</f>
        <v>3</v>
      </c>
      <c r="E25" s="47">
        <v>2</v>
      </c>
      <c r="F25" s="47"/>
      <c r="G25" s="47"/>
      <c r="H25" s="47"/>
      <c r="I25" s="47"/>
      <c r="J25" s="47"/>
      <c r="K25" s="47"/>
      <c r="L25" s="47"/>
      <c r="M25" s="47"/>
      <c r="N25" s="47"/>
      <c r="O25" s="47"/>
      <c r="P25" s="47">
        <v>3</v>
      </c>
      <c r="Q25" s="47"/>
      <c r="R25" s="47">
        <v>3</v>
      </c>
      <c r="S25" s="47"/>
      <c r="T25" s="47">
        <v>3</v>
      </c>
      <c r="U25" s="47"/>
      <c r="V25" s="47"/>
      <c r="W25" s="47"/>
      <c r="X25" s="47"/>
    </row>
    <row r="26" spans="1:24">
      <c r="A26" s="54" t="s">
        <v>85</v>
      </c>
      <c r="B26" s="56" t="s">
        <v>186</v>
      </c>
      <c r="C26" s="47">
        <v>3</v>
      </c>
      <c r="D26" s="63">
        <f>COUNTIF(tblcompProd[[#This Row],[ASTIER Clément]:[RODRIGUE Aymeric]],"&gt;1")</f>
        <v>3</v>
      </c>
      <c r="E26" s="47">
        <v>4</v>
      </c>
      <c r="F26" s="47"/>
      <c r="G26" s="47"/>
      <c r="H26" s="47"/>
      <c r="I26" s="47"/>
      <c r="J26" s="47"/>
      <c r="K26" s="47"/>
      <c r="L26" s="47"/>
      <c r="M26" s="47"/>
      <c r="N26" s="47"/>
      <c r="O26" s="47"/>
      <c r="P26" s="47">
        <v>3</v>
      </c>
      <c r="Q26" s="47"/>
      <c r="R26" s="47">
        <v>3</v>
      </c>
      <c r="S26" s="47"/>
      <c r="T26" s="47">
        <v>3</v>
      </c>
      <c r="U26" s="47"/>
      <c r="V26" s="47"/>
      <c r="W26" s="47"/>
      <c r="X26" s="47"/>
    </row>
    <row r="27" spans="1:24">
      <c r="A27" s="54" t="s">
        <v>85</v>
      </c>
      <c r="B27" s="56" t="s">
        <v>185</v>
      </c>
      <c r="C27" s="47">
        <v>3</v>
      </c>
      <c r="D27" s="63">
        <f>COUNTIF(tblcompProd[[#This Row],[ASTIER Clément]:[RODRIGUE Aymeric]],"&gt;1")</f>
        <v>3</v>
      </c>
      <c r="E27" s="47">
        <v>4</v>
      </c>
      <c r="F27" s="47"/>
      <c r="G27" s="47"/>
      <c r="H27" s="47"/>
      <c r="I27" s="47"/>
      <c r="J27" s="47"/>
      <c r="K27" s="47"/>
      <c r="L27" s="47"/>
      <c r="M27" s="47"/>
      <c r="N27" s="47"/>
      <c r="O27" s="47"/>
      <c r="P27" s="47">
        <v>3</v>
      </c>
      <c r="Q27" s="47"/>
      <c r="R27" s="47">
        <v>3</v>
      </c>
      <c r="S27" s="47"/>
      <c r="T27" s="47">
        <v>3</v>
      </c>
      <c r="U27" s="47"/>
      <c r="V27" s="47"/>
      <c r="W27" s="47"/>
      <c r="X27" s="47"/>
    </row>
    <row r="28" spans="1:24">
      <c r="A28" s="54" t="s">
        <v>85</v>
      </c>
      <c r="B28" s="10" t="s">
        <v>211</v>
      </c>
      <c r="C28" s="47">
        <v>2</v>
      </c>
      <c r="D28" s="63">
        <f>COUNTIF(tblcompProd[[#This Row],[ASTIER Clément]:[RODRIGUE Aymeric]],"&gt;1")</f>
        <v>3</v>
      </c>
      <c r="E28" s="47">
        <v>4</v>
      </c>
      <c r="F28" s="47"/>
      <c r="G28" s="47"/>
      <c r="H28" s="47"/>
      <c r="I28" s="47"/>
      <c r="J28" s="47"/>
      <c r="K28" s="47"/>
      <c r="L28" s="47"/>
      <c r="M28" s="47"/>
      <c r="N28" s="47"/>
      <c r="O28" s="47"/>
      <c r="P28" s="47">
        <v>3</v>
      </c>
      <c r="Q28" s="47"/>
      <c r="R28" s="47">
        <v>3</v>
      </c>
      <c r="S28" s="47"/>
      <c r="T28" s="47">
        <v>3</v>
      </c>
      <c r="U28" s="47"/>
      <c r="V28" s="47"/>
      <c r="W28" s="47"/>
      <c r="X28" s="47"/>
    </row>
    <row r="29" spans="1:24">
      <c r="A29" s="54" t="s">
        <v>85</v>
      </c>
      <c r="B29" s="56" t="s">
        <v>184</v>
      </c>
      <c r="C29" s="47">
        <v>2</v>
      </c>
      <c r="D29" s="63">
        <f>COUNTIF(tblcompProd[[#This Row],[ASTIER Clément]:[RODRIGUE Aymeric]],"&gt;1")</f>
        <v>3</v>
      </c>
      <c r="E29" s="47">
        <v>4</v>
      </c>
      <c r="F29" s="47"/>
      <c r="G29" s="47"/>
      <c r="H29" s="47"/>
      <c r="I29" s="47"/>
      <c r="J29" s="47"/>
      <c r="K29" s="47"/>
      <c r="L29" s="47"/>
      <c r="M29" s="47"/>
      <c r="N29" s="47"/>
      <c r="O29" s="47"/>
      <c r="P29" s="47">
        <v>3</v>
      </c>
      <c r="Q29" s="47"/>
      <c r="R29" s="47">
        <v>3</v>
      </c>
      <c r="S29" s="47"/>
      <c r="T29" s="47">
        <v>3</v>
      </c>
      <c r="U29" s="47"/>
      <c r="V29" s="47"/>
      <c r="W29" s="47"/>
      <c r="X29" s="47"/>
    </row>
    <row r="30" spans="1:24">
      <c r="A30" s="54" t="s">
        <v>85</v>
      </c>
      <c r="B30" s="56" t="s">
        <v>106</v>
      </c>
      <c r="C30" s="47">
        <v>3</v>
      </c>
      <c r="D30" s="55">
        <f>COUNTIF(tblcompProd[[#This Row],[ASTIER Clément]:[RODRIGUE Aymeric]],"&gt;1")</f>
        <v>3</v>
      </c>
      <c r="E30" s="47">
        <v>2</v>
      </c>
      <c r="F30" s="47"/>
      <c r="G30" s="47"/>
      <c r="H30" s="47"/>
      <c r="I30" s="47"/>
      <c r="J30" s="47"/>
      <c r="K30" s="47"/>
      <c r="L30" s="47"/>
      <c r="M30" s="47"/>
      <c r="N30" s="47"/>
      <c r="O30" s="47"/>
      <c r="P30" s="47">
        <v>3</v>
      </c>
      <c r="Q30" s="47"/>
      <c r="R30" s="47">
        <v>3</v>
      </c>
      <c r="S30" s="47"/>
      <c r="T30" s="47">
        <v>3</v>
      </c>
      <c r="U30" s="47"/>
      <c r="V30" s="47"/>
      <c r="W30" s="47"/>
      <c r="X30" s="47"/>
    </row>
    <row r="31" spans="1:24">
      <c r="A31" s="54" t="s">
        <v>162</v>
      </c>
      <c r="B31" s="56" t="s">
        <v>167</v>
      </c>
      <c r="C31" s="47">
        <v>1</v>
      </c>
      <c r="D31" s="63">
        <f>COUNTIF(tblcompProd[[#This Row],[ASTIER Clément]:[RODRIGUE Aymeric]],"&gt;1")</f>
        <v>3</v>
      </c>
      <c r="E31" s="47">
        <v>2</v>
      </c>
      <c r="F31" s="47"/>
      <c r="G31" s="47"/>
      <c r="H31" s="47"/>
      <c r="I31" s="47"/>
      <c r="J31" s="47"/>
      <c r="K31" s="47"/>
      <c r="L31" s="47"/>
      <c r="M31" s="47"/>
      <c r="N31" s="47"/>
      <c r="O31" s="47"/>
      <c r="P31" s="47">
        <v>3</v>
      </c>
      <c r="Q31" s="47"/>
      <c r="R31" s="47">
        <v>3</v>
      </c>
      <c r="S31" s="47"/>
      <c r="T31" s="47">
        <v>3</v>
      </c>
      <c r="U31" s="47"/>
      <c r="V31" s="47"/>
      <c r="W31" s="47"/>
      <c r="X31" s="47"/>
    </row>
    <row r="32" spans="1:24">
      <c r="A32" s="54" t="s">
        <v>162</v>
      </c>
      <c r="B32" s="56" t="s">
        <v>166</v>
      </c>
      <c r="C32" s="47">
        <v>3</v>
      </c>
      <c r="D32" s="63">
        <f>COUNTIF(tblcompProd[[#This Row],[ASTIER Clément]:[RODRIGUE Aymeric]],"&gt;1")</f>
        <v>3</v>
      </c>
      <c r="E32" s="47">
        <v>2</v>
      </c>
      <c r="F32" s="47"/>
      <c r="G32" s="47"/>
      <c r="H32" s="47"/>
      <c r="I32" s="47"/>
      <c r="J32" s="47"/>
      <c r="K32" s="47"/>
      <c r="L32" s="47"/>
      <c r="M32" s="47"/>
      <c r="N32" s="47"/>
      <c r="O32" s="47"/>
      <c r="P32" s="47">
        <v>3</v>
      </c>
      <c r="Q32" s="47"/>
      <c r="R32" s="47">
        <v>3</v>
      </c>
      <c r="S32" s="47"/>
      <c r="T32" s="47">
        <v>3</v>
      </c>
      <c r="U32" s="47"/>
      <c r="V32" s="47"/>
      <c r="W32" s="47"/>
      <c r="X32" s="47"/>
    </row>
    <row r="33" spans="1:24">
      <c r="A33" s="54" t="s">
        <v>162</v>
      </c>
      <c r="B33" s="56" t="s">
        <v>165</v>
      </c>
      <c r="C33" s="47">
        <v>3</v>
      </c>
      <c r="D33" s="63">
        <f>COUNTIF(tblcompProd[[#This Row],[ASTIER Clément]:[RODRIGUE Aymeric]],"&gt;1")</f>
        <v>3</v>
      </c>
      <c r="E33" s="47">
        <v>4</v>
      </c>
      <c r="F33" s="47"/>
      <c r="G33" s="47"/>
      <c r="H33" s="47"/>
      <c r="I33" s="47"/>
      <c r="J33" s="47"/>
      <c r="K33" s="47"/>
      <c r="L33" s="47"/>
      <c r="M33" s="47"/>
      <c r="N33" s="47"/>
      <c r="O33" s="47"/>
      <c r="P33" s="47">
        <v>3</v>
      </c>
      <c r="Q33" s="47"/>
      <c r="R33" s="47">
        <v>3</v>
      </c>
      <c r="S33" s="47"/>
      <c r="T33" s="47">
        <v>3</v>
      </c>
      <c r="U33" s="47"/>
      <c r="V33" s="47"/>
      <c r="W33" s="47"/>
      <c r="X33" s="47"/>
    </row>
    <row r="34" spans="1:24">
      <c r="A34" s="54" t="s">
        <v>162</v>
      </c>
      <c r="B34" s="56" t="s">
        <v>164</v>
      </c>
      <c r="C34" s="47">
        <v>1</v>
      </c>
      <c r="D34" s="63">
        <f>COUNTIF(tblcompProd[[#This Row],[ASTIER Clément]:[RODRIGUE Aymeric]],"&gt;1")</f>
        <v>3</v>
      </c>
      <c r="E34" s="47">
        <v>2</v>
      </c>
      <c r="F34" s="47"/>
      <c r="G34" s="47"/>
      <c r="H34" s="47"/>
      <c r="I34" s="47"/>
      <c r="J34" s="47"/>
      <c r="K34" s="47"/>
      <c r="L34" s="47"/>
      <c r="M34" s="47"/>
      <c r="N34" s="47"/>
      <c r="O34" s="47"/>
      <c r="P34" s="47">
        <v>3</v>
      </c>
      <c r="Q34" s="47"/>
      <c r="R34" s="47">
        <v>3</v>
      </c>
      <c r="S34" s="47"/>
      <c r="T34" s="47">
        <v>3</v>
      </c>
      <c r="U34" s="47"/>
      <c r="V34" s="47"/>
      <c r="W34" s="47"/>
      <c r="X34" s="47"/>
    </row>
    <row r="35" spans="1:24">
      <c r="A35" s="54" t="s">
        <v>162</v>
      </c>
      <c r="B35" s="56" t="s">
        <v>163</v>
      </c>
      <c r="C35" s="47">
        <v>1</v>
      </c>
      <c r="D35" s="63">
        <f>COUNTIF(tblcompProd[[#This Row],[ASTIER Clément]:[RODRIGUE Aymeric]],"&gt;1")</f>
        <v>3</v>
      </c>
      <c r="E35" s="47">
        <v>2</v>
      </c>
      <c r="F35" s="47"/>
      <c r="G35" s="47"/>
      <c r="H35" s="47"/>
      <c r="I35" s="47"/>
      <c r="J35" s="47"/>
      <c r="K35" s="47"/>
      <c r="L35" s="47"/>
      <c r="M35" s="47"/>
      <c r="N35" s="47"/>
      <c r="O35" s="47"/>
      <c r="P35" s="47">
        <v>3</v>
      </c>
      <c r="Q35" s="47"/>
      <c r="R35" s="47">
        <v>3</v>
      </c>
      <c r="S35" s="47"/>
      <c r="T35" s="47">
        <v>3</v>
      </c>
      <c r="U35" s="47"/>
      <c r="V35" s="47"/>
      <c r="W35" s="47"/>
      <c r="X35" s="47"/>
    </row>
    <row r="36" spans="1:24">
      <c r="A36" s="54" t="s">
        <v>162</v>
      </c>
      <c r="B36" s="56" t="s">
        <v>161</v>
      </c>
      <c r="C36" s="47">
        <v>1</v>
      </c>
      <c r="D36" s="63">
        <f>COUNTIF(tblcompProd[[#This Row],[ASTIER Clément]:[RODRIGUE Aymeric]],"&gt;1")</f>
        <v>3</v>
      </c>
      <c r="E36" s="47">
        <v>2</v>
      </c>
      <c r="F36" s="47"/>
      <c r="G36" s="47"/>
      <c r="H36" s="47"/>
      <c r="I36" s="47"/>
      <c r="J36" s="47"/>
      <c r="K36" s="47"/>
      <c r="L36" s="47"/>
      <c r="M36" s="47"/>
      <c r="N36" s="47"/>
      <c r="O36" s="47"/>
      <c r="P36" s="47">
        <v>3</v>
      </c>
      <c r="Q36" s="47"/>
      <c r="R36" s="47">
        <v>3</v>
      </c>
      <c r="S36" s="47"/>
      <c r="T36" s="47">
        <v>3</v>
      </c>
      <c r="U36" s="47"/>
      <c r="V36" s="47"/>
      <c r="W36" s="47"/>
      <c r="X36" s="47"/>
    </row>
    <row r="37" spans="1:24">
      <c r="A37" s="54" t="s">
        <v>170</v>
      </c>
      <c r="B37" s="56" t="s">
        <v>171</v>
      </c>
      <c r="C37" s="47">
        <v>3</v>
      </c>
      <c r="D37" s="63">
        <f>COUNTIF(tblcompProd[[#This Row],[ASTIER Clément]:[RODRIGUE Aymeric]],"&gt;1")</f>
        <v>3</v>
      </c>
      <c r="E37" s="47">
        <v>2</v>
      </c>
      <c r="F37" s="47"/>
      <c r="G37" s="47"/>
      <c r="H37" s="47"/>
      <c r="I37" s="47"/>
      <c r="J37" s="47"/>
      <c r="K37" s="47"/>
      <c r="L37" s="47"/>
      <c r="M37" s="47"/>
      <c r="N37" s="47"/>
      <c r="O37" s="47"/>
      <c r="P37" s="47">
        <v>3</v>
      </c>
      <c r="Q37" s="47"/>
      <c r="R37" s="47">
        <v>3</v>
      </c>
      <c r="S37" s="47"/>
      <c r="T37" s="47">
        <v>3</v>
      </c>
      <c r="U37" s="47"/>
      <c r="V37" s="47"/>
      <c r="W37" s="47"/>
      <c r="X37" s="47"/>
    </row>
    <row r="38" spans="1:24">
      <c r="A38" s="54" t="s">
        <v>170</v>
      </c>
      <c r="B38" s="56" t="s">
        <v>172</v>
      </c>
      <c r="C38" s="47">
        <v>1</v>
      </c>
      <c r="D38" s="63">
        <f>COUNTIF(tblcompProd[[#This Row],[ASTIER Clément]:[RODRIGUE Aymeric]],"&gt;1")</f>
        <v>3</v>
      </c>
      <c r="E38" s="64">
        <v>2</v>
      </c>
      <c r="F38" s="47"/>
      <c r="G38" s="47"/>
      <c r="H38" s="47"/>
      <c r="I38" s="47"/>
      <c r="J38" s="47"/>
      <c r="K38" s="47"/>
      <c r="L38" s="47"/>
      <c r="M38" s="47"/>
      <c r="N38" s="47"/>
      <c r="O38" s="47"/>
      <c r="P38" s="47">
        <v>3</v>
      </c>
      <c r="Q38" s="47"/>
      <c r="R38" s="47">
        <v>3</v>
      </c>
      <c r="S38" s="47"/>
      <c r="T38" s="47">
        <v>3</v>
      </c>
      <c r="U38" s="47"/>
      <c r="V38" s="47"/>
      <c r="W38" s="47"/>
      <c r="X38" s="47"/>
    </row>
    <row r="39" spans="1:24">
      <c r="A39" s="54" t="s">
        <v>181</v>
      </c>
      <c r="B39" s="56" t="s">
        <v>183</v>
      </c>
      <c r="C39" s="47">
        <v>2</v>
      </c>
      <c r="D39" s="63">
        <f>COUNTIF(tblcompProd[[#This Row],[ASTIER Clément]:[RODRIGUE Aymeric]],"&gt;1")</f>
        <v>3</v>
      </c>
      <c r="E39" s="47">
        <v>2</v>
      </c>
      <c r="F39" s="47"/>
      <c r="G39" s="47"/>
      <c r="H39" s="47"/>
      <c r="I39" s="47"/>
      <c r="J39" s="47"/>
      <c r="K39" s="47"/>
      <c r="L39" s="47"/>
      <c r="M39" s="47"/>
      <c r="N39" s="47"/>
      <c r="O39" s="47"/>
      <c r="P39" s="47">
        <v>3</v>
      </c>
      <c r="Q39" s="47"/>
      <c r="R39" s="47">
        <v>3</v>
      </c>
      <c r="S39" s="47"/>
      <c r="T39" s="47">
        <v>3</v>
      </c>
      <c r="U39" s="47"/>
      <c r="V39" s="47"/>
      <c r="W39" s="47"/>
      <c r="X39" s="47"/>
    </row>
    <row r="40" spans="1:24">
      <c r="A40" s="54" t="s">
        <v>181</v>
      </c>
      <c r="B40" s="56" t="s">
        <v>182</v>
      </c>
      <c r="C40" s="47">
        <v>1</v>
      </c>
      <c r="D40" s="63">
        <f>COUNTIF(tblcompProd[[#This Row],[ASTIER Clément]:[RODRIGUE Aymeric]],"&gt;1")</f>
        <v>3</v>
      </c>
      <c r="E40" s="47">
        <v>2</v>
      </c>
      <c r="F40" s="47"/>
      <c r="G40" s="47"/>
      <c r="H40" s="47"/>
      <c r="I40" s="47"/>
      <c r="J40" s="47"/>
      <c r="K40" s="47"/>
      <c r="L40" s="47"/>
      <c r="M40" s="47"/>
      <c r="N40" s="47"/>
      <c r="O40" s="47"/>
      <c r="P40" s="47">
        <v>3</v>
      </c>
      <c r="Q40" s="47"/>
      <c r="R40" s="47">
        <v>3</v>
      </c>
      <c r="S40" s="47"/>
      <c r="T40" s="47">
        <v>3</v>
      </c>
      <c r="U40" s="47"/>
      <c r="V40" s="47"/>
      <c r="W40" s="47"/>
      <c r="X40" s="47"/>
    </row>
    <row r="41" spans="1:24">
      <c r="A41" s="54" t="s">
        <v>22</v>
      </c>
      <c r="B41" s="10" t="s">
        <v>92</v>
      </c>
      <c r="C41" s="47">
        <v>1</v>
      </c>
      <c r="D41" s="55">
        <f>COUNTIF(tblcompProd[[#This Row],[ASTIER Clément]:[RODRIGUE Aymeric]],"&gt;1")</f>
        <v>3</v>
      </c>
      <c r="E41" s="47">
        <v>1</v>
      </c>
      <c r="F41" s="47"/>
      <c r="G41" s="47"/>
      <c r="H41" s="47"/>
      <c r="I41" s="47"/>
      <c r="J41" s="47"/>
      <c r="K41" s="47"/>
      <c r="L41" s="47"/>
      <c r="M41" s="47"/>
      <c r="N41" s="47"/>
      <c r="O41" s="47"/>
      <c r="P41" s="47">
        <v>3</v>
      </c>
      <c r="Q41" s="47"/>
      <c r="R41" s="47">
        <v>3</v>
      </c>
      <c r="S41" s="47"/>
      <c r="T41" s="47">
        <v>3</v>
      </c>
      <c r="U41" s="47"/>
      <c r="V41" s="47"/>
      <c r="W41" s="47"/>
      <c r="X41" s="47"/>
    </row>
    <row r="42" spans="1:24">
      <c r="A42" s="54" t="s">
        <v>22</v>
      </c>
      <c r="B42" s="56" t="s">
        <v>93</v>
      </c>
      <c r="C42" s="47">
        <v>3</v>
      </c>
      <c r="D42" s="55">
        <f>COUNTIF(tblcompProd[[#This Row],[ASTIER Clément]:[RODRIGUE Aymeric]],"&gt;1")</f>
        <v>3</v>
      </c>
      <c r="E42" s="47">
        <v>2</v>
      </c>
      <c r="F42" s="47"/>
      <c r="G42" s="47"/>
      <c r="H42" s="47"/>
      <c r="I42" s="47"/>
      <c r="J42" s="47"/>
      <c r="K42" s="47"/>
      <c r="L42" s="47"/>
      <c r="M42" s="47"/>
      <c r="N42" s="47"/>
      <c r="O42" s="47"/>
      <c r="P42" s="47">
        <v>3</v>
      </c>
      <c r="Q42" s="47"/>
      <c r="R42" s="47">
        <v>3</v>
      </c>
      <c r="S42" s="47"/>
      <c r="T42" s="47">
        <v>3</v>
      </c>
      <c r="U42" s="47"/>
      <c r="V42" s="47"/>
      <c r="W42" s="47"/>
      <c r="X42" s="47"/>
    </row>
    <row r="43" spans="1:24">
      <c r="A43" s="54" t="s">
        <v>22</v>
      </c>
      <c r="B43" s="56" t="s">
        <v>94</v>
      </c>
      <c r="C43" s="47">
        <v>3</v>
      </c>
      <c r="D43" s="55">
        <f>COUNTIF(tblcompProd[[#This Row],[ASTIER Clément]:[RODRIGUE Aymeric]],"&gt;1")</f>
        <v>3</v>
      </c>
      <c r="E43" s="47">
        <v>2</v>
      </c>
      <c r="F43" s="47"/>
      <c r="G43" s="47"/>
      <c r="H43" s="47"/>
      <c r="I43" s="47"/>
      <c r="J43" s="47"/>
      <c r="K43" s="47"/>
      <c r="L43" s="47"/>
      <c r="M43" s="47"/>
      <c r="N43" s="47"/>
      <c r="O43" s="47"/>
      <c r="P43" s="47">
        <v>3</v>
      </c>
      <c r="Q43" s="47"/>
      <c r="R43" s="47">
        <v>3</v>
      </c>
      <c r="S43" s="47"/>
      <c r="T43" s="47">
        <v>3</v>
      </c>
      <c r="U43" s="47"/>
      <c r="V43" s="47"/>
      <c r="W43" s="47"/>
      <c r="X43" s="47"/>
    </row>
    <row r="44" spans="1:24">
      <c r="A44" s="54" t="s">
        <v>22</v>
      </c>
      <c r="B44" s="56" t="s">
        <v>95</v>
      </c>
      <c r="C44" s="47">
        <v>2</v>
      </c>
      <c r="D44" s="55">
        <f>COUNTIF(tblcompProd[[#This Row],[ASTIER Clément]:[RODRIGUE Aymeric]],"&gt;1")</f>
        <v>3</v>
      </c>
      <c r="E44" s="47">
        <v>1</v>
      </c>
      <c r="F44" s="47"/>
      <c r="G44" s="47"/>
      <c r="H44" s="47"/>
      <c r="I44" s="47"/>
      <c r="J44" s="47"/>
      <c r="K44" s="47"/>
      <c r="L44" s="47"/>
      <c r="M44" s="47"/>
      <c r="N44" s="47"/>
      <c r="O44" s="47"/>
      <c r="P44" s="47">
        <v>3</v>
      </c>
      <c r="Q44" s="47"/>
      <c r="R44" s="47">
        <v>3</v>
      </c>
      <c r="S44" s="47"/>
      <c r="T44" s="47">
        <v>3</v>
      </c>
      <c r="U44" s="47"/>
      <c r="V44" s="47"/>
      <c r="W44" s="47"/>
      <c r="X44" s="47"/>
    </row>
    <row r="45" spans="1:24">
      <c r="A45" s="54" t="s">
        <v>22</v>
      </c>
      <c r="B45" s="56" t="s">
        <v>96</v>
      </c>
      <c r="C45" s="47">
        <v>2</v>
      </c>
      <c r="D45" s="55">
        <f>COUNTIF(tblcompProd[[#This Row],[ASTIER Clément]:[RODRIGUE Aymeric]],"&gt;1")</f>
        <v>3</v>
      </c>
      <c r="E45" s="47">
        <v>1</v>
      </c>
      <c r="F45" s="47"/>
      <c r="G45" s="47"/>
      <c r="H45" s="47"/>
      <c r="I45" s="47"/>
      <c r="J45" s="47"/>
      <c r="K45" s="47"/>
      <c r="L45" s="47"/>
      <c r="M45" s="47"/>
      <c r="N45" s="47"/>
      <c r="O45" s="47"/>
      <c r="P45" s="47">
        <v>3</v>
      </c>
      <c r="Q45" s="47"/>
      <c r="R45" s="47">
        <v>3</v>
      </c>
      <c r="S45" s="47"/>
      <c r="T45" s="47">
        <v>3</v>
      </c>
      <c r="U45" s="47"/>
      <c r="V45" s="47"/>
      <c r="W45" s="47"/>
      <c r="X45" s="47"/>
    </row>
    <row r="46" spans="1:24">
      <c r="A46" s="54" t="s">
        <v>22</v>
      </c>
      <c r="B46" s="56" t="s">
        <v>97</v>
      </c>
      <c r="C46" s="47">
        <v>1</v>
      </c>
      <c r="D46" s="55">
        <f>COUNTIF(tblcompProd[[#This Row],[ASTIER Clément]:[RODRIGUE Aymeric]],"&gt;1")</f>
        <v>3</v>
      </c>
      <c r="E46" s="47">
        <v>1</v>
      </c>
      <c r="F46" s="47"/>
      <c r="G46" s="47"/>
      <c r="H46" s="47"/>
      <c r="I46" s="47"/>
      <c r="J46" s="47"/>
      <c r="K46" s="47"/>
      <c r="L46" s="47"/>
      <c r="M46" s="47"/>
      <c r="N46" s="47"/>
      <c r="O46" s="47"/>
      <c r="P46" s="47">
        <v>3</v>
      </c>
      <c r="Q46" s="47"/>
      <c r="R46" s="47">
        <v>3</v>
      </c>
      <c r="S46" s="47"/>
      <c r="T46" s="47">
        <v>3</v>
      </c>
      <c r="U46" s="47"/>
      <c r="V46" s="47"/>
      <c r="W46" s="47"/>
      <c r="X46" s="47"/>
    </row>
    <row r="47" spans="1:24">
      <c r="A47" s="54" t="s">
        <v>22</v>
      </c>
      <c r="B47" s="56" t="s">
        <v>98</v>
      </c>
      <c r="C47" s="47">
        <v>3</v>
      </c>
      <c r="D47" s="55">
        <f>COUNTIF(tblcompProd[[#This Row],[ASTIER Clément]:[RODRIGUE Aymeric]],"&gt;1")</f>
        <v>3</v>
      </c>
      <c r="E47" s="47">
        <v>1</v>
      </c>
      <c r="F47" s="47"/>
      <c r="G47" s="47"/>
      <c r="H47" s="47"/>
      <c r="I47" s="47"/>
      <c r="J47" s="47"/>
      <c r="K47" s="47"/>
      <c r="L47" s="47"/>
      <c r="M47" s="47"/>
      <c r="N47" s="47"/>
      <c r="O47" s="47"/>
      <c r="P47" s="47">
        <v>3</v>
      </c>
      <c r="Q47" s="47"/>
      <c r="R47" s="47">
        <v>3</v>
      </c>
      <c r="S47" s="47"/>
      <c r="T47" s="47">
        <v>3</v>
      </c>
      <c r="U47" s="47"/>
      <c r="V47" s="47"/>
      <c r="W47" s="47"/>
      <c r="X47" s="47"/>
    </row>
    <row r="48" spans="1:24">
      <c r="A48" s="54" t="s">
        <v>22</v>
      </c>
      <c r="B48" s="56" t="s">
        <v>99</v>
      </c>
      <c r="C48" s="47">
        <v>3</v>
      </c>
      <c r="D48" s="55">
        <f>COUNTIF(tblcompProd[[#This Row],[ASTIER Clément]:[RODRIGUE Aymeric]],"&gt;1")</f>
        <v>3</v>
      </c>
      <c r="E48" s="47">
        <v>2</v>
      </c>
      <c r="F48" s="47"/>
      <c r="G48" s="47"/>
      <c r="H48" s="47"/>
      <c r="I48" s="47"/>
      <c r="J48" s="47"/>
      <c r="K48" s="47"/>
      <c r="L48" s="47"/>
      <c r="M48" s="47"/>
      <c r="N48" s="47"/>
      <c r="O48" s="47"/>
      <c r="P48" s="47">
        <v>3</v>
      </c>
      <c r="Q48" s="47"/>
      <c r="R48" s="47">
        <v>3</v>
      </c>
      <c r="S48" s="47"/>
      <c r="T48" s="47">
        <v>3</v>
      </c>
      <c r="U48" s="47"/>
      <c r="V48" s="47"/>
      <c r="W48" s="47"/>
      <c r="X48" s="47"/>
    </row>
    <row r="49" spans="1:24">
      <c r="A49" s="54" t="s">
        <v>22</v>
      </c>
      <c r="B49" s="56" t="s">
        <v>100</v>
      </c>
      <c r="C49" s="47">
        <v>2</v>
      </c>
      <c r="D49" s="55">
        <f>COUNTIF(tblcompProd[[#This Row],[ASTIER Clément]:[RODRIGUE Aymeric]],"&gt;1")</f>
        <v>3</v>
      </c>
      <c r="E49" s="47">
        <v>1</v>
      </c>
      <c r="F49" s="47"/>
      <c r="G49" s="47"/>
      <c r="H49" s="47"/>
      <c r="I49" s="47"/>
      <c r="J49" s="47"/>
      <c r="K49" s="47"/>
      <c r="L49" s="47"/>
      <c r="M49" s="47"/>
      <c r="N49" s="47"/>
      <c r="O49" s="47"/>
      <c r="P49" s="47">
        <v>3</v>
      </c>
      <c r="Q49" s="47"/>
      <c r="R49" s="47">
        <v>3</v>
      </c>
      <c r="S49" s="47"/>
      <c r="T49" s="47">
        <v>3</v>
      </c>
      <c r="U49" s="47"/>
      <c r="V49" s="47"/>
      <c r="W49" s="47"/>
      <c r="X49" s="47"/>
    </row>
    <row r="50" spans="1:24">
      <c r="A50" s="54" t="s">
        <v>22</v>
      </c>
      <c r="B50" s="56" t="s">
        <v>101</v>
      </c>
      <c r="C50" s="47">
        <v>2</v>
      </c>
      <c r="D50" s="55">
        <f>COUNTIF(tblcompProd[[#This Row],[ASTIER Clément]:[RODRIGUE Aymeric]],"&gt;1")</f>
        <v>3</v>
      </c>
      <c r="E50" s="47">
        <v>1</v>
      </c>
      <c r="F50" s="47"/>
      <c r="G50" s="47"/>
      <c r="H50" s="47"/>
      <c r="I50" s="47"/>
      <c r="J50" s="47"/>
      <c r="K50" s="47"/>
      <c r="L50" s="47"/>
      <c r="M50" s="47"/>
      <c r="N50" s="47"/>
      <c r="O50" s="47"/>
      <c r="P50" s="47">
        <v>3</v>
      </c>
      <c r="Q50" s="47"/>
      <c r="R50" s="47">
        <v>3</v>
      </c>
      <c r="S50" s="47"/>
      <c r="T50" s="47">
        <v>3</v>
      </c>
      <c r="U50" s="47"/>
      <c r="V50" s="47"/>
      <c r="W50" s="47"/>
      <c r="X50" s="47"/>
    </row>
    <row r="51" spans="1:24">
      <c r="A51" s="54" t="s">
        <v>22</v>
      </c>
      <c r="B51" s="56" t="s">
        <v>102</v>
      </c>
      <c r="C51" s="47">
        <v>3</v>
      </c>
      <c r="D51" s="55">
        <f>COUNTIF(tblcompProd[[#This Row],[ASTIER Clément]:[RODRIGUE Aymeric]],"&gt;1")</f>
        <v>3</v>
      </c>
      <c r="E51" s="47">
        <v>2</v>
      </c>
      <c r="F51" s="47"/>
      <c r="G51" s="47"/>
      <c r="H51" s="47"/>
      <c r="I51" s="47"/>
      <c r="J51" s="47"/>
      <c r="K51" s="47"/>
      <c r="L51" s="47"/>
      <c r="M51" s="47"/>
      <c r="N51" s="47"/>
      <c r="O51" s="47"/>
      <c r="P51" s="47">
        <v>3</v>
      </c>
      <c r="Q51" s="47"/>
      <c r="R51" s="47">
        <v>3</v>
      </c>
      <c r="S51" s="47"/>
      <c r="T51" s="47">
        <v>3</v>
      </c>
      <c r="U51" s="47"/>
      <c r="V51" s="47"/>
      <c r="W51" s="47"/>
      <c r="X51" s="47"/>
    </row>
    <row r="52" spans="1:24">
      <c r="A52" s="54" t="s">
        <v>22</v>
      </c>
      <c r="B52" s="56" t="s">
        <v>103</v>
      </c>
      <c r="C52" s="47">
        <v>2</v>
      </c>
      <c r="D52" s="55">
        <f>COUNTIF(tblcompProd[[#This Row],[ASTIER Clément]:[RODRIGUE Aymeric]],"&gt;1")</f>
        <v>3</v>
      </c>
      <c r="E52" s="47">
        <v>1</v>
      </c>
      <c r="F52" s="47"/>
      <c r="G52" s="47"/>
      <c r="H52" s="47"/>
      <c r="I52" s="47"/>
      <c r="J52" s="47"/>
      <c r="K52" s="47"/>
      <c r="L52" s="47"/>
      <c r="M52" s="47"/>
      <c r="N52" s="47"/>
      <c r="O52" s="47"/>
      <c r="P52" s="47">
        <v>3</v>
      </c>
      <c r="Q52" s="47"/>
      <c r="R52" s="47">
        <v>3</v>
      </c>
      <c r="S52" s="47"/>
      <c r="T52" s="47">
        <v>3</v>
      </c>
      <c r="U52" s="47"/>
      <c r="V52" s="47"/>
      <c r="W52" s="47"/>
      <c r="X52" s="47"/>
    </row>
    <row r="53" spans="1:24">
      <c r="A53" s="54" t="s">
        <v>22</v>
      </c>
      <c r="B53" s="10" t="s">
        <v>104</v>
      </c>
      <c r="C53" s="47">
        <v>3</v>
      </c>
      <c r="D53" s="55">
        <f>COUNTIF(tblcompProd[[#This Row],[ASTIER Clément]:[RODRIGUE Aymeric]],"&gt;1")</f>
        <v>3</v>
      </c>
      <c r="E53" s="47">
        <v>1</v>
      </c>
      <c r="F53" s="47"/>
      <c r="G53" s="47"/>
      <c r="H53" s="47"/>
      <c r="I53" s="47"/>
      <c r="J53" s="47"/>
      <c r="K53" s="47"/>
      <c r="L53" s="47"/>
      <c r="M53" s="47"/>
      <c r="N53" s="47"/>
      <c r="O53" s="47"/>
      <c r="P53" s="47">
        <v>3</v>
      </c>
      <c r="Q53" s="47"/>
      <c r="R53" s="47">
        <v>3</v>
      </c>
      <c r="S53" s="47"/>
      <c r="T53" s="47">
        <v>3</v>
      </c>
      <c r="U53" s="47"/>
      <c r="V53" s="47"/>
      <c r="W53" s="47"/>
      <c r="X53" s="47"/>
    </row>
    <row r="54" spans="1:24">
      <c r="A54" s="54" t="s">
        <v>22</v>
      </c>
      <c r="B54" s="56" t="s">
        <v>105</v>
      </c>
      <c r="C54" s="47">
        <v>3</v>
      </c>
      <c r="D54" s="55">
        <f>COUNTIF(tblcompProd[[#This Row],[ASTIER Clément]:[RODRIGUE Aymeric]],"&gt;1")</f>
        <v>3</v>
      </c>
      <c r="E54" s="47">
        <v>2</v>
      </c>
      <c r="F54" s="47"/>
      <c r="G54" s="47"/>
      <c r="H54" s="47"/>
      <c r="I54" s="47"/>
      <c r="J54" s="47"/>
      <c r="K54" s="47"/>
      <c r="L54" s="47"/>
      <c r="M54" s="47"/>
      <c r="N54" s="47"/>
      <c r="O54" s="47"/>
      <c r="P54" s="47">
        <v>3</v>
      </c>
      <c r="Q54" s="47"/>
      <c r="R54" s="47">
        <v>3</v>
      </c>
      <c r="S54" s="47"/>
      <c r="T54" s="47">
        <v>3</v>
      </c>
      <c r="U54" s="47"/>
      <c r="V54" s="47"/>
      <c r="W54" s="47"/>
      <c r="X54" s="47"/>
    </row>
    <row r="55" spans="1:24">
      <c r="A55" s="54" t="s">
        <v>22</v>
      </c>
      <c r="B55" s="56" t="s">
        <v>107</v>
      </c>
      <c r="C55" s="47">
        <v>2</v>
      </c>
      <c r="D55" s="55">
        <f>COUNTIF(tblcompProd[[#This Row],[ASTIER Clément]:[RODRIGUE Aymeric]],"&gt;1")</f>
        <v>3</v>
      </c>
      <c r="E55" s="47">
        <v>2</v>
      </c>
      <c r="F55" s="47"/>
      <c r="G55" s="47"/>
      <c r="H55" s="47"/>
      <c r="I55" s="47"/>
      <c r="J55" s="47"/>
      <c r="K55" s="47"/>
      <c r="L55" s="47"/>
      <c r="M55" s="47"/>
      <c r="N55" s="47"/>
      <c r="O55" s="47"/>
      <c r="P55" s="47">
        <v>3</v>
      </c>
      <c r="Q55" s="47"/>
      <c r="R55" s="47">
        <v>3</v>
      </c>
      <c r="S55" s="47"/>
      <c r="T55" s="47">
        <v>3</v>
      </c>
      <c r="U55" s="47"/>
      <c r="V55" s="47"/>
      <c r="W55" s="47"/>
      <c r="X55" s="47"/>
    </row>
    <row r="56" spans="1:24">
      <c r="A56" s="54" t="s">
        <v>172</v>
      </c>
      <c r="B56" s="56" t="s">
        <v>195</v>
      </c>
      <c r="C56" s="47">
        <v>2</v>
      </c>
      <c r="D56" s="63">
        <f>COUNTIF(tblcompProd[[#This Row],[ASTIER Clément]:[RODRIGUE Aymeric]],"&gt;1")</f>
        <v>12</v>
      </c>
      <c r="E56" s="47">
        <v>2</v>
      </c>
      <c r="F56" s="47">
        <v>3</v>
      </c>
      <c r="G56" s="47">
        <v>2</v>
      </c>
      <c r="H56" s="47">
        <v>2</v>
      </c>
      <c r="I56" s="47">
        <v>3</v>
      </c>
      <c r="J56" s="47">
        <v>2</v>
      </c>
      <c r="K56" s="47">
        <v>1</v>
      </c>
      <c r="L56" s="47">
        <v>0</v>
      </c>
      <c r="M56" s="47">
        <v>2</v>
      </c>
      <c r="N56" s="47">
        <v>0</v>
      </c>
      <c r="O56" s="47">
        <v>2</v>
      </c>
      <c r="P56" s="47">
        <v>3</v>
      </c>
      <c r="Q56" s="47">
        <v>0</v>
      </c>
      <c r="R56" s="47">
        <v>3</v>
      </c>
      <c r="S56" s="47"/>
      <c r="T56" s="47">
        <v>3</v>
      </c>
      <c r="U56" s="47"/>
      <c r="V56" s="47">
        <v>3</v>
      </c>
      <c r="W56" s="47">
        <v>3</v>
      </c>
      <c r="X56" s="47"/>
    </row>
    <row r="57" spans="1:24">
      <c r="A57" s="54" t="s">
        <v>85</v>
      </c>
      <c r="B57" s="56" t="s">
        <v>212</v>
      </c>
      <c r="C57" s="47">
        <v>2</v>
      </c>
      <c r="D57" s="63">
        <f>COUNTIF(tblcompProd[[#This Row],[ASTIER Clément]:[RODRIGUE Aymeric]],"&gt;1")</f>
        <v>3</v>
      </c>
      <c r="E57" s="47">
        <v>2</v>
      </c>
      <c r="F57" s="47"/>
      <c r="G57" s="47"/>
      <c r="H57" s="47"/>
      <c r="I57" s="47"/>
      <c r="J57" s="47"/>
      <c r="K57" s="47"/>
      <c r="L57" s="47"/>
      <c r="M57" s="47"/>
      <c r="N57" s="47"/>
      <c r="O57" s="47"/>
      <c r="P57" s="47">
        <v>3</v>
      </c>
      <c r="Q57" s="47"/>
      <c r="R57" s="47">
        <v>3</v>
      </c>
      <c r="S57" s="47"/>
      <c r="T57" s="47">
        <v>3</v>
      </c>
      <c r="U57" s="47"/>
      <c r="V57" s="47"/>
      <c r="W57" s="47"/>
      <c r="X57" s="47"/>
    </row>
    <row r="58" spans="1:24">
      <c r="A58" s="54" t="s">
        <v>172</v>
      </c>
      <c r="B58" s="56" t="s">
        <v>203</v>
      </c>
      <c r="C58" s="47">
        <v>1</v>
      </c>
      <c r="D58" s="63">
        <f>COUNTIF(tblcompProd[[#This Row],[ASTIER Clément]:[RODRIGUE Aymeric]],"&gt;1")</f>
        <v>11</v>
      </c>
      <c r="E58" s="47">
        <v>1</v>
      </c>
      <c r="F58" s="47">
        <v>0</v>
      </c>
      <c r="G58" s="47">
        <v>3</v>
      </c>
      <c r="H58" s="47">
        <v>0</v>
      </c>
      <c r="I58" s="47">
        <v>3</v>
      </c>
      <c r="J58" s="47">
        <v>3</v>
      </c>
      <c r="K58" s="47">
        <v>0</v>
      </c>
      <c r="L58" s="47">
        <v>3</v>
      </c>
      <c r="M58" s="47">
        <v>3</v>
      </c>
      <c r="N58" s="47">
        <v>3</v>
      </c>
      <c r="O58" s="47">
        <v>0</v>
      </c>
      <c r="P58" s="47">
        <v>3</v>
      </c>
      <c r="Q58" s="47">
        <v>3</v>
      </c>
      <c r="R58" s="47">
        <v>3</v>
      </c>
      <c r="S58" s="47"/>
      <c r="T58" s="47">
        <v>3</v>
      </c>
      <c r="U58" s="47"/>
      <c r="V58" s="47">
        <v>3</v>
      </c>
      <c r="W58" s="47">
        <v>0</v>
      </c>
      <c r="X58" s="47"/>
    </row>
    <row r="59" spans="1:24">
      <c r="A59" s="54" t="s">
        <v>172</v>
      </c>
      <c r="B59" s="56" t="s">
        <v>213</v>
      </c>
      <c r="C59" s="47">
        <v>1</v>
      </c>
      <c r="D59" s="63">
        <f>COUNTIF(tblcompProd[[#This Row],[ASTIER Clément]:[RODRIGUE Aymeric]],"&gt;1")</f>
        <v>11</v>
      </c>
      <c r="E59" s="47">
        <v>1</v>
      </c>
      <c r="F59" s="47">
        <v>0</v>
      </c>
      <c r="G59" s="47">
        <v>3</v>
      </c>
      <c r="H59" s="47">
        <v>0</v>
      </c>
      <c r="I59" s="47">
        <v>3</v>
      </c>
      <c r="J59" s="47">
        <v>3</v>
      </c>
      <c r="K59" s="47">
        <v>0</v>
      </c>
      <c r="L59" s="47">
        <v>3</v>
      </c>
      <c r="M59" s="47">
        <v>3</v>
      </c>
      <c r="N59" s="47">
        <v>3</v>
      </c>
      <c r="O59" s="47">
        <v>0</v>
      </c>
      <c r="P59" s="47">
        <v>3</v>
      </c>
      <c r="Q59" s="47">
        <v>3</v>
      </c>
      <c r="R59" s="47">
        <v>3</v>
      </c>
      <c r="S59" s="47"/>
      <c r="T59" s="47">
        <v>3</v>
      </c>
      <c r="U59" s="47"/>
      <c r="V59" s="47">
        <v>3</v>
      </c>
      <c r="W59" s="47">
        <v>0</v>
      </c>
      <c r="X59" s="47"/>
    </row>
    <row r="60" spans="1:24">
      <c r="A60" s="54" t="s">
        <v>172</v>
      </c>
      <c r="B60" s="56" t="s">
        <v>201</v>
      </c>
      <c r="C60" s="47">
        <v>3</v>
      </c>
      <c r="D60" s="63">
        <f>COUNTIF(tblcompProd[[#This Row],[ASTIER Clément]:[RODRIGUE Aymeric]],"&gt;1")</f>
        <v>11</v>
      </c>
      <c r="E60" s="47">
        <v>1</v>
      </c>
      <c r="F60" s="47">
        <v>0</v>
      </c>
      <c r="G60" s="47">
        <v>3</v>
      </c>
      <c r="H60" s="47">
        <v>0</v>
      </c>
      <c r="I60" s="47">
        <v>3</v>
      </c>
      <c r="J60" s="47">
        <v>3</v>
      </c>
      <c r="K60" s="47">
        <v>0</v>
      </c>
      <c r="L60" s="47">
        <v>3</v>
      </c>
      <c r="M60" s="47">
        <v>3</v>
      </c>
      <c r="N60" s="47">
        <v>3</v>
      </c>
      <c r="O60" s="47">
        <v>0</v>
      </c>
      <c r="P60" s="47">
        <v>3</v>
      </c>
      <c r="Q60" s="47">
        <v>3</v>
      </c>
      <c r="R60" s="47">
        <v>3</v>
      </c>
      <c r="S60" s="47"/>
      <c r="T60" s="47">
        <v>3</v>
      </c>
      <c r="U60" s="47"/>
      <c r="V60" s="47">
        <v>3</v>
      </c>
      <c r="W60" s="47">
        <v>0</v>
      </c>
      <c r="X60" s="47"/>
    </row>
    <row r="61" spans="1:24">
      <c r="A61" s="54" t="s">
        <v>172</v>
      </c>
      <c r="B61" s="56" t="s">
        <v>202</v>
      </c>
      <c r="C61" s="47">
        <v>3</v>
      </c>
      <c r="D61" s="63">
        <f>COUNTIF(tblcompProd[[#This Row],[ASTIER Clément]:[RODRIGUE Aymeric]],"&gt;1")</f>
        <v>11</v>
      </c>
      <c r="E61" s="47">
        <v>1</v>
      </c>
      <c r="F61" s="47">
        <v>0</v>
      </c>
      <c r="G61" s="47">
        <v>2</v>
      </c>
      <c r="H61" s="47">
        <v>0</v>
      </c>
      <c r="I61" s="47">
        <v>3</v>
      </c>
      <c r="J61" s="47">
        <v>2</v>
      </c>
      <c r="K61" s="47">
        <v>0</v>
      </c>
      <c r="L61" s="47">
        <v>3</v>
      </c>
      <c r="M61" s="47">
        <v>3</v>
      </c>
      <c r="N61" s="47">
        <v>3</v>
      </c>
      <c r="O61" s="47">
        <v>0</v>
      </c>
      <c r="P61" s="47">
        <v>3</v>
      </c>
      <c r="Q61" s="47">
        <v>3</v>
      </c>
      <c r="R61" s="47">
        <v>3</v>
      </c>
      <c r="S61" s="47"/>
      <c r="T61" s="47">
        <v>3</v>
      </c>
      <c r="U61" s="47"/>
      <c r="V61" s="47">
        <v>3</v>
      </c>
      <c r="W61" s="47">
        <v>0</v>
      </c>
      <c r="X61" s="47"/>
    </row>
    <row r="62" spans="1:24">
      <c r="A62" s="54" t="s">
        <v>172</v>
      </c>
      <c r="B62" s="56" t="s">
        <v>200</v>
      </c>
      <c r="C62" s="47"/>
      <c r="D62" s="63">
        <f>COUNTIF(tblcompProd[[#This Row],[ASTIER Clément]:[RODRIGUE Aymeric]],"&gt;1")</f>
        <v>11</v>
      </c>
      <c r="E62" s="47">
        <v>2</v>
      </c>
      <c r="F62" s="47">
        <v>0</v>
      </c>
      <c r="G62" s="47">
        <v>3</v>
      </c>
      <c r="H62" s="47">
        <v>0</v>
      </c>
      <c r="I62" s="47">
        <v>3</v>
      </c>
      <c r="J62" s="47">
        <v>2</v>
      </c>
      <c r="K62" s="47">
        <v>0</v>
      </c>
      <c r="L62" s="47">
        <v>3</v>
      </c>
      <c r="M62" s="47">
        <v>3</v>
      </c>
      <c r="N62" s="47">
        <v>3</v>
      </c>
      <c r="O62" s="47">
        <v>0</v>
      </c>
      <c r="P62" s="47">
        <v>3</v>
      </c>
      <c r="Q62" s="47">
        <v>3</v>
      </c>
      <c r="R62" s="47">
        <v>3</v>
      </c>
      <c r="S62" s="47"/>
      <c r="T62" s="47">
        <v>3</v>
      </c>
      <c r="U62" s="47"/>
      <c r="V62" s="47">
        <v>3</v>
      </c>
      <c r="W62" s="47">
        <v>0</v>
      </c>
      <c r="X62" s="47"/>
    </row>
    <row r="63" spans="1:24">
      <c r="A63" s="54" t="s">
        <v>172</v>
      </c>
      <c r="B63" s="56" t="s">
        <v>197</v>
      </c>
      <c r="C63" s="47">
        <v>2</v>
      </c>
      <c r="D63" s="63">
        <f>COUNTIF(tblcompProd[[#This Row],[ASTIER Clément]:[RODRIGUE Aymeric]],"&gt;1")</f>
        <v>10</v>
      </c>
      <c r="E63" s="47">
        <v>2</v>
      </c>
      <c r="F63" s="47">
        <v>3</v>
      </c>
      <c r="G63" s="47">
        <v>0</v>
      </c>
      <c r="H63" s="47">
        <v>2</v>
      </c>
      <c r="I63" s="47">
        <v>3</v>
      </c>
      <c r="J63" s="47">
        <v>0</v>
      </c>
      <c r="K63" s="47">
        <v>1</v>
      </c>
      <c r="L63" s="47">
        <v>0</v>
      </c>
      <c r="M63" s="47">
        <v>2</v>
      </c>
      <c r="N63" s="47">
        <v>0</v>
      </c>
      <c r="O63" s="47">
        <v>2</v>
      </c>
      <c r="P63" s="47">
        <v>3</v>
      </c>
      <c r="Q63" s="47">
        <v>0</v>
      </c>
      <c r="R63" s="47">
        <v>3</v>
      </c>
      <c r="S63" s="47"/>
      <c r="T63" s="47">
        <v>3</v>
      </c>
      <c r="U63" s="47"/>
      <c r="V63" s="47">
        <v>3</v>
      </c>
      <c r="W63" s="47">
        <v>3</v>
      </c>
      <c r="X63" s="47"/>
    </row>
    <row r="64" spans="1:24">
      <c r="A64" s="54" t="s">
        <v>172</v>
      </c>
      <c r="B64" s="56" t="s">
        <v>207</v>
      </c>
      <c r="C64" s="47">
        <v>3</v>
      </c>
      <c r="D64" s="63">
        <f>COUNTIF(tblcompProd[[#This Row],[ASTIER Clément]:[RODRIGUE Aymeric]],"&gt;1")</f>
        <v>11</v>
      </c>
      <c r="E64" s="47">
        <v>1</v>
      </c>
      <c r="F64" s="47">
        <v>3</v>
      </c>
      <c r="G64" s="47">
        <v>0</v>
      </c>
      <c r="H64" s="47">
        <v>2</v>
      </c>
      <c r="I64" s="47">
        <v>3</v>
      </c>
      <c r="J64" s="47">
        <v>0</v>
      </c>
      <c r="K64" s="47">
        <v>2</v>
      </c>
      <c r="L64" s="47">
        <v>0</v>
      </c>
      <c r="M64" s="47">
        <v>3</v>
      </c>
      <c r="N64" s="47">
        <v>0</v>
      </c>
      <c r="O64" s="47">
        <v>2</v>
      </c>
      <c r="P64" s="47">
        <v>3</v>
      </c>
      <c r="Q64" s="47">
        <v>0</v>
      </c>
      <c r="R64" s="47">
        <v>3</v>
      </c>
      <c r="S64" s="47"/>
      <c r="T64" s="47">
        <v>3</v>
      </c>
      <c r="U64" s="47"/>
      <c r="V64" s="47">
        <v>3</v>
      </c>
      <c r="W64" s="47">
        <v>3</v>
      </c>
      <c r="X64" s="47"/>
    </row>
    <row r="65" spans="1:24">
      <c r="A65" s="54" t="s">
        <v>172</v>
      </c>
      <c r="B65" s="56" t="s">
        <v>199</v>
      </c>
      <c r="C65" s="47">
        <v>2</v>
      </c>
      <c r="D65" s="63">
        <f>COUNTIF(tblcompProd[[#This Row],[ASTIER Clément]:[RODRIGUE Aymeric]],"&gt;1")</f>
        <v>14</v>
      </c>
      <c r="E65" s="47">
        <v>1</v>
      </c>
      <c r="F65" s="47">
        <v>3</v>
      </c>
      <c r="G65" s="47">
        <v>0</v>
      </c>
      <c r="H65" s="47">
        <v>2</v>
      </c>
      <c r="I65" s="47">
        <v>3</v>
      </c>
      <c r="J65" s="47">
        <v>0</v>
      </c>
      <c r="K65" s="47">
        <v>2</v>
      </c>
      <c r="L65" s="47">
        <v>3</v>
      </c>
      <c r="M65" s="47">
        <v>3</v>
      </c>
      <c r="N65" s="47">
        <v>3</v>
      </c>
      <c r="O65" s="47">
        <v>2</v>
      </c>
      <c r="P65" s="47">
        <v>3</v>
      </c>
      <c r="Q65" s="47">
        <v>3</v>
      </c>
      <c r="R65" s="47">
        <v>3</v>
      </c>
      <c r="S65" s="47"/>
      <c r="T65" s="47">
        <v>3</v>
      </c>
      <c r="U65" s="47"/>
      <c r="V65" s="47">
        <v>3</v>
      </c>
      <c r="W65" s="47">
        <v>3</v>
      </c>
      <c r="X65" s="47"/>
    </row>
    <row r="66" spans="1:24">
      <c r="A66" s="54" t="s">
        <v>172</v>
      </c>
      <c r="B66" s="56" t="s">
        <v>205</v>
      </c>
      <c r="C66" s="47">
        <v>1</v>
      </c>
      <c r="D66" s="63">
        <f>COUNTIF(tblcompProd[[#This Row],[ASTIER Clément]:[RODRIGUE Aymeric]],"&gt;1")</f>
        <v>16</v>
      </c>
      <c r="E66" s="47">
        <v>2</v>
      </c>
      <c r="F66" s="47">
        <v>3</v>
      </c>
      <c r="G66" s="47">
        <v>3</v>
      </c>
      <c r="H66" s="47">
        <v>2</v>
      </c>
      <c r="I66" s="47">
        <v>3</v>
      </c>
      <c r="J66" s="47">
        <v>3</v>
      </c>
      <c r="K66" s="47">
        <v>2</v>
      </c>
      <c r="L66" s="47">
        <v>3</v>
      </c>
      <c r="M66" s="47">
        <v>3</v>
      </c>
      <c r="N66" s="47">
        <v>3</v>
      </c>
      <c r="O66" s="47">
        <v>2</v>
      </c>
      <c r="P66" s="47">
        <v>3</v>
      </c>
      <c r="Q66" s="47">
        <v>3</v>
      </c>
      <c r="R66" s="47">
        <v>3</v>
      </c>
      <c r="S66" s="47"/>
      <c r="T66" s="47">
        <v>3</v>
      </c>
      <c r="U66" s="47"/>
      <c r="V66" s="47">
        <v>3</v>
      </c>
      <c r="W66" s="47">
        <v>3</v>
      </c>
      <c r="X66" s="47"/>
    </row>
    <row r="67" spans="1:24">
      <c r="A67" s="54" t="s">
        <v>172</v>
      </c>
      <c r="B67" s="56" t="s">
        <v>198</v>
      </c>
      <c r="C67" s="47">
        <v>2</v>
      </c>
      <c r="D67" s="63">
        <f>COUNTIF(tblcompProd[[#This Row],[ASTIER Clément]:[RODRIGUE Aymeric]],"&gt;1")</f>
        <v>10</v>
      </c>
      <c r="E67" s="47">
        <v>2</v>
      </c>
      <c r="F67" s="47">
        <v>3</v>
      </c>
      <c r="G67" s="47">
        <v>0</v>
      </c>
      <c r="H67" s="47">
        <v>2</v>
      </c>
      <c r="I67" s="47">
        <v>3</v>
      </c>
      <c r="J67" s="47">
        <v>0</v>
      </c>
      <c r="K67" s="47">
        <v>1</v>
      </c>
      <c r="L67" s="47">
        <v>0</v>
      </c>
      <c r="M67" s="47">
        <v>2</v>
      </c>
      <c r="N67" s="47">
        <v>0</v>
      </c>
      <c r="O67" s="47">
        <v>2</v>
      </c>
      <c r="P67" s="47">
        <v>3</v>
      </c>
      <c r="Q67" s="47">
        <v>0</v>
      </c>
      <c r="R67" s="47">
        <v>3</v>
      </c>
      <c r="S67" s="47"/>
      <c r="T67" s="47">
        <v>3</v>
      </c>
      <c r="U67" s="47"/>
      <c r="V67" s="47">
        <v>3</v>
      </c>
      <c r="W67" s="47">
        <v>3</v>
      </c>
      <c r="X67" s="47"/>
    </row>
    <row r="68" spans="1:24">
      <c r="A68" s="54" t="s">
        <v>172</v>
      </c>
      <c r="B68" s="56" t="s">
        <v>204</v>
      </c>
      <c r="C68" s="47">
        <v>1</v>
      </c>
      <c r="D68" s="63">
        <f>COUNTIF(tblcompProd[[#This Row],[ASTIER Clément]:[RODRIGUE Aymeric]],"&gt;1")</f>
        <v>12</v>
      </c>
      <c r="E68" s="47">
        <v>1</v>
      </c>
      <c r="F68" s="47">
        <v>3</v>
      </c>
      <c r="G68" s="47">
        <v>3</v>
      </c>
      <c r="H68" s="47">
        <v>0</v>
      </c>
      <c r="I68" s="47">
        <v>3</v>
      </c>
      <c r="J68" s="47">
        <v>3</v>
      </c>
      <c r="K68" s="47">
        <v>0</v>
      </c>
      <c r="L68" s="47">
        <v>3</v>
      </c>
      <c r="M68" s="47">
        <v>3</v>
      </c>
      <c r="N68" s="47">
        <v>3</v>
      </c>
      <c r="O68" s="47">
        <v>0</v>
      </c>
      <c r="P68" s="47">
        <v>3</v>
      </c>
      <c r="Q68" s="47">
        <v>3</v>
      </c>
      <c r="R68" s="47">
        <v>3</v>
      </c>
      <c r="S68" s="47"/>
      <c r="T68" s="47">
        <v>3</v>
      </c>
      <c r="U68" s="47"/>
      <c r="V68" s="47">
        <v>3</v>
      </c>
      <c r="W68" s="47">
        <v>0</v>
      </c>
      <c r="X68" s="47"/>
    </row>
    <row r="69" spans="1:24">
      <c r="A69" s="54" t="s">
        <v>172</v>
      </c>
      <c r="B69" s="56" t="s">
        <v>214</v>
      </c>
      <c r="C69" s="47">
        <v>1</v>
      </c>
      <c r="D69" s="63">
        <f>COUNTIF(tblcompProd[[#This Row],[ASTIER Clément]:[RODRIGUE Aymeric]],"&gt;1")</f>
        <v>10</v>
      </c>
      <c r="E69" s="47">
        <v>2</v>
      </c>
      <c r="F69" s="47">
        <v>3</v>
      </c>
      <c r="G69" s="47">
        <v>0</v>
      </c>
      <c r="H69" s="47">
        <v>2</v>
      </c>
      <c r="I69" s="47">
        <v>3</v>
      </c>
      <c r="J69" s="47">
        <v>0</v>
      </c>
      <c r="K69" s="47">
        <v>1</v>
      </c>
      <c r="L69" s="47">
        <v>0</v>
      </c>
      <c r="M69" s="47">
        <v>2</v>
      </c>
      <c r="N69" s="47">
        <v>0</v>
      </c>
      <c r="O69" s="47">
        <v>2</v>
      </c>
      <c r="P69" s="47">
        <v>3</v>
      </c>
      <c r="Q69" s="47">
        <v>0</v>
      </c>
      <c r="R69" s="47">
        <v>3</v>
      </c>
      <c r="S69" s="47"/>
      <c r="T69" s="47">
        <v>3</v>
      </c>
      <c r="U69" s="47"/>
      <c r="V69" s="47">
        <v>3</v>
      </c>
      <c r="W69" s="47">
        <v>3</v>
      </c>
      <c r="X69" s="47"/>
    </row>
    <row r="70" spans="1:24">
      <c r="A70" s="54" t="s">
        <v>172</v>
      </c>
      <c r="B70" s="56" t="s">
        <v>196</v>
      </c>
      <c r="C70" s="47">
        <v>1</v>
      </c>
      <c r="D70" s="63">
        <f>COUNTIF(tblcompProd[[#This Row],[ASTIER Clément]:[RODRIGUE Aymeric]],"&gt;1")</f>
        <v>12</v>
      </c>
      <c r="E70" s="47">
        <v>1</v>
      </c>
      <c r="F70" s="47">
        <v>3</v>
      </c>
      <c r="G70" s="47">
        <v>2</v>
      </c>
      <c r="H70" s="47">
        <v>2</v>
      </c>
      <c r="I70" s="47">
        <v>3</v>
      </c>
      <c r="J70" s="47">
        <v>2</v>
      </c>
      <c r="K70" s="47">
        <v>1</v>
      </c>
      <c r="L70" s="47">
        <v>0</v>
      </c>
      <c r="M70" s="47">
        <v>2</v>
      </c>
      <c r="N70" s="47">
        <v>0</v>
      </c>
      <c r="O70" s="47">
        <v>2</v>
      </c>
      <c r="P70" s="47">
        <v>3</v>
      </c>
      <c r="Q70" s="47">
        <v>0</v>
      </c>
      <c r="R70" s="47">
        <v>3</v>
      </c>
      <c r="S70" s="47"/>
      <c r="T70" s="47">
        <v>3</v>
      </c>
      <c r="U70" s="47"/>
      <c r="V70" s="47">
        <v>3</v>
      </c>
      <c r="W70" s="47">
        <v>3</v>
      </c>
      <c r="X70" s="47"/>
    </row>
    <row r="71" spans="1:24">
      <c r="A71" s="54" t="s">
        <v>172</v>
      </c>
      <c r="B71" s="56" t="s">
        <v>208</v>
      </c>
      <c r="C71" s="47">
        <v>1</v>
      </c>
      <c r="D71" s="63">
        <f>COUNTIF(tblcompProd[[#This Row],[ASTIER Clément]:[RODRIGUE Aymeric]],"&gt;1")</f>
        <v>15</v>
      </c>
      <c r="E71" s="47">
        <v>1</v>
      </c>
      <c r="F71" s="47">
        <v>3</v>
      </c>
      <c r="G71" s="47">
        <v>3</v>
      </c>
      <c r="H71" s="47">
        <v>2</v>
      </c>
      <c r="I71" s="47">
        <v>3</v>
      </c>
      <c r="J71" s="47">
        <v>3</v>
      </c>
      <c r="K71" s="47">
        <v>3</v>
      </c>
      <c r="L71" s="47">
        <v>0</v>
      </c>
      <c r="M71" s="47">
        <v>3</v>
      </c>
      <c r="N71" s="47">
        <v>3</v>
      </c>
      <c r="O71" s="47">
        <v>2</v>
      </c>
      <c r="P71" s="47">
        <v>3</v>
      </c>
      <c r="Q71" s="47">
        <v>3</v>
      </c>
      <c r="R71" s="47">
        <v>3</v>
      </c>
      <c r="S71" s="47"/>
      <c r="T71" s="47">
        <v>3</v>
      </c>
      <c r="U71" s="47"/>
      <c r="V71" s="47">
        <v>3</v>
      </c>
      <c r="W71" s="47">
        <v>3</v>
      </c>
      <c r="X71" s="47"/>
    </row>
    <row r="72" spans="1:24">
      <c r="A72" s="54" t="s">
        <v>172</v>
      </c>
      <c r="B72" s="56" t="s">
        <v>206</v>
      </c>
      <c r="C72" s="47">
        <v>1</v>
      </c>
      <c r="D72" s="63">
        <f>COUNTIF(tblcompProd[[#This Row],[ASTIER Clément]:[RODRIGUE Aymeric]],"&gt;1")</f>
        <v>10</v>
      </c>
      <c r="E72" s="47">
        <v>1</v>
      </c>
      <c r="F72" s="47">
        <v>3</v>
      </c>
      <c r="G72" s="47">
        <v>0</v>
      </c>
      <c r="H72" s="47">
        <v>2</v>
      </c>
      <c r="I72" s="47">
        <v>3</v>
      </c>
      <c r="J72" s="47">
        <v>0</v>
      </c>
      <c r="K72" s="47">
        <v>0</v>
      </c>
      <c r="L72" s="47">
        <v>0</v>
      </c>
      <c r="M72" s="47">
        <v>3</v>
      </c>
      <c r="N72" s="47">
        <v>0</v>
      </c>
      <c r="O72" s="47">
        <v>2</v>
      </c>
      <c r="P72" s="47">
        <v>3</v>
      </c>
      <c r="Q72" s="47">
        <v>0</v>
      </c>
      <c r="R72" s="47">
        <v>3</v>
      </c>
      <c r="S72" s="47"/>
      <c r="T72" s="47">
        <v>3</v>
      </c>
      <c r="U72" s="47"/>
      <c r="V72" s="47">
        <v>3</v>
      </c>
      <c r="W72" s="47">
        <v>3</v>
      </c>
      <c r="X72" s="47"/>
    </row>
    <row r="73" spans="1:24" ht="15" customHeight="1">
      <c r="A73" s="54" t="s">
        <v>24</v>
      </c>
      <c r="B73" s="10" t="s">
        <v>108</v>
      </c>
      <c r="C73" s="47">
        <v>3</v>
      </c>
      <c r="D73" s="55">
        <f>COUNTIF(tblcompProd[[#This Row],[ASTIER Clément]:[RODRIGUE Aymeric]],"&gt;1")</f>
        <v>3</v>
      </c>
      <c r="E73" s="47">
        <v>1</v>
      </c>
      <c r="F73" s="47"/>
      <c r="G73" s="47"/>
      <c r="H73" s="47"/>
      <c r="I73" s="47"/>
      <c r="J73" s="47"/>
      <c r="K73" s="47"/>
      <c r="L73" s="47"/>
      <c r="M73" s="47"/>
      <c r="N73" s="47"/>
      <c r="O73" s="47"/>
      <c r="P73" s="47">
        <v>3</v>
      </c>
      <c r="Q73" s="47"/>
      <c r="R73" s="47">
        <v>3</v>
      </c>
      <c r="S73" s="47"/>
      <c r="T73" s="47">
        <v>3</v>
      </c>
      <c r="U73" s="47"/>
      <c r="V73" s="47"/>
      <c r="W73" s="47"/>
      <c r="X73" s="47"/>
    </row>
    <row r="74" spans="1:24">
      <c r="A74" s="54" t="s">
        <v>24</v>
      </c>
      <c r="B74" s="56" t="s">
        <v>110</v>
      </c>
      <c r="C74" s="47">
        <v>2</v>
      </c>
      <c r="D74" s="55">
        <f>COUNTIF(tblcompProd[[#This Row],[ASTIER Clément]:[RODRIGUE Aymeric]],"&gt;1")</f>
        <v>3</v>
      </c>
      <c r="E74" s="47">
        <v>1</v>
      </c>
      <c r="F74" s="47"/>
      <c r="G74" s="47"/>
      <c r="H74" s="47"/>
      <c r="I74" s="47"/>
      <c r="J74" s="47"/>
      <c r="K74" s="47"/>
      <c r="L74" s="47"/>
      <c r="M74" s="47"/>
      <c r="N74" s="47"/>
      <c r="O74" s="47"/>
      <c r="P74" s="47">
        <v>3</v>
      </c>
      <c r="Q74" s="47"/>
      <c r="R74" s="47">
        <v>3</v>
      </c>
      <c r="S74" s="47"/>
      <c r="T74" s="47">
        <v>3</v>
      </c>
      <c r="U74" s="47"/>
      <c r="V74" s="47"/>
      <c r="W74" s="47"/>
      <c r="X74" s="47"/>
    </row>
    <row r="75" spans="1:24">
      <c r="A75" s="61" t="s">
        <v>24</v>
      </c>
      <c r="B75" s="54" t="s">
        <v>109</v>
      </c>
      <c r="C75" s="47">
        <v>2</v>
      </c>
      <c r="D75" s="55">
        <f>COUNTIF(tblcompProd[[#This Row],[ASTIER Clément]:[RODRIGUE Aymeric]],"&gt;1")</f>
        <v>3</v>
      </c>
      <c r="E75" s="47">
        <v>1</v>
      </c>
      <c r="F75" s="47"/>
      <c r="G75" s="47"/>
      <c r="H75" s="47"/>
      <c r="I75" s="47"/>
      <c r="J75" s="47"/>
      <c r="K75" s="47"/>
      <c r="L75" s="47"/>
      <c r="M75" s="47"/>
      <c r="N75" s="47"/>
      <c r="O75" s="47"/>
      <c r="P75" s="47">
        <v>3</v>
      </c>
      <c r="Q75" s="47"/>
      <c r="R75" s="47">
        <v>3</v>
      </c>
      <c r="S75" s="47"/>
      <c r="T75" s="47">
        <v>3</v>
      </c>
      <c r="U75" s="47"/>
      <c r="V75" s="47"/>
      <c r="W75" s="47"/>
      <c r="X75" s="47"/>
    </row>
    <row r="76" spans="1:24">
      <c r="A76" s="54" t="s">
        <v>155</v>
      </c>
      <c r="B76" s="56" t="s">
        <v>160</v>
      </c>
      <c r="C76" s="47">
        <v>1</v>
      </c>
      <c r="D76" s="63">
        <f>COUNTIF(tblcompProd[[#This Row],[ASTIER Clément]:[RODRIGUE Aymeric]],"&gt;1")</f>
        <v>3</v>
      </c>
      <c r="E76" s="47">
        <v>2</v>
      </c>
      <c r="F76" s="47"/>
      <c r="G76" s="47"/>
      <c r="H76" s="47"/>
      <c r="I76" s="47"/>
      <c r="J76" s="47"/>
      <c r="K76" s="47"/>
      <c r="L76" s="47"/>
      <c r="M76" s="47"/>
      <c r="N76" s="47"/>
      <c r="O76" s="47"/>
      <c r="P76" s="47">
        <v>3</v>
      </c>
      <c r="Q76" s="47"/>
      <c r="R76" s="47">
        <v>3</v>
      </c>
      <c r="S76" s="47"/>
      <c r="T76" s="47">
        <v>3</v>
      </c>
      <c r="U76" s="47"/>
      <c r="V76" s="47"/>
      <c r="W76" s="47"/>
      <c r="X76" s="47"/>
    </row>
    <row r="77" spans="1:24">
      <c r="A77" s="54" t="s">
        <v>155</v>
      </c>
      <c r="B77" s="56" t="s">
        <v>159</v>
      </c>
      <c r="C77" s="47">
        <v>2</v>
      </c>
      <c r="D77" s="63">
        <f>COUNTIF(tblcompProd[[#This Row],[ASTIER Clément]:[RODRIGUE Aymeric]],"&gt;1")</f>
        <v>3</v>
      </c>
      <c r="E77" s="47">
        <v>2</v>
      </c>
      <c r="F77" s="47"/>
      <c r="G77" s="47"/>
      <c r="H77" s="47"/>
      <c r="I77" s="47"/>
      <c r="J77" s="47"/>
      <c r="K77" s="47"/>
      <c r="L77" s="47"/>
      <c r="M77" s="47"/>
      <c r="N77" s="47"/>
      <c r="O77" s="47"/>
      <c r="P77" s="47">
        <v>3</v>
      </c>
      <c r="Q77" s="47"/>
      <c r="R77" s="47">
        <v>3</v>
      </c>
      <c r="S77" s="47"/>
      <c r="T77" s="47">
        <v>3</v>
      </c>
      <c r="U77" s="47"/>
      <c r="V77" s="47"/>
      <c r="W77" s="47"/>
      <c r="X77" s="47"/>
    </row>
    <row r="78" spans="1:24">
      <c r="A78" s="54" t="s">
        <v>155</v>
      </c>
      <c r="B78" s="56" t="s">
        <v>158</v>
      </c>
      <c r="C78" s="47">
        <v>2</v>
      </c>
      <c r="D78" s="63">
        <f>COUNTIF(tblcompProd[[#This Row],[ASTIER Clément]:[RODRIGUE Aymeric]],"&gt;1")</f>
        <v>3</v>
      </c>
      <c r="E78" s="47">
        <v>2</v>
      </c>
      <c r="F78" s="47"/>
      <c r="G78" s="47"/>
      <c r="H78" s="47"/>
      <c r="I78" s="47"/>
      <c r="J78" s="47"/>
      <c r="K78" s="47"/>
      <c r="L78" s="47"/>
      <c r="M78" s="47"/>
      <c r="N78" s="47"/>
      <c r="O78" s="47"/>
      <c r="P78" s="47">
        <v>3</v>
      </c>
      <c r="Q78" s="47"/>
      <c r="R78" s="47">
        <v>3</v>
      </c>
      <c r="S78" s="47"/>
      <c r="T78" s="47">
        <v>3</v>
      </c>
      <c r="U78" s="47"/>
      <c r="V78" s="47"/>
      <c r="W78" s="47"/>
      <c r="X78" s="47"/>
    </row>
    <row r="79" spans="1:24">
      <c r="A79" s="54" t="s">
        <v>155</v>
      </c>
      <c r="B79" s="56" t="s">
        <v>157</v>
      </c>
      <c r="C79" s="47">
        <v>3</v>
      </c>
      <c r="D79" s="63">
        <f>COUNTIF(tblcompProd[[#This Row],[ASTIER Clément]:[RODRIGUE Aymeric]],"&gt;1")</f>
        <v>3</v>
      </c>
      <c r="E79" s="47">
        <v>4</v>
      </c>
      <c r="F79" s="47"/>
      <c r="G79" s="47"/>
      <c r="H79" s="47"/>
      <c r="I79" s="47"/>
      <c r="J79" s="47"/>
      <c r="K79" s="47"/>
      <c r="L79" s="47"/>
      <c r="M79" s="47"/>
      <c r="N79" s="47"/>
      <c r="O79" s="47"/>
      <c r="P79" s="47">
        <v>3</v>
      </c>
      <c r="Q79" s="47"/>
      <c r="R79" s="47">
        <v>3</v>
      </c>
      <c r="S79" s="47"/>
      <c r="T79" s="47">
        <v>3</v>
      </c>
      <c r="U79" s="47"/>
      <c r="V79" s="47"/>
      <c r="W79" s="47"/>
      <c r="X79" s="47"/>
    </row>
    <row r="80" spans="1:24">
      <c r="A80" s="54" t="s">
        <v>155</v>
      </c>
      <c r="B80" s="56" t="s">
        <v>156</v>
      </c>
      <c r="C80" s="47">
        <v>3</v>
      </c>
      <c r="D80" s="63">
        <f>COUNTIF(tblcompProd[[#This Row],[ASTIER Clément]:[RODRIGUE Aymeric]],"&gt;1")</f>
        <v>3</v>
      </c>
      <c r="E80" s="47">
        <v>2</v>
      </c>
      <c r="F80" s="47"/>
      <c r="G80" s="47"/>
      <c r="H80" s="47"/>
      <c r="I80" s="47"/>
      <c r="J80" s="47"/>
      <c r="K80" s="47"/>
      <c r="L80" s="47"/>
      <c r="M80" s="47"/>
      <c r="N80" s="47"/>
      <c r="O80" s="47"/>
      <c r="P80" s="47">
        <v>3</v>
      </c>
      <c r="Q80" s="47"/>
      <c r="R80" s="47">
        <v>3</v>
      </c>
      <c r="S80" s="47"/>
      <c r="T80" s="47">
        <v>3</v>
      </c>
      <c r="U80" s="47"/>
      <c r="V80" s="47"/>
      <c r="W80" s="47"/>
      <c r="X80" s="47"/>
    </row>
    <row r="81" spans="1:24">
      <c r="A81" s="54" t="s">
        <v>168</v>
      </c>
      <c r="B81" s="56" t="s">
        <v>169</v>
      </c>
      <c r="C81" s="47">
        <v>2</v>
      </c>
      <c r="D81" s="63">
        <f>COUNTIF(tblcompProd[[#This Row],[ASTIER Clément]:[RODRIGUE Aymeric]],"&gt;1")</f>
        <v>3</v>
      </c>
      <c r="E81" s="47">
        <v>2</v>
      </c>
      <c r="F81" s="47"/>
      <c r="G81" s="47"/>
      <c r="H81" s="47"/>
      <c r="I81" s="47"/>
      <c r="J81" s="47"/>
      <c r="K81" s="47"/>
      <c r="L81" s="47"/>
      <c r="M81" s="47"/>
      <c r="N81" s="47"/>
      <c r="O81" s="47"/>
      <c r="P81" s="47">
        <v>3</v>
      </c>
      <c r="Q81" s="47"/>
      <c r="R81" s="47">
        <v>3</v>
      </c>
      <c r="S81" s="47"/>
      <c r="T81" s="47">
        <v>3</v>
      </c>
      <c r="U81" s="47"/>
      <c r="V81" s="47"/>
      <c r="W81" s="47"/>
      <c r="X81" s="47"/>
    </row>
    <row r="82" spans="1:24">
      <c r="A82" s="54" t="s">
        <v>86</v>
      </c>
      <c r="B82" s="10" t="s">
        <v>87</v>
      </c>
      <c r="C82" s="47">
        <v>1</v>
      </c>
      <c r="D82" s="55">
        <f>COUNTIF(tblcompProd[[#This Row],[ASTIER Clément]:[RODRIGUE Aymeric]],"&gt;1")</f>
        <v>3</v>
      </c>
      <c r="E82" s="47">
        <v>1</v>
      </c>
      <c r="F82" s="47"/>
      <c r="G82" s="47"/>
      <c r="H82" s="47"/>
      <c r="I82" s="47"/>
      <c r="J82" s="47"/>
      <c r="K82" s="47"/>
      <c r="L82" s="47"/>
      <c r="M82" s="47"/>
      <c r="N82" s="47"/>
      <c r="O82" s="47"/>
      <c r="P82" s="47">
        <v>3</v>
      </c>
      <c r="Q82" s="47"/>
      <c r="R82" s="47">
        <v>3</v>
      </c>
      <c r="S82" s="47"/>
      <c r="T82" s="47">
        <v>3</v>
      </c>
      <c r="U82" s="47"/>
      <c r="V82" s="47"/>
      <c r="W82" s="47"/>
      <c r="X82" s="47"/>
    </row>
    <row r="83" spans="1:24">
      <c r="A83" s="54" t="s">
        <v>86</v>
      </c>
      <c r="B83" s="10" t="s">
        <v>88</v>
      </c>
      <c r="C83" s="47">
        <v>1</v>
      </c>
      <c r="D83" s="55">
        <f>COUNTIF(tblcompProd[[#This Row],[ASTIER Clément]:[RODRIGUE Aymeric]],"&gt;1")</f>
        <v>3</v>
      </c>
      <c r="E83" s="47">
        <v>1</v>
      </c>
      <c r="F83" s="47"/>
      <c r="G83" s="47"/>
      <c r="H83" s="47"/>
      <c r="I83" s="47"/>
      <c r="J83" s="47"/>
      <c r="K83" s="47"/>
      <c r="L83" s="47"/>
      <c r="M83" s="47"/>
      <c r="N83" s="47"/>
      <c r="O83" s="47"/>
      <c r="P83" s="47">
        <v>3</v>
      </c>
      <c r="Q83" s="47"/>
      <c r="R83" s="47">
        <v>3</v>
      </c>
      <c r="S83" s="47"/>
      <c r="T83" s="47">
        <v>3</v>
      </c>
      <c r="U83" s="47"/>
      <c r="V83" s="47"/>
      <c r="W83" s="47"/>
      <c r="X83" s="47"/>
    </row>
    <row r="84" spans="1:24">
      <c r="A84" s="54" t="s">
        <v>86</v>
      </c>
      <c r="B84" s="10" t="s">
        <v>89</v>
      </c>
      <c r="C84" s="47">
        <v>1</v>
      </c>
      <c r="D84" s="55">
        <f>COUNTIF(tblcompProd[[#This Row],[ASTIER Clément]:[RODRIGUE Aymeric]],"&gt;1")</f>
        <v>3</v>
      </c>
      <c r="E84" s="47">
        <v>2</v>
      </c>
      <c r="F84" s="47"/>
      <c r="G84" s="47"/>
      <c r="H84" s="47"/>
      <c r="I84" s="47"/>
      <c r="J84" s="47"/>
      <c r="K84" s="47"/>
      <c r="L84" s="47"/>
      <c r="M84" s="47"/>
      <c r="N84" s="47"/>
      <c r="O84" s="47"/>
      <c r="P84" s="47">
        <v>3</v>
      </c>
      <c r="Q84" s="47"/>
      <c r="R84" s="47">
        <v>3</v>
      </c>
      <c r="S84" s="47"/>
      <c r="T84" s="47">
        <v>3</v>
      </c>
      <c r="U84" s="47"/>
      <c r="V84" s="47"/>
      <c r="W84" s="47"/>
      <c r="X84" s="47"/>
    </row>
    <row r="85" spans="1:24">
      <c r="A85" s="54" t="s">
        <v>86</v>
      </c>
      <c r="B85" s="10" t="s">
        <v>90</v>
      </c>
      <c r="C85" s="47">
        <v>1</v>
      </c>
      <c r="D85" s="55">
        <f>COUNTIF(tblcompProd[[#This Row],[ASTIER Clément]:[RODRIGUE Aymeric]],"&gt;1")</f>
        <v>3</v>
      </c>
      <c r="E85" s="47">
        <v>2</v>
      </c>
      <c r="F85" s="47"/>
      <c r="G85" s="47"/>
      <c r="H85" s="47"/>
      <c r="I85" s="47"/>
      <c r="J85" s="47"/>
      <c r="K85" s="47"/>
      <c r="L85" s="47"/>
      <c r="M85" s="47"/>
      <c r="N85" s="47"/>
      <c r="O85" s="47"/>
      <c r="P85" s="47">
        <v>3</v>
      </c>
      <c r="Q85" s="47"/>
      <c r="R85" s="47">
        <v>3</v>
      </c>
      <c r="S85" s="47"/>
      <c r="T85" s="47">
        <v>3</v>
      </c>
      <c r="U85" s="47"/>
      <c r="V85" s="47"/>
      <c r="W85" s="47"/>
      <c r="X85" s="47"/>
    </row>
    <row r="86" spans="1:24">
      <c r="A86" s="54"/>
      <c r="B86" s="56"/>
      <c r="C86" s="47"/>
      <c r="D86" s="55">
        <f>COUNTIF(tblcompProd[[#This Row],[ASTIER Clément]:[RODRIGUE Aymeric]],"&gt;1")</f>
        <v>0</v>
      </c>
      <c r="E86" s="47"/>
      <c r="F86" s="47"/>
      <c r="G86" s="47"/>
      <c r="H86" s="47"/>
      <c r="I86" s="47"/>
      <c r="J86" s="47"/>
      <c r="K86" s="47"/>
      <c r="L86" s="47"/>
      <c r="M86" s="47"/>
      <c r="N86" s="47"/>
      <c r="O86" s="47"/>
      <c r="P86" s="47"/>
      <c r="Q86" s="47"/>
      <c r="R86" s="47"/>
      <c r="S86" s="47"/>
      <c r="T86" s="47"/>
      <c r="U86" s="47"/>
      <c r="V86" s="47"/>
      <c r="W86" s="47"/>
      <c r="X86" s="47"/>
    </row>
    <row r="87" spans="1:24">
      <c r="A87" s="54"/>
      <c r="B87" s="56"/>
      <c r="C87" s="47"/>
      <c r="D87" s="55">
        <f>COUNTIF(tblcompProd[[#This Row],[ASTIER Clément]:[RODRIGUE Aymeric]],"&gt;1")</f>
        <v>0</v>
      </c>
      <c r="E87" s="47"/>
      <c r="F87" s="47"/>
      <c r="G87" s="47"/>
      <c r="H87" s="47"/>
      <c r="I87" s="47"/>
      <c r="J87" s="47"/>
      <c r="K87" s="47"/>
      <c r="L87" s="47"/>
      <c r="M87" s="47"/>
      <c r="N87" s="47"/>
      <c r="O87" s="47"/>
      <c r="P87" s="47"/>
      <c r="Q87" s="47"/>
      <c r="R87" s="47"/>
      <c r="S87" s="47"/>
      <c r="T87" s="47"/>
      <c r="U87" s="47"/>
      <c r="V87" s="47"/>
      <c r="W87" s="47"/>
      <c r="X87" s="47"/>
    </row>
    <row r="88" spans="1:24">
      <c r="A88" s="54"/>
      <c r="B88" s="56"/>
      <c r="C88" s="47"/>
      <c r="D88" s="55">
        <f>COUNTIF(tblcompProd[[#This Row],[ASTIER Clément]:[RODRIGUE Aymeric]],"&gt;1")</f>
        <v>0</v>
      </c>
      <c r="E88" s="47"/>
      <c r="F88" s="47"/>
      <c r="G88" s="47"/>
      <c r="H88" s="47"/>
      <c r="I88" s="47"/>
      <c r="J88" s="47"/>
      <c r="K88" s="47"/>
      <c r="L88" s="47"/>
      <c r="M88" s="47"/>
      <c r="N88" s="47"/>
      <c r="O88" s="47"/>
      <c r="P88" s="47"/>
      <c r="Q88" s="47"/>
      <c r="R88" s="47"/>
      <c r="S88" s="47"/>
      <c r="T88" s="47"/>
      <c r="U88" s="47"/>
      <c r="V88" s="47"/>
      <c r="W88" s="47"/>
      <c r="X88" s="47"/>
    </row>
    <row r="89" spans="1:24">
      <c r="A89" s="54"/>
      <c r="B89" s="56"/>
      <c r="C89" s="47"/>
      <c r="D89" s="55">
        <f>COUNTIF(tblcompProd[[#This Row],[ASTIER Clément]:[RODRIGUE Aymeric]],"&gt;1")</f>
        <v>0</v>
      </c>
      <c r="E89" s="47"/>
      <c r="F89" s="47"/>
      <c r="G89" s="47"/>
      <c r="H89" s="47"/>
      <c r="I89" s="47"/>
      <c r="J89" s="47"/>
      <c r="K89" s="47"/>
      <c r="L89" s="47"/>
      <c r="M89" s="47"/>
      <c r="N89" s="47"/>
      <c r="O89" s="47"/>
      <c r="P89" s="47"/>
      <c r="Q89" s="47"/>
      <c r="R89" s="47"/>
      <c r="S89" s="47"/>
      <c r="T89" s="47"/>
      <c r="U89" s="47"/>
      <c r="V89" s="47"/>
      <c r="W89" s="47"/>
      <c r="X89" s="47"/>
    </row>
    <row r="90" spans="1:24">
      <c r="A90" s="54"/>
      <c r="B90" s="56"/>
      <c r="C90" s="47"/>
      <c r="D90" s="55">
        <f>COUNTIF(tblcompProd[[#This Row],[ASTIER Clément]:[RODRIGUE Aymeric]],"&gt;1")</f>
        <v>0</v>
      </c>
      <c r="E90" s="47"/>
      <c r="F90" s="47"/>
      <c r="G90" s="47"/>
      <c r="H90" s="47"/>
      <c r="I90" s="47"/>
      <c r="J90" s="47"/>
      <c r="K90" s="47"/>
      <c r="L90" s="47"/>
      <c r="M90" s="47"/>
      <c r="N90" s="47"/>
      <c r="O90" s="47"/>
      <c r="P90" s="47"/>
      <c r="Q90" s="47"/>
      <c r="R90" s="47"/>
      <c r="S90" s="47"/>
      <c r="T90" s="47"/>
      <c r="U90" s="47"/>
      <c r="V90" s="47"/>
      <c r="W90" s="47"/>
      <c r="X90" s="47"/>
    </row>
    <row r="91" spans="1:24">
      <c r="A91" s="54"/>
      <c r="B91" s="56"/>
      <c r="C91" s="47"/>
      <c r="D91" s="55">
        <f>COUNTIF(tblcompProd[[#This Row],[ASTIER Clément]:[RODRIGUE Aymeric]],"&gt;1")</f>
        <v>0</v>
      </c>
      <c r="E91" s="47"/>
      <c r="F91" s="47"/>
      <c r="G91" s="47"/>
      <c r="H91" s="47"/>
      <c r="I91" s="47"/>
      <c r="J91" s="47"/>
      <c r="K91" s="47"/>
      <c r="L91" s="47"/>
      <c r="M91" s="47"/>
      <c r="N91" s="47"/>
      <c r="O91" s="47"/>
      <c r="P91" s="47"/>
      <c r="Q91" s="47"/>
      <c r="R91" s="47"/>
      <c r="S91" s="47"/>
      <c r="T91" s="47"/>
      <c r="U91" s="47"/>
      <c r="V91" s="47"/>
      <c r="W91" s="47"/>
      <c r="X91" s="47"/>
    </row>
    <row r="92" spans="1:24">
      <c r="A92" s="54"/>
      <c r="B92" s="56"/>
      <c r="C92" s="47"/>
      <c r="D92" s="55">
        <f>COUNTIF(tblcompProd[[#This Row],[ASTIER Clément]:[RODRIGUE Aymeric]],"&gt;1")</f>
        <v>0</v>
      </c>
      <c r="E92" s="47"/>
      <c r="F92" s="47"/>
      <c r="G92" s="47"/>
      <c r="H92" s="47"/>
      <c r="I92" s="47"/>
      <c r="J92" s="47"/>
      <c r="K92" s="47"/>
      <c r="L92" s="47"/>
      <c r="M92" s="47"/>
      <c r="N92" s="47"/>
      <c r="O92" s="47"/>
      <c r="P92" s="47"/>
      <c r="Q92" s="47"/>
      <c r="R92" s="47"/>
      <c r="S92" s="47"/>
      <c r="T92" s="47"/>
      <c r="U92" s="47"/>
      <c r="V92" s="47"/>
      <c r="W92" s="47"/>
      <c r="X92" s="47"/>
    </row>
    <row r="93" spans="1:24">
      <c r="A93" s="54"/>
      <c r="B93" s="56"/>
      <c r="C93" s="47"/>
      <c r="D93" s="55">
        <f>COUNTIF(tblcompProd[[#This Row],[ASTIER Clément]:[RODRIGUE Aymeric]],"&gt;1")</f>
        <v>0</v>
      </c>
      <c r="E93" s="47"/>
      <c r="F93" s="47"/>
      <c r="G93" s="47"/>
      <c r="H93" s="47"/>
      <c r="I93" s="47"/>
      <c r="J93" s="47"/>
      <c r="K93" s="47"/>
      <c r="L93" s="47"/>
      <c r="M93" s="47"/>
      <c r="N93" s="47"/>
      <c r="O93" s="47"/>
      <c r="P93" s="47"/>
      <c r="Q93" s="47"/>
      <c r="R93" s="47"/>
      <c r="S93" s="47"/>
      <c r="T93" s="47"/>
      <c r="U93" s="47"/>
      <c r="V93" s="47"/>
      <c r="W93" s="47"/>
      <c r="X93" s="47"/>
    </row>
    <row r="94" spans="1:24">
      <c r="A94" s="54"/>
      <c r="B94" s="56"/>
      <c r="C94" s="47"/>
      <c r="D94" s="55">
        <f>COUNTIF(tblcompProd[[#This Row],[ASTIER Clément]:[RODRIGUE Aymeric]],"&gt;1")</f>
        <v>0</v>
      </c>
      <c r="E94" s="47"/>
      <c r="F94" s="47"/>
      <c r="G94" s="47"/>
      <c r="H94" s="47"/>
      <c r="I94" s="47"/>
      <c r="J94" s="47"/>
      <c r="K94" s="47"/>
      <c r="L94" s="47"/>
      <c r="M94" s="47"/>
      <c r="N94" s="47"/>
      <c r="O94" s="47"/>
      <c r="P94" s="47"/>
      <c r="Q94" s="47"/>
      <c r="R94" s="47"/>
      <c r="S94" s="47"/>
      <c r="T94" s="47"/>
      <c r="U94" s="47"/>
      <c r="V94" s="47"/>
      <c r="W94" s="47"/>
      <c r="X94" s="47"/>
    </row>
    <row r="95" spans="1:24">
      <c r="A95" s="54"/>
      <c r="B95" s="56"/>
      <c r="C95" s="47"/>
      <c r="D95" s="55">
        <f>COUNTIF(tblcompProd[[#This Row],[ASTIER Clément]:[RODRIGUE Aymeric]],"&gt;1")</f>
        <v>0</v>
      </c>
      <c r="E95" s="47"/>
      <c r="F95" s="47"/>
      <c r="G95" s="47"/>
      <c r="H95" s="47"/>
      <c r="I95" s="47"/>
      <c r="J95" s="47"/>
      <c r="K95" s="47"/>
      <c r="L95" s="47"/>
      <c r="M95" s="47"/>
      <c r="N95" s="47"/>
      <c r="O95" s="47"/>
      <c r="P95" s="47"/>
      <c r="Q95" s="47"/>
      <c r="R95" s="47"/>
      <c r="S95" s="47"/>
      <c r="T95" s="47"/>
      <c r="U95" s="47"/>
      <c r="V95" s="47"/>
      <c r="W95" s="47"/>
      <c r="X95" s="47"/>
    </row>
    <row r="96" spans="1:24">
      <c r="A96" s="54"/>
      <c r="B96" s="56"/>
      <c r="C96" s="47"/>
      <c r="D96" s="55">
        <f>COUNTIF(tblcompProd[[#This Row],[ASTIER Clément]:[RODRIGUE Aymeric]],"&gt;1")</f>
        <v>0</v>
      </c>
      <c r="E96" s="47"/>
      <c r="F96" s="47"/>
      <c r="G96" s="47"/>
      <c r="H96" s="47"/>
      <c r="I96" s="47"/>
      <c r="J96" s="47"/>
      <c r="K96" s="47"/>
      <c r="L96" s="47"/>
      <c r="M96" s="47"/>
      <c r="N96" s="47"/>
      <c r="O96" s="47"/>
      <c r="P96" s="47"/>
      <c r="Q96" s="47"/>
      <c r="R96" s="47"/>
      <c r="S96" s="47"/>
      <c r="T96" s="47"/>
      <c r="U96" s="47"/>
      <c r="V96" s="47"/>
      <c r="W96" s="47"/>
      <c r="X96" s="47"/>
    </row>
    <row r="97" spans="1:24">
      <c r="A97" s="54"/>
      <c r="B97" s="56"/>
      <c r="C97" s="47"/>
      <c r="D97" s="55">
        <f>COUNTIF(tblcompProd[[#This Row],[ASTIER Clément]:[RODRIGUE Aymeric]],"&gt;1")</f>
        <v>0</v>
      </c>
      <c r="E97" s="47"/>
      <c r="F97" s="47"/>
      <c r="G97" s="47"/>
      <c r="H97" s="47"/>
      <c r="I97" s="47"/>
      <c r="J97" s="47"/>
      <c r="K97" s="47"/>
      <c r="L97" s="47"/>
      <c r="M97" s="47"/>
      <c r="N97" s="47"/>
      <c r="O97" s="47"/>
      <c r="P97" s="47"/>
      <c r="Q97" s="47"/>
      <c r="R97" s="47"/>
      <c r="S97" s="47"/>
      <c r="T97" s="47"/>
      <c r="U97" s="47"/>
      <c r="V97" s="47"/>
      <c r="W97" s="47"/>
      <c r="X97" s="47"/>
    </row>
    <row r="98" spans="1:24">
      <c r="A98" s="54"/>
      <c r="B98" s="56"/>
      <c r="C98" s="47"/>
      <c r="D98" s="55">
        <f>COUNTIF(tblcompProd[[#This Row],[ASTIER Clément]:[RODRIGUE Aymeric]],"&gt;1")</f>
        <v>0</v>
      </c>
      <c r="E98" s="47"/>
      <c r="F98" s="47"/>
      <c r="G98" s="47"/>
      <c r="H98" s="47"/>
      <c r="I98" s="47"/>
      <c r="J98" s="47"/>
      <c r="K98" s="47"/>
      <c r="L98" s="47"/>
      <c r="M98" s="47"/>
      <c r="N98" s="47"/>
      <c r="O98" s="47"/>
      <c r="P98" s="47"/>
      <c r="Q98" s="47"/>
      <c r="R98" s="47"/>
      <c r="S98" s="47"/>
      <c r="T98" s="47"/>
      <c r="U98" s="47"/>
      <c r="V98" s="47"/>
      <c r="W98" s="47"/>
      <c r="X98" s="47"/>
    </row>
    <row r="99" spans="1:24">
      <c r="A99" s="54"/>
      <c r="B99" s="56"/>
      <c r="C99" s="47"/>
      <c r="D99" s="55">
        <f>COUNTIF(tblcompProd[[#This Row],[ASTIER Clément]:[RODRIGUE Aymeric]],"&gt;1")</f>
        <v>0</v>
      </c>
      <c r="E99" s="47"/>
      <c r="F99" s="47"/>
      <c r="G99" s="47"/>
      <c r="H99" s="47"/>
      <c r="I99" s="47"/>
      <c r="J99" s="47"/>
      <c r="K99" s="47"/>
      <c r="L99" s="47"/>
      <c r="M99" s="47"/>
      <c r="N99" s="47"/>
      <c r="O99" s="47"/>
      <c r="P99" s="47"/>
      <c r="Q99" s="47"/>
      <c r="R99" s="47"/>
      <c r="S99" s="47"/>
      <c r="T99" s="47"/>
      <c r="U99" s="47"/>
      <c r="V99" s="47"/>
      <c r="W99" s="47"/>
      <c r="X99" s="47"/>
    </row>
    <row r="100" spans="1:24">
      <c r="A100" s="54"/>
      <c r="B100" s="56"/>
      <c r="C100" s="47"/>
      <c r="D100" s="55">
        <f>COUNTIF(tblcompProd[[#This Row],[ASTIER Clément]:[RODRIGUE Aymeric]],"&gt;1")</f>
        <v>0</v>
      </c>
      <c r="E100" s="47"/>
      <c r="F100" s="47"/>
      <c r="G100" s="47"/>
      <c r="H100" s="47"/>
      <c r="I100" s="47"/>
      <c r="J100" s="47"/>
      <c r="K100" s="47"/>
      <c r="L100" s="47"/>
      <c r="M100" s="47"/>
      <c r="N100" s="47"/>
      <c r="O100" s="47"/>
      <c r="P100" s="47"/>
      <c r="Q100" s="47"/>
      <c r="R100" s="47"/>
      <c r="S100" s="47"/>
      <c r="T100" s="47"/>
      <c r="U100" s="47"/>
      <c r="V100" s="47"/>
      <c r="W100" s="47"/>
      <c r="X100" s="47"/>
    </row>
    <row r="101" spans="1:24">
      <c r="A101" s="54"/>
      <c r="B101" s="56"/>
      <c r="C101" s="47"/>
      <c r="D101" s="55">
        <f>COUNTIF(tblcompProd[[#This Row],[ASTIER Clément]:[RODRIGUE Aymeric]],"&gt;1")</f>
        <v>0</v>
      </c>
      <c r="E101" s="47"/>
      <c r="F101" s="47"/>
      <c r="G101" s="47"/>
      <c r="H101" s="47"/>
      <c r="I101" s="47"/>
      <c r="J101" s="47"/>
      <c r="K101" s="47"/>
      <c r="L101" s="47"/>
      <c r="M101" s="47"/>
      <c r="N101" s="47"/>
      <c r="O101" s="47"/>
      <c r="P101" s="47"/>
      <c r="Q101" s="47"/>
      <c r="R101" s="47"/>
      <c r="S101" s="47"/>
      <c r="T101" s="47"/>
      <c r="U101" s="47"/>
      <c r="V101" s="47"/>
      <c r="W101" s="47"/>
      <c r="X101" s="47"/>
    </row>
    <row r="102" spans="1:24">
      <c r="A102" s="54"/>
      <c r="B102" s="56"/>
      <c r="C102" s="47"/>
      <c r="D102" s="55">
        <f>COUNTIF(tblcompProd[[#This Row],[ASTIER Clément]:[RODRIGUE Aymeric]],"&gt;1")</f>
        <v>0</v>
      </c>
      <c r="E102" s="47"/>
      <c r="F102" s="47"/>
      <c r="G102" s="47"/>
      <c r="H102" s="47"/>
      <c r="I102" s="47"/>
      <c r="J102" s="47"/>
      <c r="K102" s="47"/>
      <c r="L102" s="47"/>
      <c r="M102" s="47"/>
      <c r="N102" s="47"/>
      <c r="O102" s="47"/>
      <c r="P102" s="47"/>
      <c r="Q102" s="47"/>
      <c r="R102" s="47"/>
      <c r="S102" s="47"/>
      <c r="T102" s="47"/>
      <c r="U102" s="47">
        <v>1</v>
      </c>
      <c r="V102" s="47"/>
      <c r="W102" s="47"/>
      <c r="X102" s="47"/>
    </row>
    <row r="103" spans="1:24">
      <c r="A103" s="54"/>
      <c r="B103" s="56"/>
      <c r="C103" s="47"/>
      <c r="D103" s="55">
        <f>COUNTIF(tblcompProd[[#This Row],[ASTIER Clément]:[RODRIGUE Aymeric]],"&gt;1")</f>
        <v>0</v>
      </c>
      <c r="E103" s="47"/>
      <c r="F103" s="47"/>
      <c r="G103" s="47"/>
      <c r="H103" s="47"/>
      <c r="I103" s="47"/>
      <c r="J103" s="47"/>
      <c r="K103" s="47"/>
      <c r="L103" s="47"/>
      <c r="M103" s="47"/>
      <c r="N103" s="47"/>
      <c r="O103" s="47"/>
      <c r="P103" s="47"/>
      <c r="Q103" s="47"/>
      <c r="R103" s="47"/>
      <c r="S103" s="47"/>
      <c r="T103" s="47"/>
      <c r="U103" s="47">
        <v>1</v>
      </c>
      <c r="V103" s="47"/>
      <c r="W103" s="47"/>
      <c r="X103" s="47"/>
    </row>
    <row r="104" spans="1:24">
      <c r="A104" s="54"/>
      <c r="B104" s="56"/>
      <c r="C104" s="47"/>
      <c r="D104" s="55">
        <f>COUNTIF(tblcompProd[[#This Row],[ASTIER Clément]:[RODRIGUE Aymeric]],"&gt;1")</f>
        <v>0</v>
      </c>
      <c r="E104" s="47"/>
      <c r="F104" s="47"/>
      <c r="G104" s="47"/>
      <c r="H104" s="47"/>
      <c r="I104" s="47"/>
      <c r="J104" s="47"/>
      <c r="K104" s="47"/>
      <c r="L104" s="47"/>
      <c r="M104" s="47"/>
      <c r="N104" s="47"/>
      <c r="O104" s="47"/>
      <c r="P104" s="47"/>
      <c r="Q104" s="47"/>
      <c r="R104" s="47"/>
      <c r="S104" s="47"/>
      <c r="T104" s="47"/>
      <c r="U104" s="47"/>
      <c r="V104" s="47"/>
      <c r="W104" s="47"/>
      <c r="X104" s="47"/>
    </row>
    <row r="105" spans="1:24">
      <c r="A105" s="54"/>
      <c r="B105" s="56"/>
      <c r="C105" s="47"/>
      <c r="D105" s="55">
        <f>COUNTIF(tblcompProd[[#This Row],[ASTIER Clément]:[RODRIGUE Aymeric]],"&gt;1")</f>
        <v>0</v>
      </c>
      <c r="E105" s="47"/>
      <c r="F105" s="47"/>
      <c r="G105" s="47"/>
      <c r="H105" s="47"/>
      <c r="I105" s="47"/>
      <c r="J105" s="47"/>
      <c r="K105" s="47"/>
      <c r="L105" s="47"/>
      <c r="M105" s="47"/>
      <c r="N105" s="47"/>
      <c r="O105" s="47"/>
      <c r="P105" s="47"/>
      <c r="Q105" s="47"/>
      <c r="R105" s="47"/>
      <c r="S105" s="47"/>
      <c r="T105" s="47"/>
      <c r="U105" s="47"/>
      <c r="V105" s="47"/>
      <c r="W105" s="47"/>
      <c r="X105" s="47"/>
    </row>
    <row r="106" spans="1:24">
      <c r="A106" s="54"/>
      <c r="B106" s="56"/>
      <c r="C106" s="47"/>
      <c r="D106" s="55">
        <f>COUNTIF(tblcompProd[[#This Row],[ASTIER Clément]:[RODRIGUE Aymeric]],"&gt;1")</f>
        <v>0</v>
      </c>
      <c r="E106" s="47"/>
      <c r="F106" s="47"/>
      <c r="G106" s="47"/>
      <c r="H106" s="47"/>
      <c r="I106" s="47"/>
      <c r="J106" s="47"/>
      <c r="K106" s="47"/>
      <c r="L106" s="47"/>
      <c r="M106" s="47"/>
      <c r="N106" s="47"/>
      <c r="O106" s="47"/>
      <c r="P106" s="47"/>
      <c r="Q106" s="47"/>
      <c r="R106" s="47"/>
      <c r="S106" s="47"/>
      <c r="T106" s="47"/>
      <c r="U106" s="47"/>
      <c r="V106" s="47"/>
      <c r="W106" s="47"/>
      <c r="X106" s="47"/>
    </row>
    <row r="107" spans="1:24">
      <c r="A107" s="54"/>
      <c r="B107" s="56"/>
      <c r="C107" s="47"/>
      <c r="D107" s="55">
        <f>COUNTIF(tblcompProd[[#This Row],[ASTIER Clément]:[RODRIGUE Aymeric]],"&gt;1")</f>
        <v>0</v>
      </c>
      <c r="E107" s="47"/>
      <c r="F107" s="47"/>
      <c r="G107" s="47"/>
      <c r="H107" s="47"/>
      <c r="I107" s="47"/>
      <c r="J107" s="47"/>
      <c r="K107" s="47"/>
      <c r="L107" s="47"/>
      <c r="M107" s="47"/>
      <c r="N107" s="47"/>
      <c r="O107" s="47"/>
      <c r="P107" s="47"/>
      <c r="Q107" s="47"/>
      <c r="R107" s="47"/>
      <c r="S107" s="47"/>
      <c r="T107" s="47"/>
      <c r="U107" s="47"/>
      <c r="V107" s="47"/>
      <c r="W107" s="47"/>
      <c r="X107" s="47"/>
    </row>
    <row r="108" spans="1:24">
      <c r="A108" s="54"/>
      <c r="B108" s="56"/>
      <c r="C108" s="47"/>
      <c r="D108" s="55">
        <f>COUNTIF(tblcompProd[[#This Row],[ASTIER Clément]:[RODRIGUE Aymeric]],"&gt;1")</f>
        <v>0</v>
      </c>
      <c r="E108" s="47"/>
      <c r="F108" s="47"/>
      <c r="G108" s="47"/>
      <c r="H108" s="47"/>
      <c r="I108" s="47"/>
      <c r="J108" s="47"/>
      <c r="K108" s="47"/>
      <c r="L108" s="47"/>
      <c r="M108" s="47"/>
      <c r="N108" s="47"/>
      <c r="O108" s="47"/>
      <c r="P108" s="47"/>
      <c r="Q108" s="47"/>
      <c r="R108" s="47"/>
      <c r="S108" s="47"/>
      <c r="T108" s="47"/>
      <c r="U108" s="47"/>
      <c r="V108" s="47"/>
      <c r="W108" s="47"/>
      <c r="X108" s="47"/>
    </row>
    <row r="109" spans="1:24">
      <c r="A109" s="54"/>
      <c r="B109" s="56"/>
      <c r="C109" s="47"/>
      <c r="D109" s="55">
        <f>COUNTIF(tblcompProd[[#This Row],[ASTIER Clément]:[RODRIGUE Aymeric]],"&gt;1")</f>
        <v>0</v>
      </c>
      <c r="E109" s="47"/>
      <c r="F109" s="47"/>
      <c r="G109" s="47"/>
      <c r="H109" s="47"/>
      <c r="I109" s="47"/>
      <c r="J109" s="47"/>
      <c r="K109" s="47"/>
      <c r="L109" s="47"/>
      <c r="M109" s="47"/>
      <c r="N109" s="47"/>
      <c r="O109" s="47"/>
      <c r="P109" s="47"/>
      <c r="Q109" s="47"/>
      <c r="R109" s="47"/>
      <c r="S109" s="47"/>
      <c r="T109" s="47"/>
      <c r="U109" s="47"/>
      <c r="V109" s="47"/>
      <c r="W109" s="47"/>
      <c r="X109" s="47"/>
    </row>
    <row r="110" spans="1:24">
      <c r="A110" s="54"/>
      <c r="B110" s="56"/>
      <c r="C110" s="47"/>
      <c r="D110" s="55">
        <f>COUNTIF(tblcompProd[[#This Row],[ASTIER Clément]:[RODRIGUE Aymeric]],"&gt;1")</f>
        <v>0</v>
      </c>
      <c r="E110" s="47"/>
      <c r="F110" s="47"/>
      <c r="G110" s="47"/>
      <c r="H110" s="47"/>
      <c r="I110" s="47"/>
      <c r="J110" s="47"/>
      <c r="K110" s="47"/>
      <c r="L110" s="47"/>
      <c r="M110" s="47"/>
      <c r="N110" s="47"/>
      <c r="O110" s="47"/>
      <c r="P110" s="47"/>
      <c r="Q110" s="47"/>
      <c r="R110" s="47"/>
      <c r="S110" s="47"/>
      <c r="T110" s="47"/>
      <c r="U110" s="47"/>
      <c r="V110" s="47"/>
      <c r="W110" s="47"/>
      <c r="X110" s="47"/>
    </row>
    <row r="111" spans="1:24">
      <c r="A111" s="54"/>
      <c r="B111" s="56"/>
      <c r="C111" s="47"/>
      <c r="D111" s="55">
        <f>COUNTIF(tblcompProd[[#This Row],[ASTIER Clément]:[RODRIGUE Aymeric]],"&gt;1")</f>
        <v>0</v>
      </c>
      <c r="E111" s="47"/>
      <c r="F111" s="47"/>
      <c r="G111" s="47"/>
      <c r="H111" s="47"/>
      <c r="I111" s="47"/>
      <c r="J111" s="47"/>
      <c r="K111" s="47"/>
      <c r="L111" s="47"/>
      <c r="M111" s="47"/>
      <c r="N111" s="47"/>
      <c r="O111" s="47"/>
      <c r="P111" s="47"/>
      <c r="Q111" s="47"/>
      <c r="R111" s="47"/>
      <c r="S111" s="47"/>
      <c r="T111" s="47"/>
      <c r="U111" s="47"/>
      <c r="V111" s="47"/>
      <c r="W111" s="47"/>
      <c r="X111" s="47"/>
    </row>
    <row r="112" spans="1:24">
      <c r="A112" s="54"/>
      <c r="B112" s="57"/>
      <c r="C112" s="47"/>
      <c r="D112" s="55">
        <f>COUNTIF(tblcompProd[[#This Row],[ASTIER Clément]:[RODRIGUE Aymeric]],"&gt;1")</f>
        <v>0</v>
      </c>
      <c r="E112" s="47"/>
      <c r="F112" s="47"/>
      <c r="G112" s="47"/>
      <c r="H112" s="47"/>
      <c r="I112" s="47"/>
      <c r="J112" s="47"/>
      <c r="K112" s="47"/>
      <c r="L112" s="47"/>
      <c r="M112" s="47"/>
      <c r="N112" s="47"/>
      <c r="O112" s="47"/>
      <c r="P112" s="47"/>
      <c r="Q112" s="47"/>
      <c r="R112" s="47"/>
      <c r="S112" s="47"/>
      <c r="T112" s="47"/>
      <c r="U112" s="47"/>
      <c r="V112" s="47"/>
      <c r="W112" s="47"/>
      <c r="X112" s="47"/>
    </row>
    <row r="113" spans="1:24">
      <c r="A113" s="58" t="s">
        <v>43</v>
      </c>
      <c r="B113" s="59">
        <f>COUNTA(B11:B112)</f>
        <v>75</v>
      </c>
      <c r="C113" s="60">
        <f>SUM(C11:C112)</f>
        <v>145</v>
      </c>
      <c r="D113" s="60"/>
      <c r="E113" s="60">
        <f>SUM(E11:E112)</f>
        <v>151</v>
      </c>
      <c r="F113" s="60">
        <f t="shared" ref="F113:X113" si="1">SUM(F11:F112)</f>
        <v>33</v>
      </c>
      <c r="G113" s="60">
        <f t="shared" si="1"/>
        <v>27</v>
      </c>
      <c r="H113" s="60">
        <f t="shared" si="1"/>
        <v>20</v>
      </c>
      <c r="I113" s="60">
        <f t="shared" si="1"/>
        <v>48</v>
      </c>
      <c r="J113" s="60">
        <f t="shared" si="1"/>
        <v>26</v>
      </c>
      <c r="K113" s="60">
        <f t="shared" si="1"/>
        <v>14</v>
      </c>
      <c r="L113" s="60">
        <f t="shared" si="1"/>
        <v>24</v>
      </c>
      <c r="M113" s="60">
        <f t="shared" si="1"/>
        <v>43</v>
      </c>
      <c r="N113" s="60">
        <f t="shared" si="1"/>
        <v>27</v>
      </c>
      <c r="O113" s="60">
        <f t="shared" si="1"/>
        <v>20</v>
      </c>
      <c r="P113" s="60">
        <f t="shared" si="1"/>
        <v>225</v>
      </c>
      <c r="Q113" s="60">
        <f t="shared" si="1"/>
        <v>27</v>
      </c>
      <c r="R113" s="60">
        <f t="shared" si="1"/>
        <v>225</v>
      </c>
      <c r="S113" s="60">
        <f t="shared" si="1"/>
        <v>0</v>
      </c>
      <c r="T113" s="60">
        <f t="shared" si="1"/>
        <v>225</v>
      </c>
      <c r="U113" s="60">
        <f t="shared" si="1"/>
        <v>2</v>
      </c>
      <c r="V113" s="60">
        <f t="shared" si="1"/>
        <v>48</v>
      </c>
      <c r="W113" s="60">
        <f t="shared" si="1"/>
        <v>30</v>
      </c>
      <c r="X113" s="60">
        <f t="shared" si="1"/>
        <v>0</v>
      </c>
    </row>
  </sheetData>
  <mergeCells count="9">
    <mergeCell ref="A7:E7"/>
    <mergeCell ref="A8:E8"/>
    <mergeCell ref="D1:L1"/>
    <mergeCell ref="A2:A4"/>
    <mergeCell ref="D2:D5"/>
    <mergeCell ref="E2:L2"/>
    <mergeCell ref="E3:L3"/>
    <mergeCell ref="E4:L4"/>
    <mergeCell ref="E5:L5"/>
  </mergeCells>
  <conditionalFormatting sqref="D10:D112">
    <cfRule type="cellIs" dxfId="1" priority="1" operator="equal">
      <formula>1</formula>
    </cfRule>
    <cfRule type="cellIs" dxfId="0" priority="2" operator="equal">
      <formula>0</formula>
    </cfRule>
  </conditionalFormatting>
  <pageMargins left="0.7" right="0.7" top="0.75" bottom="0.75" header="0.3" footer="0.3"/>
  <pageSetup paperSize="9" orientation="portrait" r:id="rId1"/>
  <legacy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J15"/>
  <sheetViews>
    <sheetView tabSelected="1" workbookViewId="0">
      <selection activeCell="E5" sqref="E5"/>
    </sheetView>
  </sheetViews>
  <sheetFormatPr baseColWidth="10" defaultRowHeight="15"/>
  <cols>
    <col min="1" max="1" width="14.85546875" customWidth="1"/>
    <col min="3" max="3" width="24.85546875" customWidth="1"/>
    <col min="4" max="4" width="22.85546875" customWidth="1"/>
    <col min="5" max="5" width="22.42578125" customWidth="1"/>
    <col min="9" max="9" width="17.5703125" customWidth="1"/>
  </cols>
  <sheetData>
    <row r="3" spans="1:10" s="87" customFormat="1" ht="60">
      <c r="A3" s="87" t="s">
        <v>218</v>
      </c>
      <c r="B3" s="87" t="s">
        <v>215</v>
      </c>
      <c r="C3" s="87" t="s">
        <v>243</v>
      </c>
      <c r="D3" s="87" t="s">
        <v>219</v>
      </c>
      <c r="E3" s="87" t="s">
        <v>244</v>
      </c>
      <c r="I3" s="87" t="s">
        <v>217</v>
      </c>
      <c r="J3" s="87" t="s">
        <v>215</v>
      </c>
    </row>
    <row r="4" spans="1:10">
      <c r="C4" t="s">
        <v>216</v>
      </c>
      <c r="D4" t="s">
        <v>216</v>
      </c>
      <c r="E4" t="s">
        <v>216</v>
      </c>
    </row>
    <row r="10" spans="1:10">
      <c r="A10" s="101" t="s">
        <v>264</v>
      </c>
      <c r="B10" s="100"/>
      <c r="C10" s="100"/>
      <c r="D10" s="100"/>
      <c r="E10" s="100"/>
      <c r="F10" s="100"/>
      <c r="G10" s="100"/>
      <c r="H10" s="100"/>
    </row>
    <row r="11" spans="1:10">
      <c r="A11" s="100"/>
      <c r="B11" s="100"/>
      <c r="C11" s="100"/>
      <c r="D11" s="100"/>
      <c r="E11" s="100"/>
      <c r="F11" s="100"/>
      <c r="G11" s="100"/>
      <c r="H11" s="100"/>
    </row>
    <row r="12" spans="1:10">
      <c r="A12" s="100"/>
      <c r="B12" s="100"/>
      <c r="C12" s="100"/>
      <c r="D12" s="100"/>
      <c r="E12" s="100"/>
      <c r="F12" s="100"/>
      <c r="G12" s="100"/>
      <c r="H12" s="100"/>
    </row>
    <row r="13" spans="1:10">
      <c r="A13" s="100"/>
      <c r="B13" s="100"/>
      <c r="C13" s="100"/>
      <c r="D13" s="100"/>
      <c r="E13" s="100"/>
      <c r="F13" s="100"/>
      <c r="G13" s="100"/>
      <c r="H13" s="100"/>
    </row>
    <row r="14" spans="1:10">
      <c r="A14" s="100"/>
      <c r="B14" s="100"/>
      <c r="C14" s="100"/>
      <c r="D14" s="100"/>
      <c r="E14" s="100"/>
      <c r="F14" s="100"/>
      <c r="G14" s="100"/>
      <c r="H14" s="100"/>
    </row>
    <row r="15" spans="1:10" ht="49.5" customHeight="1">
      <c r="A15" s="100"/>
      <c r="B15" s="100"/>
      <c r="C15" s="100"/>
      <c r="D15" s="100"/>
      <c r="E15" s="100"/>
      <c r="F15" s="100"/>
      <c r="G15" s="100"/>
      <c r="H15" s="100"/>
    </row>
  </sheetData>
  <mergeCells count="1">
    <mergeCell ref="A10:H15"/>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K11"/>
  <sheetViews>
    <sheetView workbookViewId="0">
      <selection activeCell="K2" sqref="K2"/>
    </sheetView>
  </sheetViews>
  <sheetFormatPr baseColWidth="10" defaultRowHeight="15"/>
  <cols>
    <col min="1" max="1" width="14" customWidth="1"/>
    <col min="9" max="9" width="21.42578125" style="97" customWidth="1"/>
    <col min="10" max="10" width="17.42578125" style="97" customWidth="1"/>
    <col min="11" max="11" width="16.28515625" style="97" customWidth="1"/>
  </cols>
  <sheetData>
    <row r="2" spans="1:11" ht="40.5" customHeight="1">
      <c r="A2" s="88" t="s">
        <v>220</v>
      </c>
      <c r="B2" s="91" t="s">
        <v>223</v>
      </c>
      <c r="C2" s="91" t="s">
        <v>224</v>
      </c>
      <c r="D2" s="93" t="s">
        <v>225</v>
      </c>
      <c r="E2" s="89" t="s">
        <v>221</v>
      </c>
      <c r="F2" s="89" t="s">
        <v>222</v>
      </c>
      <c r="G2" s="95" t="s">
        <v>226</v>
      </c>
      <c r="H2" s="95" t="s">
        <v>227</v>
      </c>
      <c r="I2" s="98" t="s">
        <v>237</v>
      </c>
      <c r="J2" s="98" t="s">
        <v>238</v>
      </c>
      <c r="K2" s="98" t="s">
        <v>239</v>
      </c>
    </row>
    <row r="3" spans="1:11" ht="30">
      <c r="A3" s="96" t="s">
        <v>228</v>
      </c>
      <c r="B3" s="92">
        <v>1950</v>
      </c>
      <c r="C3" s="92">
        <v>2050</v>
      </c>
      <c r="D3" s="94">
        <v>740</v>
      </c>
      <c r="E3" s="90">
        <v>1920</v>
      </c>
      <c r="F3" s="90">
        <v>2500</v>
      </c>
      <c r="G3" s="95">
        <v>800</v>
      </c>
      <c r="H3" s="95">
        <v>820</v>
      </c>
      <c r="I3" s="99" t="s">
        <v>240</v>
      </c>
      <c r="J3" s="99" t="s">
        <v>241</v>
      </c>
      <c r="K3" s="99" t="s">
        <v>242</v>
      </c>
    </row>
    <row r="4" spans="1:11" ht="30">
      <c r="A4" s="96" t="s">
        <v>233</v>
      </c>
      <c r="B4" s="92">
        <v>2300</v>
      </c>
      <c r="C4" s="92">
        <v>2380</v>
      </c>
      <c r="D4" s="94">
        <v>740</v>
      </c>
      <c r="E4" s="90">
        <v>2100</v>
      </c>
      <c r="F4" s="90">
        <v>2500</v>
      </c>
      <c r="G4" s="95">
        <v>800</v>
      </c>
      <c r="H4" s="95">
        <v>810</v>
      </c>
      <c r="I4" s="99" t="s">
        <v>240</v>
      </c>
      <c r="J4" s="99" t="s">
        <v>241</v>
      </c>
      <c r="K4" s="99" t="s">
        <v>242</v>
      </c>
    </row>
    <row r="5" spans="1:11" ht="30">
      <c r="A5" s="96" t="s">
        <v>229</v>
      </c>
      <c r="B5" s="92">
        <v>2000</v>
      </c>
      <c r="C5" s="92">
        <v>2000</v>
      </c>
      <c r="D5" s="94">
        <v>740</v>
      </c>
      <c r="E5" s="90">
        <v>1840</v>
      </c>
      <c r="F5" s="90">
        <v>2200</v>
      </c>
      <c r="G5" s="95">
        <v>720</v>
      </c>
      <c r="H5" s="95">
        <v>740</v>
      </c>
      <c r="I5" s="99" t="s">
        <v>249</v>
      </c>
      <c r="J5" s="99" t="s">
        <v>251</v>
      </c>
      <c r="K5" s="99" t="s">
        <v>250</v>
      </c>
    </row>
    <row r="6" spans="1:11" ht="30">
      <c r="A6" s="96" t="s">
        <v>234</v>
      </c>
      <c r="B6" s="92">
        <v>2060</v>
      </c>
      <c r="C6" s="92">
        <v>2100</v>
      </c>
      <c r="D6" s="94">
        <v>700</v>
      </c>
      <c r="E6" s="90">
        <v>2000</v>
      </c>
      <c r="F6" s="90">
        <v>2200</v>
      </c>
      <c r="G6" s="95">
        <v>730</v>
      </c>
      <c r="H6" s="95">
        <v>740</v>
      </c>
      <c r="I6" s="99" t="s">
        <v>252</v>
      </c>
      <c r="J6" s="99" t="s">
        <v>253</v>
      </c>
      <c r="K6" s="99" t="s">
        <v>254</v>
      </c>
    </row>
    <row r="7" spans="1:11" ht="30">
      <c r="A7" s="96" t="s">
        <v>235</v>
      </c>
      <c r="B7" s="92">
        <v>1600</v>
      </c>
      <c r="C7" s="92">
        <v>1600</v>
      </c>
      <c r="D7" s="94">
        <v>700</v>
      </c>
      <c r="E7" s="90">
        <v>1530</v>
      </c>
      <c r="F7" s="90">
        <v>1900</v>
      </c>
      <c r="G7" s="95">
        <v>700</v>
      </c>
      <c r="H7" s="95">
        <v>720</v>
      </c>
      <c r="I7" s="99" t="s">
        <v>255</v>
      </c>
      <c r="J7" s="99" t="s">
        <v>256</v>
      </c>
      <c r="K7" s="99" t="s">
        <v>257</v>
      </c>
    </row>
    <row r="8" spans="1:11" ht="30">
      <c r="A8" s="96" t="s">
        <v>230</v>
      </c>
      <c r="B8" s="92">
        <v>1805</v>
      </c>
      <c r="C8" s="92">
        <v>2020</v>
      </c>
      <c r="D8" s="94">
        <v>700</v>
      </c>
      <c r="E8" s="90">
        <v>1650</v>
      </c>
      <c r="F8" s="90">
        <v>2050</v>
      </c>
      <c r="G8" s="95">
        <v>700</v>
      </c>
      <c r="H8" s="95">
        <v>730</v>
      </c>
      <c r="I8" s="99" t="s">
        <v>258</v>
      </c>
      <c r="J8" s="99" t="s">
        <v>259</v>
      </c>
      <c r="K8" s="99" t="s">
        <v>260</v>
      </c>
    </row>
    <row r="9" spans="1:11" ht="30">
      <c r="A9" s="96" t="s">
        <v>236</v>
      </c>
      <c r="B9" s="92">
        <v>3417</v>
      </c>
      <c r="C9" s="92">
        <v>4314</v>
      </c>
      <c r="D9" s="94">
        <v>830</v>
      </c>
      <c r="E9" s="90">
        <v>3300</v>
      </c>
      <c r="F9" s="90">
        <v>4500</v>
      </c>
      <c r="G9" s="95">
        <v>900</v>
      </c>
      <c r="H9" s="95">
        <v>920</v>
      </c>
      <c r="I9" s="99" t="s">
        <v>261</v>
      </c>
      <c r="J9" s="99" t="s">
        <v>262</v>
      </c>
      <c r="K9" s="99" t="s">
        <v>263</v>
      </c>
    </row>
    <row r="10" spans="1:11" ht="30">
      <c r="A10" s="96" t="s">
        <v>231</v>
      </c>
      <c r="B10" s="92">
        <v>2150</v>
      </c>
      <c r="C10" s="92">
        <v>2350</v>
      </c>
      <c r="D10" s="94">
        <v>740</v>
      </c>
      <c r="E10" s="90">
        <v>1920</v>
      </c>
      <c r="F10" s="90">
        <v>2500</v>
      </c>
      <c r="G10" s="95">
        <v>750</v>
      </c>
      <c r="H10" s="95">
        <v>800</v>
      </c>
      <c r="I10" s="99" t="s">
        <v>245</v>
      </c>
      <c r="J10" s="99" t="s">
        <v>246</v>
      </c>
      <c r="K10" s="99" t="s">
        <v>248</v>
      </c>
    </row>
    <row r="11" spans="1:11" ht="30">
      <c r="A11" s="96" t="s">
        <v>232</v>
      </c>
      <c r="B11" s="92">
        <v>2150</v>
      </c>
      <c r="C11" s="92">
        <v>2350</v>
      </c>
      <c r="D11" s="94">
        <v>740</v>
      </c>
      <c r="E11" s="90">
        <v>1920</v>
      </c>
      <c r="F11" s="90">
        <v>2500</v>
      </c>
      <c r="G11" s="95">
        <v>750</v>
      </c>
      <c r="H11" s="95">
        <v>810</v>
      </c>
      <c r="I11" s="99" t="s">
        <v>245</v>
      </c>
      <c r="J11" s="99" t="s">
        <v>247</v>
      </c>
      <c r="K11" s="99" t="s">
        <v>248</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42</vt:i4>
      </vt:variant>
    </vt:vector>
  </HeadingPairs>
  <TitlesOfParts>
    <vt:vector size="49" baseType="lpstr">
      <vt:lpstr>QUAL-LABO</vt:lpstr>
      <vt:lpstr>ADV-LOG</vt:lpstr>
      <vt:lpstr>MAINT</vt:lpstr>
      <vt:lpstr>HSE</vt:lpstr>
      <vt:lpstr>PROD</vt:lpstr>
      <vt:lpstr>Indices de rémunération</vt:lpstr>
      <vt:lpstr>GRILLE DE REMUNERATION</vt:lpstr>
      <vt:lpstr>AMARCHI_Lakhdar</vt:lpstr>
      <vt:lpstr>ANTUNES_Alexandre</vt:lpstr>
      <vt:lpstr>BARGIBAUX_Nicolas</vt:lpstr>
      <vt:lpstr>BARRET_Dimitri</vt:lpstr>
      <vt:lpstr>BATTY_Damien</vt:lpstr>
      <vt:lpstr>BAYRAND_PASCAL</vt:lpstr>
      <vt:lpstr>BEMOLINDA_Didier</vt:lpstr>
      <vt:lpstr>BOUDJEMLIL_Kamel</vt:lpstr>
      <vt:lpstr>BOUDJEMLIL_Karim</vt:lpstr>
      <vt:lpstr>CHERIH_Wissam</vt:lpstr>
      <vt:lpstr>DAUVERGNE_Angélique</vt:lpstr>
      <vt:lpstr>DREESEN_Bruno</vt:lpstr>
      <vt:lpstr>EL_ALI_Abdellatif</vt:lpstr>
      <vt:lpstr>ESCUDE_Cédric</vt:lpstr>
      <vt:lpstr>FABRY_Arnaud</vt:lpstr>
      <vt:lpstr>FOURNIER_Marc</vt:lpstr>
      <vt:lpstr>GIBERT_Jonathan</vt:lpstr>
      <vt:lpstr>GONCALVEZ_Anthony</vt:lpstr>
      <vt:lpstr>HERISSE_Olivier</vt:lpstr>
      <vt:lpstr>JOUBERTON_Dominique</vt:lpstr>
      <vt:lpstr>KHALFOUNI_Faïçal</vt:lpstr>
      <vt:lpstr>KHELOUFI_Djamel</vt:lpstr>
      <vt:lpstr>LACROTTE_Fabienne</vt:lpstr>
      <vt:lpstr>LAMICHE_Alice</vt:lpstr>
      <vt:lpstr>LAURENCON_Benoit</vt:lpstr>
      <vt:lpstr>LEMEUX_Théophile</vt:lpstr>
      <vt:lpstr>MNASSRI_Sami</vt:lpstr>
      <vt:lpstr>NATIVELLE_Lucien</vt:lpstr>
      <vt:lpstr>PALLAGET_Audrey</vt:lpstr>
      <vt:lpstr>PENOT_DESMARTIN_Aurélien</vt:lpstr>
      <vt:lpstr>PEREIRA_Mickael</vt:lpstr>
      <vt:lpstr>RENAUX_Stéphane</vt:lpstr>
      <vt:lpstr>RODRIGUE_Aymeric</vt:lpstr>
      <vt:lpstr>ROUSSEAU_Sophie</vt:lpstr>
      <vt:lpstr>SEILLIER_Laurent</vt:lpstr>
      <vt:lpstr>sommebesoinHSE</vt:lpstr>
      <vt:lpstr>sommebesoinlog</vt:lpstr>
      <vt:lpstr>sommebesoinMaint</vt:lpstr>
      <vt:lpstr>sommebesoinprod</vt:lpstr>
      <vt:lpstr>sommebesoinQual</vt:lpstr>
      <vt:lpstr>sommebesoinsAdv</vt:lpstr>
      <vt:lpstr>TEDESCHI_Florent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Adeline Girbal</dc:creator>
  <cp:lastModifiedBy>Adeline Girbal</cp:lastModifiedBy>
  <dcterms:created xsi:type="dcterms:W3CDTF">2020-02-27T09:06:01Z</dcterms:created>
  <dcterms:modified xsi:type="dcterms:W3CDTF">2020-04-23T12:50:19Z</dcterms:modified>
</cp:coreProperties>
</file>