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cha\OneDrive\Bureau\"/>
    </mc:Choice>
  </mc:AlternateContent>
  <xr:revisionPtr revIDLastSave="0" documentId="13_ncr:1_{D5C32D55-E8B9-47AB-B413-15B31497F579}" xr6:coauthVersionLast="46" xr6:coauthVersionMax="46" xr10:uidLastSave="{00000000-0000-0000-0000-000000000000}"/>
  <bookViews>
    <workbookView xWindow="6030" yWindow="1590" windowWidth="21600" windowHeight="11385" activeTab="2" xr2:uid="{00000000-000D-0000-FFFF-FFFF00000000}"/>
  </bookViews>
  <sheets>
    <sheet name="partie 1" sheetId="2" r:id="rId1"/>
    <sheet name="partie 2" sheetId="3" r:id="rId2"/>
    <sheet name="Chiffrage au propre" sheetId="4" r:id="rId3"/>
    <sheet name="DEV_000" sheetId="5" r:id="rId4"/>
    <sheet name="CLIENTS" sheetId="6" r:id="rId5"/>
    <sheet name="DEV_001" sheetId="14" r:id="rId6"/>
  </sheets>
  <definedNames>
    <definedName name="devis" localSheetId="5">DEV_001!$H$10</definedName>
    <definedName name="devis">DEV_000!$H$10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4" l="1"/>
  <c r="H37" i="14"/>
  <c r="H36" i="14"/>
  <c r="H35" i="14"/>
  <c r="H34" i="14"/>
  <c r="H33" i="14"/>
  <c r="H32" i="14"/>
  <c r="H31" i="14"/>
  <c r="H30" i="14"/>
  <c r="H29" i="14"/>
  <c r="H28" i="14"/>
  <c r="H27" i="14"/>
  <c r="H26" i="14"/>
  <c r="H25" i="14"/>
  <c r="H24" i="14"/>
  <c r="H23" i="14"/>
  <c r="E15" i="14"/>
  <c r="E14" i="14"/>
  <c r="E13" i="14"/>
  <c r="E12" i="14"/>
  <c r="E11" i="14"/>
  <c r="E15" i="5" l="1"/>
  <c r="E14" i="5"/>
  <c r="E13" i="5"/>
  <c r="E12" i="5"/>
  <c r="E11" i="5"/>
  <c r="D6" i="4" l="1"/>
  <c r="H24" i="5" l="1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23" i="5"/>
  <c r="F46" i="4" l="1"/>
  <c r="F44" i="4"/>
  <c r="F42" i="4"/>
  <c r="F40" i="4"/>
  <c r="E46" i="4"/>
  <c r="E44" i="4"/>
  <c r="E42" i="4"/>
  <c r="E40" i="4"/>
  <c r="D46" i="4"/>
  <c r="D44" i="4"/>
  <c r="D42" i="4"/>
  <c r="D40" i="4"/>
  <c r="C46" i="4"/>
  <c r="C44" i="4"/>
  <c r="C42" i="4"/>
  <c r="C40" i="4"/>
  <c r="B42" i="4"/>
  <c r="D32" i="4"/>
  <c r="D31" i="4"/>
  <c r="D29" i="4"/>
  <c r="D28" i="4"/>
  <c r="D24" i="4"/>
  <c r="D21" i="4"/>
  <c r="D20" i="4"/>
  <c r="D17" i="4"/>
  <c r="D16" i="4"/>
  <c r="D14" i="4"/>
  <c r="D13" i="4"/>
  <c r="K11" i="3"/>
  <c r="M17" i="3" s="1"/>
  <c r="M29" i="3" s="1"/>
  <c r="B46" i="4" s="1"/>
  <c r="D9" i="4"/>
  <c r="D5" i="4"/>
  <c r="B40" i="4" l="1"/>
  <c r="M25" i="3"/>
  <c r="I11" i="2"/>
  <c r="I12" i="2" s="1"/>
  <c r="J12" i="2" s="1"/>
  <c r="K12" i="2" s="1"/>
  <c r="V9" i="3"/>
  <c r="V7" i="3"/>
  <c r="AD7" i="3" s="1"/>
  <c r="V8" i="3"/>
  <c r="V6" i="3"/>
  <c r="T7" i="3"/>
  <c r="T8" i="3"/>
  <c r="T9" i="3"/>
  <c r="T6" i="3"/>
  <c r="P7" i="3"/>
  <c r="Z7" i="3" s="1"/>
  <c r="P8" i="3"/>
  <c r="R8" i="3" s="1"/>
  <c r="P9" i="3"/>
  <c r="R9" i="3" s="1"/>
  <c r="P6" i="3"/>
  <c r="R6" i="3" s="1"/>
  <c r="N6" i="3"/>
  <c r="Q6" i="3" s="1"/>
  <c r="K9" i="3"/>
  <c r="N9" i="3"/>
  <c r="Q9" i="3" s="1"/>
  <c r="N8" i="3"/>
  <c r="Q8" i="3" s="1"/>
  <c r="N7" i="3"/>
  <c r="Q7" i="3" s="1"/>
  <c r="R7" i="3" l="1"/>
  <c r="B44" i="4"/>
  <c r="H38" i="3"/>
  <c r="F31" i="4" s="1"/>
  <c r="G38" i="3"/>
  <c r="E31" i="4" s="1"/>
  <c r="E40" i="3"/>
  <c r="H39" i="3"/>
  <c r="F32" i="4" s="1"/>
  <c r="G39" i="3"/>
  <c r="E32" i="4" s="1"/>
  <c r="H37" i="3"/>
  <c r="F29" i="4" s="1"/>
  <c r="G37" i="3"/>
  <c r="E29" i="4" s="1"/>
  <c r="H36" i="3"/>
  <c r="G36" i="3"/>
  <c r="E28" i="4" s="1"/>
  <c r="H27" i="3"/>
  <c r="F21" i="4" s="1"/>
  <c r="H29" i="3"/>
  <c r="F24" i="4" s="1"/>
  <c r="H26" i="3"/>
  <c r="F20" i="4" s="1"/>
  <c r="G27" i="3"/>
  <c r="E21" i="4" s="1"/>
  <c r="G29" i="3"/>
  <c r="E24" i="4" s="1"/>
  <c r="G26" i="3"/>
  <c r="E20" i="4" s="1"/>
  <c r="AA9" i="3" l="1"/>
  <c r="AC9" i="3" s="1"/>
  <c r="F28" i="4"/>
  <c r="C33" i="4"/>
  <c r="D33" i="4"/>
  <c r="W9" i="3"/>
  <c r="H40" i="3"/>
  <c r="F33" i="4" s="1"/>
  <c r="L9" i="3"/>
  <c r="G40" i="3"/>
  <c r="E33" i="4" s="1"/>
  <c r="E30" i="3"/>
  <c r="E28" i="3"/>
  <c r="E8" i="3"/>
  <c r="H18" i="3"/>
  <c r="F16" i="4" s="1"/>
  <c r="H19" i="3"/>
  <c r="F17" i="4" s="1"/>
  <c r="H17" i="3"/>
  <c r="F14" i="4" s="1"/>
  <c r="H16" i="3"/>
  <c r="F13" i="4" s="1"/>
  <c r="H6" i="3"/>
  <c r="F5" i="4" s="1"/>
  <c r="G17" i="3"/>
  <c r="E14" i="4" s="1"/>
  <c r="G18" i="3"/>
  <c r="E16" i="4" s="1"/>
  <c r="G19" i="3"/>
  <c r="E17" i="4" s="1"/>
  <c r="G16" i="3"/>
  <c r="E13" i="4" s="1"/>
  <c r="G7" i="3"/>
  <c r="E6" i="4" s="1"/>
  <c r="G9" i="3"/>
  <c r="E9" i="4" s="1"/>
  <c r="G6" i="3"/>
  <c r="E5" i="4" s="1"/>
  <c r="H9" i="3"/>
  <c r="F9" i="4" s="1"/>
  <c r="H7" i="3"/>
  <c r="F6" i="4" s="1"/>
  <c r="E10" i="3"/>
  <c r="K8" i="3" l="1"/>
  <c r="C23" i="4"/>
  <c r="D23" i="4"/>
  <c r="L8" i="3"/>
  <c r="C25" i="4"/>
  <c r="D25" i="4"/>
  <c r="D8" i="4"/>
  <c r="C8" i="4"/>
  <c r="C10" i="4"/>
  <c r="D10" i="4"/>
  <c r="H41" i="3"/>
  <c r="AB9" i="3"/>
  <c r="AD9" i="3" s="1"/>
  <c r="G41" i="3"/>
  <c r="Y9" i="3" s="1"/>
  <c r="X9" i="3"/>
  <c r="Z9" i="3" s="1"/>
  <c r="H8" i="3"/>
  <c r="K6" i="3"/>
  <c r="H10" i="3"/>
  <c r="L6" i="3"/>
  <c r="G20" i="3"/>
  <c r="H20" i="3"/>
  <c r="AA7" i="3" s="1"/>
  <c r="AC7" i="3" s="1"/>
  <c r="H28" i="3"/>
  <c r="G28" i="3"/>
  <c r="G30" i="3"/>
  <c r="H30" i="3"/>
  <c r="G10" i="3"/>
  <c r="G8" i="3"/>
  <c r="AE9" i="3" l="1"/>
  <c r="AF9" i="3" s="1"/>
  <c r="O29" i="3" s="1"/>
  <c r="G46" i="4" s="1"/>
  <c r="AB8" i="3"/>
  <c r="AD8" i="3" s="1"/>
  <c r="F25" i="4"/>
  <c r="X8" i="3"/>
  <c r="Z8" i="3" s="1"/>
  <c r="E25" i="4"/>
  <c r="W8" i="3"/>
  <c r="E23" i="4"/>
  <c r="AA8" i="3"/>
  <c r="AC8" i="3" s="1"/>
  <c r="F23" i="4"/>
  <c r="AA6" i="3"/>
  <c r="AC6" i="3" s="1"/>
  <c r="F8" i="4"/>
  <c r="W6" i="3"/>
  <c r="Y6" i="3" s="1"/>
  <c r="E8" i="4"/>
  <c r="X6" i="3"/>
  <c r="Z6" i="3" s="1"/>
  <c r="E10" i="4"/>
  <c r="AB6" i="3"/>
  <c r="AD6" i="3" s="1"/>
  <c r="F10" i="4"/>
  <c r="W7" i="3"/>
  <c r="Y7" i="3" s="1"/>
  <c r="AE7" i="3" s="1"/>
  <c r="AF7" i="3" s="1"/>
  <c r="G31" i="3"/>
  <c r="H31" i="3"/>
  <c r="H11" i="3"/>
  <c r="G11" i="3"/>
  <c r="AE6" i="3" l="1"/>
  <c r="AF6" i="3" s="1"/>
  <c r="O17" i="3" s="1"/>
  <c r="G40" i="4" s="1"/>
  <c r="O21" i="3"/>
  <c r="G42" i="4" s="1"/>
  <c r="AE8" i="3"/>
  <c r="AF8" i="3" s="1"/>
  <c r="Y8" i="3"/>
  <c r="AA10" i="3"/>
  <c r="J25" i="3" s="1"/>
  <c r="K25" i="3" s="1"/>
  <c r="X10" i="3"/>
  <c r="J21" i="3" s="1"/>
  <c r="K21" i="3" s="1"/>
  <c r="L21" i="3" s="1"/>
  <c r="N21" i="3" s="1"/>
  <c r="AB10" i="3"/>
  <c r="J29" i="3" s="1"/>
  <c r="K29" i="3" s="1"/>
  <c r="L29" i="3" s="1"/>
  <c r="N29" i="3" s="1"/>
  <c r="W10" i="3"/>
  <c r="J17" i="3" s="1"/>
  <c r="K17" i="3" s="1"/>
  <c r="L17" i="3" s="1"/>
  <c r="N17" i="3" s="1"/>
  <c r="O25" i="3" l="1"/>
  <c r="G44" i="4" s="1"/>
  <c r="G48" i="4" s="1"/>
  <c r="G50" i="4" s="1"/>
  <c r="G49" i="4" s="1"/>
  <c r="AA11" i="3"/>
  <c r="W11" i="3"/>
  <c r="N25" i="3"/>
  <c r="L25" i="3"/>
</calcChain>
</file>

<file path=xl/sharedStrings.xml><?xml version="1.0" encoding="utf-8"?>
<sst xmlns="http://schemas.openxmlformats.org/spreadsheetml/2006/main" count="407" uniqueCount="241">
  <si>
    <t>Panneaux</t>
  </si>
  <si>
    <t>Données</t>
  </si>
  <si>
    <t>Désignation</t>
  </si>
  <si>
    <t>Rèf</t>
  </si>
  <si>
    <t>fournisseur</t>
  </si>
  <si>
    <t>prix HT au m²</t>
  </si>
  <si>
    <t>Dispano</t>
  </si>
  <si>
    <t>stock</t>
  </si>
  <si>
    <t>Dimensions</t>
  </si>
  <si>
    <t>2800*2070*19</t>
  </si>
  <si>
    <t>Rouleaux de chant</t>
  </si>
  <si>
    <t>Lien :</t>
  </si>
  <si>
    <t>PPSM chêne halifax</t>
  </si>
  <si>
    <t>PPSM Acasia de Laklande</t>
  </si>
  <si>
    <t>PPSM Noyer</t>
  </si>
  <si>
    <t> 834296</t>
  </si>
  <si>
    <t>PPSM Hêtre</t>
  </si>
  <si>
    <t>PPSM blanc artic</t>
  </si>
  <si>
    <t>PPSM gris cendré</t>
  </si>
  <si>
    <t>PPSM habillage couleur :</t>
  </si>
  <si>
    <t>PPSM ASPECT BOIS :</t>
  </si>
  <si>
    <t>Aspect bois (éléments fixes)</t>
  </si>
  <si>
    <t>Habillage couleur (éléments mobiles)</t>
  </si>
  <si>
    <t>stock :</t>
  </si>
  <si>
    <t>3*75</t>
  </si>
  <si>
    <t>Caisson simple bas</t>
  </si>
  <si>
    <t>pièces :</t>
  </si>
  <si>
    <t>Désignation :</t>
  </si>
  <si>
    <t>L</t>
  </si>
  <si>
    <t>l</t>
  </si>
  <si>
    <t>NBR</t>
  </si>
  <si>
    <t>Longueur de chants</t>
  </si>
  <si>
    <t>Côtés</t>
  </si>
  <si>
    <t>dessus/dessous</t>
  </si>
  <si>
    <t>Fond</t>
  </si>
  <si>
    <t>Besoin en panneau m²</t>
  </si>
  <si>
    <t>Besoin en rouleaux de chant ml</t>
  </si>
  <si>
    <t>Dessus/dessous</t>
  </si>
  <si>
    <t>Tiroir</t>
  </si>
  <si>
    <t>Caisson double bas</t>
  </si>
  <si>
    <t>1 étagère</t>
  </si>
  <si>
    <t>2 étagère</t>
  </si>
  <si>
    <t>0 étagère</t>
  </si>
  <si>
    <t>0 porte</t>
  </si>
  <si>
    <t>1 porte</t>
  </si>
  <si>
    <t>Total :</t>
  </si>
  <si>
    <t>Caisson simple haut</t>
  </si>
  <si>
    <t>hêtre</t>
  </si>
  <si>
    <t xml:space="preserve">chêne </t>
  </si>
  <si>
    <t>Caisson :</t>
  </si>
  <si>
    <t xml:space="preserve">Étagère </t>
  </si>
  <si>
    <t>Porte</t>
  </si>
  <si>
    <t>simple bas</t>
  </si>
  <si>
    <t>double bas</t>
  </si>
  <si>
    <t>simple haut</t>
  </si>
  <si>
    <t>double haut</t>
  </si>
  <si>
    <t>Caisson double haut</t>
  </si>
  <si>
    <t>étagère</t>
  </si>
  <si>
    <t>chiffrage</t>
  </si>
  <si>
    <t>chêne</t>
  </si>
  <si>
    <t xml:space="preserve">blanc </t>
  </si>
  <si>
    <t>gris</t>
  </si>
  <si>
    <t>bois</t>
  </si>
  <si>
    <t>couleur</t>
  </si>
  <si>
    <t xml:space="preserve">total : </t>
  </si>
  <si>
    <t xml:space="preserve">Vérification du stock </t>
  </si>
  <si>
    <t>type de panneau bois</t>
  </si>
  <si>
    <t>coût du panneau bois m²</t>
  </si>
  <si>
    <t>type de panneaux unis</t>
  </si>
  <si>
    <t>coût du panneaux m² unis</t>
  </si>
  <si>
    <t>M² panneaux bois</t>
  </si>
  <si>
    <t>M² panneaux unis</t>
  </si>
  <si>
    <t>coût du chant bois</t>
  </si>
  <si>
    <t>coût du chant unis</t>
  </si>
  <si>
    <t>épaisseur du chant bois(mm)</t>
  </si>
  <si>
    <t>épaisseur du chant unis (mm)</t>
  </si>
  <si>
    <t>Coût m² panneaux bois</t>
  </si>
  <si>
    <t>coût m² panneaux unis</t>
  </si>
  <si>
    <t>Ml chant bois</t>
  </si>
  <si>
    <t>Ml chant unis</t>
  </si>
  <si>
    <t>Coût du chant bois</t>
  </si>
  <si>
    <t>m² par panneaux</t>
  </si>
  <si>
    <t>Total  :</t>
  </si>
  <si>
    <t>total :</t>
  </si>
  <si>
    <t>quantité M² panneaux bois nécessaire</t>
  </si>
  <si>
    <t>quantité m² après usage</t>
  </si>
  <si>
    <t>Quantité m² panneux unis</t>
  </si>
  <si>
    <t>Stock panneaux bois après usage</t>
  </si>
  <si>
    <t>stock panneaux unis après usage</t>
  </si>
  <si>
    <t>Quantité Ml chant bois</t>
  </si>
  <si>
    <t>Quantié Ml chant après usage</t>
  </si>
  <si>
    <t>Chant restant après usage</t>
  </si>
  <si>
    <t>Quantité Ml chant unis</t>
  </si>
  <si>
    <t>Nombre de caisson</t>
  </si>
  <si>
    <t>Stock chant bois après usage</t>
  </si>
  <si>
    <t>Stock panneaux unis après usage</t>
  </si>
  <si>
    <t>Stock chant unis après usage</t>
  </si>
  <si>
    <t>Chiffrage</t>
  </si>
  <si>
    <t>Devis</t>
  </si>
  <si>
    <t>Quantité</t>
  </si>
  <si>
    <t>Ml de chant bois</t>
  </si>
  <si>
    <t>M² de panneaux</t>
  </si>
  <si>
    <t>Ml disponible</t>
  </si>
  <si>
    <t>Double bas</t>
  </si>
  <si>
    <t>Simple haut</t>
  </si>
  <si>
    <t>Double haut</t>
  </si>
  <si>
    <t>Coût total</t>
  </si>
  <si>
    <t>Nombre :</t>
  </si>
  <si>
    <t xml:space="preserve">Type de caisson : </t>
  </si>
  <si>
    <t>Type de panneaux bois :</t>
  </si>
  <si>
    <t>Type de panneaux Unis :</t>
  </si>
  <si>
    <t>Épaisseur chant bois :</t>
  </si>
  <si>
    <t>Épaisseur chant unis :</t>
  </si>
  <si>
    <t>Prix total HT :</t>
  </si>
  <si>
    <t>Coût HT :</t>
  </si>
  <si>
    <t>Coût T.V.A 20%</t>
  </si>
  <si>
    <t xml:space="preserve">Prix total TTC : </t>
  </si>
  <si>
    <t>9 rue de moos</t>
  </si>
  <si>
    <t>68580, seppois-le-haut</t>
  </si>
  <si>
    <t xml:space="preserve">Référence : </t>
  </si>
  <si>
    <t xml:space="preserve">Date : </t>
  </si>
  <si>
    <t xml:space="preserve">N° client : </t>
  </si>
  <si>
    <t>0002</t>
  </si>
  <si>
    <t>CL_MB_0002</t>
  </si>
  <si>
    <t xml:space="preserve">Coût HT  : </t>
  </si>
  <si>
    <t>coût quincaillerie panneaux bois</t>
  </si>
  <si>
    <t>Coût quincaillerie panneaux unis</t>
  </si>
  <si>
    <t>coût main d'œuvre</t>
  </si>
  <si>
    <t xml:space="preserve">Le coût de main d'œuvre et de quincaillerie on été rajouter </t>
  </si>
  <si>
    <t>Meubles &amp; MOI</t>
  </si>
  <si>
    <t>Téléhpone : 07.82.93.44.89</t>
  </si>
  <si>
    <t>Adresse Postale : 9 rue de moos, 68580</t>
  </si>
  <si>
    <t>DEVIS</t>
  </si>
  <si>
    <t xml:space="preserve">Nom : </t>
  </si>
  <si>
    <t xml:space="preserve">Prénom : </t>
  </si>
  <si>
    <t>FACTURÉ À</t>
  </si>
  <si>
    <t>ENVOYÉ À</t>
  </si>
  <si>
    <t xml:space="preserve">Adresse : </t>
  </si>
  <si>
    <t>Mail :</t>
  </si>
  <si>
    <t xml:space="preserve">Téléphone : </t>
  </si>
  <si>
    <t>Devis N°</t>
  </si>
  <si>
    <t>Montant HT</t>
  </si>
  <si>
    <t>Prix main d'œuvre HT</t>
  </si>
  <si>
    <t>Coût quincaillerie</t>
  </si>
  <si>
    <t>Prix HT</t>
  </si>
  <si>
    <t xml:space="preserve">Total HT : </t>
  </si>
  <si>
    <t>T.V.A 20 % :</t>
  </si>
  <si>
    <t>FR12 5769   8921</t>
  </si>
  <si>
    <t>KFLMSNV2XXX</t>
  </si>
  <si>
    <t xml:space="preserve"> Conditions et Modalités de paiment</t>
  </si>
  <si>
    <t xml:space="preserve"> Le paiment est dû dans 10 jours</t>
  </si>
  <si>
    <t xml:space="preserve"> Banque Populaire</t>
  </si>
  <si>
    <t xml:space="preserve"> IBANC : </t>
  </si>
  <si>
    <t xml:space="preserve"> SWFT/BIC :</t>
  </si>
  <si>
    <t>Mail : ContactMeuble&amp;Moi@meublemoi.com</t>
  </si>
  <si>
    <t>Commande N°</t>
  </si>
  <si>
    <t>Date du devis</t>
  </si>
  <si>
    <t>N° client</t>
  </si>
  <si>
    <t>Nom</t>
  </si>
  <si>
    <t>Prénom</t>
  </si>
  <si>
    <t>Adresse</t>
  </si>
  <si>
    <t>Code postale</t>
  </si>
  <si>
    <t xml:space="preserve">Ville </t>
  </si>
  <si>
    <t>Numéro de téléphone</t>
  </si>
  <si>
    <t>Code de fidélité</t>
  </si>
  <si>
    <t>000001</t>
  </si>
  <si>
    <t>000002</t>
  </si>
  <si>
    <t>000003</t>
  </si>
  <si>
    <t>000004</t>
  </si>
  <si>
    <t>000005</t>
  </si>
  <si>
    <t>000006</t>
  </si>
  <si>
    <t>000007</t>
  </si>
  <si>
    <t>000008</t>
  </si>
  <si>
    <t>000009</t>
  </si>
  <si>
    <t>000010</t>
  </si>
  <si>
    <t>000011</t>
  </si>
  <si>
    <t>000012</t>
  </si>
  <si>
    <t>000013</t>
  </si>
  <si>
    <t>000014</t>
  </si>
  <si>
    <t>000015</t>
  </si>
  <si>
    <t>000016</t>
  </si>
  <si>
    <t>000017</t>
  </si>
  <si>
    <t>000018</t>
  </si>
  <si>
    <t>000019</t>
  </si>
  <si>
    <t>000020</t>
  </si>
  <si>
    <t>000021</t>
  </si>
  <si>
    <t>000022</t>
  </si>
  <si>
    <t>000023</t>
  </si>
  <si>
    <t>000024</t>
  </si>
  <si>
    <t>000025</t>
  </si>
  <si>
    <t>000026</t>
  </si>
  <si>
    <t>000027</t>
  </si>
  <si>
    <t>000028</t>
  </si>
  <si>
    <t>000029</t>
  </si>
  <si>
    <t>000030</t>
  </si>
  <si>
    <t>000031</t>
  </si>
  <si>
    <t>000032</t>
  </si>
  <si>
    <t>000033</t>
  </si>
  <si>
    <t>000034</t>
  </si>
  <si>
    <t>000035</t>
  </si>
  <si>
    <t>000036</t>
  </si>
  <si>
    <t>000037</t>
  </si>
  <si>
    <t>000038</t>
  </si>
  <si>
    <t>000039</t>
  </si>
  <si>
    <t>000040</t>
  </si>
  <si>
    <t>Email</t>
  </si>
  <si>
    <t>OLIVIER</t>
  </si>
  <si>
    <t>DE-CARGLASS</t>
  </si>
  <si>
    <t>Mulhouse</t>
  </si>
  <si>
    <t>06.27.28.29.30</t>
  </si>
  <si>
    <t>Olivierdecarglasse@gmail.com</t>
  </si>
  <si>
    <t>cheh</t>
  </si>
  <si>
    <t>10 rue des pare brises</t>
  </si>
  <si>
    <t>2 b PAT RÉLOIN</t>
  </si>
  <si>
    <t>Moselle</t>
  </si>
  <si>
    <t>07.45.46.47.48</t>
  </si>
  <si>
    <t>SACHA</t>
  </si>
  <si>
    <t>TOUILLE</t>
  </si>
  <si>
    <t>Sachatouille@gmail.com</t>
  </si>
  <si>
    <t>SAM</t>
  </si>
  <si>
    <t>LÉCASSE</t>
  </si>
  <si>
    <t>10 H dessus</t>
  </si>
  <si>
    <t>ÉPINAL</t>
  </si>
  <si>
    <t>06.78.79.74.73</t>
  </si>
  <si>
    <t>depuis10hdessus@gmail.com</t>
  </si>
  <si>
    <t>JEPETE</t>
  </si>
  <si>
    <t>UNCABLE</t>
  </si>
  <si>
    <t>5 rue jsp coder en VBA</t>
  </si>
  <si>
    <t>PAS-DE-CALAIS</t>
  </si>
  <si>
    <t>07.85.96.74.23</t>
  </si>
  <si>
    <t>jesaistoujourspascoder@gmail.com</t>
  </si>
  <si>
    <t>TEDDY</t>
  </si>
  <si>
    <t>NAINPORTEKOI</t>
  </si>
  <si>
    <t>25 rue ilestminuit</t>
  </si>
  <si>
    <t>SAVOIE</t>
  </si>
  <si>
    <t>06.45.89.23.65</t>
  </si>
  <si>
    <t>jvaismecoucher@gmail.com</t>
  </si>
  <si>
    <t>ten,auras,pas</t>
  </si>
  <si>
    <t>gggg</t>
  </si>
  <si>
    <t>ggg</t>
  </si>
  <si>
    <t>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</si>
</sst>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.00\ &quot;€&quot;"/>
    <numFmt numFmtId="165" formatCode="0.000"/>
    <numFmt numFmtId="166" formatCode="0.0"/>
    <numFmt numFmtId="167" formatCode="&quot;Epaisseur &quot;0&quot;mm&quot;"/>
    <numFmt numFmtId="168" formatCode="#,##0\ &quot;€&quot;"/>
    <numFmt numFmtId="169" formatCode="General\ &quot; porte&quot;"/>
    <numFmt numFmtId="170" formatCode="General\ &quot; étagère&quot;"/>
    <numFmt numFmtId="171" formatCode="General\ &quot; (mm)&quot;"/>
  </numFmts>
  <fonts count="22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i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Aharoni"/>
    </font>
    <font>
      <b/>
      <sz val="16"/>
      <color rgb="FFFF0000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6"/>
      <color theme="1"/>
      <name val="Aharoni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Arial Black"/>
      <family val="2"/>
    </font>
    <font>
      <i/>
      <sz val="12"/>
      <color theme="1"/>
      <name val="Segoe UI Black"/>
      <family val="2"/>
    </font>
    <font>
      <i/>
      <sz val="11"/>
      <color theme="1"/>
      <name val="Calibri"/>
      <family val="2"/>
      <scheme val="minor"/>
    </font>
    <font>
      <sz val="16"/>
      <color theme="1"/>
      <name val="Aharoni"/>
    </font>
    <font>
      <b/>
      <sz val="12"/>
      <color rgb="FFF03F2C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CEB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theme="9" tint="0.39997558519241921"/>
      </top>
      <bottom/>
      <diagonal/>
    </border>
    <border>
      <left/>
      <right/>
      <top/>
      <bottom style="medium">
        <color theme="9" tint="0.39997558519241921"/>
      </bottom>
      <diagonal/>
    </border>
    <border>
      <left/>
      <right style="thick">
        <color rgb="FF92D050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254">
    <xf numFmtId="0" fontId="0" fillId="0" borderId="0" xfId="0"/>
    <xf numFmtId="0" fontId="0" fillId="0" borderId="7" xfId="0" applyBorder="1"/>
    <xf numFmtId="0" fontId="0" fillId="0" borderId="0" xfId="0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 wrapText="1"/>
    </xf>
    <xf numFmtId="0" fontId="0" fillId="0" borderId="7" xfId="0" applyNumberFormat="1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167" fontId="0" fillId="2" borderId="8" xfId="0" applyNumberForma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8" fontId="0" fillId="0" borderId="7" xfId="0" applyNumberFormat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/>
    </xf>
    <xf numFmtId="0" fontId="0" fillId="10" borderId="7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7" xfId="0" applyFill="1" applyBorder="1"/>
    <xf numFmtId="0" fontId="3" fillId="12" borderId="0" xfId="0" applyFont="1" applyFill="1"/>
    <xf numFmtId="2" fontId="3" fillId="12" borderId="0" xfId="0" applyNumberFormat="1" applyFont="1" applyFill="1"/>
    <xf numFmtId="2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/>
    <xf numFmtId="1" fontId="0" fillId="0" borderId="15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70" fontId="0" fillId="0" borderId="7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169" fontId="0" fillId="0" borderId="25" xfId="0" applyNumberForma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9" fontId="0" fillId="0" borderId="19" xfId="0" applyNumberFormat="1" applyBorder="1" applyAlignment="1">
      <alignment horizontal="center" vertical="center"/>
    </xf>
    <xf numFmtId="0" fontId="0" fillId="0" borderId="7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2" fontId="0" fillId="0" borderId="8" xfId="0" applyNumberFormat="1" applyBorder="1" applyAlignment="1">
      <alignment horizontal="center"/>
    </xf>
    <xf numFmtId="2" fontId="0" fillId="0" borderId="33" xfId="0" applyNumberFormat="1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68" fontId="0" fillId="0" borderId="0" xfId="0" applyNumberFormat="1"/>
    <xf numFmtId="168" fontId="11" fillId="0" borderId="26" xfId="0" applyNumberFormat="1" applyFont="1" applyBorder="1" applyAlignment="1">
      <alignment horizontal="left"/>
    </xf>
    <xf numFmtId="168" fontId="11" fillId="0" borderId="21" xfId="0" applyNumberFormat="1" applyFont="1" applyBorder="1" applyAlignment="1">
      <alignment horizontal="left"/>
    </xf>
    <xf numFmtId="168" fontId="11" fillId="0" borderId="27" xfId="0" applyNumberFormat="1" applyFont="1" applyBorder="1" applyAlignment="1">
      <alignment horizontal="left"/>
    </xf>
    <xf numFmtId="0" fontId="0" fillId="0" borderId="34" xfId="0" applyBorder="1" applyAlignment="1">
      <alignment vertical="center"/>
    </xf>
    <xf numFmtId="0" fontId="0" fillId="0" borderId="35" xfId="0" applyBorder="1" applyAlignment="1">
      <alignment vertical="center"/>
    </xf>
    <xf numFmtId="14" fontId="0" fillId="0" borderId="35" xfId="0" applyNumberFormat="1" applyBorder="1" applyAlignment="1">
      <alignment vertical="center"/>
    </xf>
    <xf numFmtId="49" fontId="0" fillId="0" borderId="35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8" fontId="0" fillId="16" borderId="27" xfId="0" applyNumberFormat="1" applyFill="1" applyBorder="1" applyAlignment="1">
      <alignment horizontal="center" vertical="center"/>
    </xf>
    <xf numFmtId="168" fontId="0" fillId="16" borderId="21" xfId="0" applyNumberFormat="1" applyFill="1" applyBorder="1" applyAlignment="1">
      <alignment horizontal="center" vertical="center"/>
    </xf>
    <xf numFmtId="168" fontId="0" fillId="16" borderId="27" xfId="0" applyNumberFormat="1" applyFill="1" applyBorder="1" applyAlignment="1">
      <alignment horizontal="center"/>
    </xf>
    <xf numFmtId="0" fontId="0" fillId="0" borderId="0" xfId="0" applyFill="1"/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17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17" fillId="0" borderId="0" xfId="0" applyFont="1"/>
    <xf numFmtId="0" fontId="16" fillId="0" borderId="0" xfId="0" applyFont="1"/>
    <xf numFmtId="0" fontId="0" fillId="0" borderId="0" xfId="0" applyAlignment="1">
      <alignment vertical="center"/>
    </xf>
    <xf numFmtId="0" fontId="0" fillId="0" borderId="48" xfId="0" applyBorder="1"/>
    <xf numFmtId="0" fontId="0" fillId="0" borderId="0" xfId="0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0" fillId="0" borderId="4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49" xfId="0" applyBorder="1" applyAlignment="1">
      <alignment horizontal="center" vertical="center"/>
    </xf>
    <xf numFmtId="0" fontId="16" fillId="0" borderId="0" xfId="0" applyFont="1" applyAlignment="1"/>
    <xf numFmtId="49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4" fillId="0" borderId="7" xfId="1" applyBorder="1" applyAlignment="1">
      <alignment horizontal="center" vertical="center"/>
    </xf>
    <xf numFmtId="0" fontId="14" fillId="0" borderId="7" xfId="1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4" fontId="0" fillId="0" borderId="8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4" fillId="6" borderId="11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21" fillId="10" borderId="26" xfId="0" applyFont="1" applyFill="1" applyBorder="1" applyAlignment="1">
      <alignment horizontal="center" vertical="center" wrapText="1"/>
    </xf>
    <xf numFmtId="0" fontId="21" fillId="10" borderId="27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7" xfId="0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14" borderId="13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 vertical="center" wrapText="1"/>
    </xf>
    <xf numFmtId="0" fontId="0" fillId="14" borderId="22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 wrapText="1"/>
    </xf>
    <xf numFmtId="0" fontId="9" fillId="15" borderId="28" xfId="0" applyFont="1" applyFill="1" applyBorder="1" applyAlignment="1">
      <alignment horizontal="center" vertical="center"/>
    </xf>
    <xf numFmtId="0" fontId="9" fillId="15" borderId="27" xfId="0" applyFont="1" applyFill="1" applyBorder="1" applyAlignment="1">
      <alignment horizontal="center" vertical="center"/>
    </xf>
    <xf numFmtId="0" fontId="9" fillId="15" borderId="28" xfId="0" applyFont="1" applyFill="1" applyBorder="1" applyAlignment="1">
      <alignment horizontal="center" vertical="center" wrapText="1"/>
    </xf>
    <xf numFmtId="0" fontId="9" fillId="15" borderId="27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9" fillId="15" borderId="26" xfId="0" applyFont="1" applyFill="1" applyBorder="1" applyAlignment="1">
      <alignment horizontal="center" vertical="center" wrapText="1"/>
    </xf>
    <xf numFmtId="0" fontId="9" fillId="15" borderId="2" xfId="0" applyFont="1" applyFill="1" applyBorder="1" applyAlignment="1">
      <alignment horizontal="center" vertical="center" wrapText="1"/>
    </xf>
    <xf numFmtId="0" fontId="9" fillId="15" borderId="5" xfId="0" applyFont="1" applyFill="1" applyBorder="1" applyAlignment="1">
      <alignment horizontal="center" vertical="center" wrapText="1"/>
    </xf>
    <xf numFmtId="0" fontId="8" fillId="15" borderId="26" xfId="0" applyFont="1" applyFill="1" applyBorder="1" applyAlignment="1">
      <alignment horizontal="center" vertical="center" wrapText="1"/>
    </xf>
    <xf numFmtId="0" fontId="8" fillId="15" borderId="27" xfId="0" applyFont="1" applyFill="1" applyBorder="1" applyAlignment="1">
      <alignment horizontal="center" vertical="center" wrapText="1"/>
    </xf>
    <xf numFmtId="0" fontId="8" fillId="15" borderId="1" xfId="0" applyFont="1" applyFill="1" applyBorder="1" applyAlignment="1">
      <alignment horizontal="center" vertical="center" wrapText="1"/>
    </xf>
    <xf numFmtId="0" fontId="8" fillId="15" borderId="4" xfId="0" applyFont="1" applyFill="1" applyBorder="1" applyAlignment="1">
      <alignment horizontal="center" vertical="center" wrapText="1"/>
    </xf>
    <xf numFmtId="0" fontId="8" fillId="15" borderId="3" xfId="0" applyFont="1" applyFill="1" applyBorder="1" applyAlignment="1">
      <alignment horizontal="center" vertical="center" wrapText="1"/>
    </xf>
    <xf numFmtId="0" fontId="8" fillId="15" borderId="6" xfId="0" applyFon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15" borderId="26" xfId="0" applyFont="1" applyFill="1" applyBorder="1" applyAlignment="1">
      <alignment horizontal="center" vertical="center" wrapText="1"/>
    </xf>
    <xf numFmtId="0" fontId="5" fillId="15" borderId="27" xfId="0" applyFont="1" applyFill="1" applyBorder="1" applyAlignment="1">
      <alignment horizontal="center" vertical="center" wrapText="1"/>
    </xf>
    <xf numFmtId="0" fontId="0" fillId="14" borderId="38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 wrapText="1"/>
    </xf>
    <xf numFmtId="0" fontId="0" fillId="14" borderId="39" xfId="0" applyFill="1" applyBorder="1" applyAlignment="1">
      <alignment horizontal="center" vertical="center" wrapText="1"/>
    </xf>
    <xf numFmtId="0" fontId="0" fillId="0" borderId="33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10" fillId="13" borderId="1" xfId="0" applyFont="1" applyFill="1" applyBorder="1" applyAlignment="1">
      <alignment horizontal="center" vertical="center" wrapText="1"/>
    </xf>
    <xf numFmtId="0" fontId="10" fillId="13" borderId="2" xfId="0" applyFont="1" applyFill="1" applyBorder="1" applyAlignment="1">
      <alignment horizontal="center" vertical="center" wrapText="1"/>
    </xf>
    <xf numFmtId="0" fontId="10" fillId="13" borderId="3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>
      <alignment horizontal="center" vertical="center" wrapText="1"/>
    </xf>
    <xf numFmtId="0" fontId="10" fillId="13" borderId="5" xfId="0" applyFont="1" applyFill="1" applyBorder="1" applyAlignment="1">
      <alignment horizontal="center" vertical="center" wrapText="1"/>
    </xf>
    <xf numFmtId="0" fontId="10" fillId="13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top"/>
    </xf>
    <xf numFmtId="2" fontId="0" fillId="0" borderId="31" xfId="0" applyNumberFormat="1" applyBorder="1" applyAlignment="1">
      <alignment horizontal="center" vertical="center"/>
    </xf>
    <xf numFmtId="168" fontId="7" fillId="0" borderId="26" xfId="0" applyNumberFormat="1" applyFont="1" applyBorder="1" applyAlignment="1">
      <alignment horizontal="center" vertical="center" wrapText="1"/>
    </xf>
    <xf numFmtId="168" fontId="7" fillId="0" borderId="27" xfId="0" applyNumberFormat="1" applyFont="1" applyBorder="1" applyAlignment="1">
      <alignment horizontal="center" vertical="center" wrapText="1"/>
    </xf>
    <xf numFmtId="171" fontId="5" fillId="0" borderId="26" xfId="0" applyNumberFormat="1" applyFont="1" applyBorder="1" applyAlignment="1">
      <alignment horizontal="center" vertical="center" wrapText="1"/>
    </xf>
    <xf numFmtId="171" fontId="5" fillId="0" borderId="27" xfId="0" applyNumberFormat="1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6" fillId="0" borderId="0" xfId="0" applyFont="1" applyAlignment="1">
      <alignment horizontal="left"/>
    </xf>
    <xf numFmtId="0" fontId="18" fillId="18" borderId="43" xfId="0" applyFont="1" applyFill="1" applyBorder="1" applyAlignment="1">
      <alignment horizontal="center" vertical="center"/>
    </xf>
    <xf numFmtId="0" fontId="18" fillId="18" borderId="30" xfId="0" applyFont="1" applyFill="1" applyBorder="1" applyAlignment="1">
      <alignment horizontal="center" vertical="center"/>
    </xf>
    <xf numFmtId="0" fontId="18" fillId="18" borderId="14" xfId="0" applyFont="1" applyFill="1" applyBorder="1" applyAlignment="1">
      <alignment horizontal="center" vertical="center"/>
    </xf>
    <xf numFmtId="0" fontId="18" fillId="18" borderId="8" xfId="0" applyFont="1" applyFill="1" applyBorder="1" applyAlignment="1">
      <alignment horizontal="center" vertical="center"/>
    </xf>
    <xf numFmtId="0" fontId="18" fillId="18" borderId="18" xfId="0" applyFont="1" applyFill="1" applyBorder="1" applyAlignment="1">
      <alignment horizontal="center" vertical="center"/>
    </xf>
    <xf numFmtId="0" fontId="18" fillId="18" borderId="33" xfId="0" applyFont="1" applyFill="1" applyBorder="1" applyAlignment="1">
      <alignment horizontal="center" vertical="center"/>
    </xf>
    <xf numFmtId="0" fontId="0" fillId="18" borderId="13" xfId="0" applyFill="1" applyBorder="1" applyAlignment="1">
      <alignment horizontal="center"/>
    </xf>
    <xf numFmtId="0" fontId="0" fillId="18" borderId="44" xfId="0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0" fillId="18" borderId="20" xfId="0" applyFill="1" applyBorder="1" applyAlignment="1">
      <alignment horizontal="center"/>
    </xf>
    <xf numFmtId="0" fontId="14" fillId="18" borderId="14" xfId="1" applyFill="1" applyBorder="1" applyAlignment="1">
      <alignment horizontal="center"/>
    </xf>
    <xf numFmtId="0" fontId="14" fillId="18" borderId="7" xfId="1" applyFill="1" applyBorder="1" applyAlignment="1">
      <alignment horizontal="center"/>
    </xf>
    <xf numFmtId="0" fontId="14" fillId="18" borderId="15" xfId="1" applyFill="1" applyBorder="1" applyAlignment="1">
      <alignment horizontal="center"/>
    </xf>
    <xf numFmtId="0" fontId="0" fillId="18" borderId="45" xfId="0" applyFill="1" applyBorder="1" applyAlignment="1">
      <alignment horizontal="center"/>
    </xf>
    <xf numFmtId="0" fontId="0" fillId="18" borderId="42" xfId="0" applyFill="1" applyBorder="1" applyAlignment="1">
      <alignment horizontal="center"/>
    </xf>
    <xf numFmtId="0" fontId="0" fillId="18" borderId="46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15" fillId="18" borderId="34" xfId="0" applyFont="1" applyFill="1" applyBorder="1" applyAlignment="1">
      <alignment horizontal="center" vertical="center"/>
    </xf>
    <xf numFmtId="0" fontId="15" fillId="18" borderId="4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8C0E4"/>
      <color rgb="FFF03F2C"/>
      <color rgb="FFFCEBCC"/>
      <color rgb="FFAEE8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L$11" max="8" min="3" page="10" val="3"/>
</file>

<file path=xl/ctrlProps/ctrlProp2.xml><?xml version="1.0" encoding="utf-8"?>
<formControlPr xmlns="http://schemas.microsoft.com/office/spreadsheetml/2009/9/main" objectType="Spin" dx="22" fmlaLink="$M$21" max="30000" page="10"/>
</file>

<file path=xl/ctrlProps/ctrlProp3.xml><?xml version="1.0" encoding="utf-8"?>
<formControlPr xmlns="http://schemas.microsoft.com/office/spreadsheetml/2009/9/main" objectType="Spin" dx="22" fmlaLink="$AY$3" max="30000" page="10" val="2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7</xdr:row>
          <xdr:rowOff>19050</xdr:rowOff>
        </xdr:from>
        <xdr:to>
          <xdr:col>6</xdr:col>
          <xdr:colOff>800100</xdr:colOff>
          <xdr:row>7</xdr:row>
          <xdr:rowOff>619125</xdr:rowOff>
        </xdr:to>
        <xdr:sp macro="" textlink="">
          <xdr:nvSpPr>
            <xdr:cNvPr id="2056" name="Object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10</xdr:row>
          <xdr:rowOff>38100</xdr:rowOff>
        </xdr:from>
        <xdr:to>
          <xdr:col>6</xdr:col>
          <xdr:colOff>809625</xdr:colOff>
          <xdr:row>10</xdr:row>
          <xdr:rowOff>628650</xdr:rowOff>
        </xdr:to>
        <xdr:sp macro="" textlink="">
          <xdr:nvSpPr>
            <xdr:cNvPr id="2057" name="Object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9</xdr:row>
          <xdr:rowOff>19050</xdr:rowOff>
        </xdr:from>
        <xdr:to>
          <xdr:col>6</xdr:col>
          <xdr:colOff>819150</xdr:colOff>
          <xdr:row>9</xdr:row>
          <xdr:rowOff>619125</xdr:rowOff>
        </xdr:to>
        <xdr:sp macro="" textlink="">
          <xdr:nvSpPr>
            <xdr:cNvPr id="2058" name="Object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8</xdr:row>
          <xdr:rowOff>0</xdr:rowOff>
        </xdr:from>
        <xdr:to>
          <xdr:col>6</xdr:col>
          <xdr:colOff>828675</xdr:colOff>
          <xdr:row>8</xdr:row>
          <xdr:rowOff>609600</xdr:rowOff>
        </xdr:to>
        <xdr:sp macro="" textlink="">
          <xdr:nvSpPr>
            <xdr:cNvPr id="2059" name="Object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12</xdr:row>
          <xdr:rowOff>38100</xdr:rowOff>
        </xdr:from>
        <xdr:to>
          <xdr:col>6</xdr:col>
          <xdr:colOff>790575</xdr:colOff>
          <xdr:row>12</xdr:row>
          <xdr:rowOff>609600</xdr:rowOff>
        </xdr:to>
        <xdr:sp macro="" textlink="">
          <xdr:nvSpPr>
            <xdr:cNvPr id="2060" name="Object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13</xdr:row>
          <xdr:rowOff>47625</xdr:rowOff>
        </xdr:from>
        <xdr:to>
          <xdr:col>6</xdr:col>
          <xdr:colOff>781050</xdr:colOff>
          <xdr:row>13</xdr:row>
          <xdr:rowOff>619125</xdr:rowOff>
        </xdr:to>
        <xdr:sp macro="" textlink="">
          <xdr:nvSpPr>
            <xdr:cNvPr id="2061" name="Object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10</xdr:row>
          <xdr:rowOff>0</xdr:rowOff>
        </xdr:from>
        <xdr:to>
          <xdr:col>12</xdr:col>
          <xdr:colOff>0</xdr:colOff>
          <xdr:row>10</xdr:row>
          <xdr:rowOff>161925</xdr:rowOff>
        </xdr:to>
        <xdr:sp macro="" textlink="">
          <xdr:nvSpPr>
            <xdr:cNvPr id="4108" name="Spinner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1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20</xdr:row>
          <xdr:rowOff>0</xdr:rowOff>
        </xdr:from>
        <xdr:to>
          <xdr:col>12</xdr:col>
          <xdr:colOff>333375</xdr:colOff>
          <xdr:row>21</xdr:row>
          <xdr:rowOff>38100</xdr:rowOff>
        </xdr:to>
        <xdr:sp macro="" textlink="">
          <xdr:nvSpPr>
            <xdr:cNvPr id="4119" name="Spinner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1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28</xdr:row>
          <xdr:rowOff>9525</xdr:rowOff>
        </xdr:from>
        <xdr:to>
          <xdr:col>12</xdr:col>
          <xdr:colOff>342900</xdr:colOff>
          <xdr:row>29</xdr:row>
          <xdr:rowOff>38100</xdr:rowOff>
        </xdr:to>
        <xdr:sp macro="" textlink="">
          <xdr:nvSpPr>
            <xdr:cNvPr id="4121" name="Spinner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1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3</xdr:row>
      <xdr:rowOff>57150</xdr:rowOff>
    </xdr:from>
    <xdr:to>
      <xdr:col>1</xdr:col>
      <xdr:colOff>466725</xdr:colOff>
      <xdr:row>9</xdr:row>
      <xdr:rowOff>135609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1" b="72578"/>
        <a:stretch/>
      </xdr:blipFill>
      <xdr:spPr>
        <a:xfrm>
          <a:off x="295275" y="638175"/>
          <a:ext cx="933450" cy="1221459"/>
        </a:xfrm>
        <a:prstGeom prst="rect">
          <a:avLst/>
        </a:prstGeom>
      </xdr:spPr>
    </xdr:pic>
    <xdr:clientData/>
  </xdr:twoCellAnchor>
  <xdr:twoCellAnchor editAs="oneCell">
    <xdr:from>
      <xdr:col>0</xdr:col>
      <xdr:colOff>323850</xdr:colOff>
      <xdr:row>11</xdr:row>
      <xdr:rowOff>76200</xdr:rowOff>
    </xdr:from>
    <xdr:to>
      <xdr:col>1</xdr:col>
      <xdr:colOff>495300</xdr:colOff>
      <xdr:row>16</xdr:row>
      <xdr:rowOff>123825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516" b="51030"/>
        <a:stretch/>
      </xdr:blipFill>
      <xdr:spPr>
        <a:xfrm>
          <a:off x="323850" y="2190750"/>
          <a:ext cx="933450" cy="1000125"/>
        </a:xfrm>
        <a:prstGeom prst="rect">
          <a:avLst/>
        </a:prstGeom>
      </xdr:spPr>
    </xdr:pic>
    <xdr:clientData/>
  </xdr:twoCellAnchor>
  <xdr:twoCellAnchor editAs="oneCell">
    <xdr:from>
      <xdr:col>0</xdr:col>
      <xdr:colOff>314325</xdr:colOff>
      <xdr:row>18</xdr:row>
      <xdr:rowOff>57149</xdr:rowOff>
    </xdr:from>
    <xdr:to>
      <xdr:col>1</xdr:col>
      <xdr:colOff>447675</xdr:colOff>
      <xdr:row>24</xdr:row>
      <xdr:rowOff>92722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7687" b="24727"/>
        <a:stretch/>
      </xdr:blipFill>
      <xdr:spPr>
        <a:xfrm>
          <a:off x="314325" y="3514724"/>
          <a:ext cx="895350" cy="1178573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26</xdr:row>
      <xdr:rowOff>47625</xdr:rowOff>
    </xdr:from>
    <xdr:to>
      <xdr:col>1</xdr:col>
      <xdr:colOff>466725</xdr:colOff>
      <xdr:row>32</xdr:row>
      <xdr:rowOff>47625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771" b="-525"/>
        <a:stretch/>
      </xdr:blipFill>
      <xdr:spPr>
        <a:xfrm>
          <a:off x="333375" y="5038725"/>
          <a:ext cx="895350" cy="1143000"/>
        </a:xfrm>
        <a:prstGeom prst="rect">
          <a:avLst/>
        </a:prstGeom>
      </xdr:spPr>
    </xdr:pic>
    <xdr:clientData/>
  </xdr:twoCellAnchor>
  <xdr:twoCellAnchor editAs="oneCell">
    <xdr:from>
      <xdr:col>5</xdr:col>
      <xdr:colOff>942976</xdr:colOff>
      <xdr:row>35</xdr:row>
      <xdr:rowOff>28576</xdr:rowOff>
    </xdr:from>
    <xdr:to>
      <xdr:col>6</xdr:col>
      <xdr:colOff>638174</xdr:colOff>
      <xdr:row>36</xdr:row>
      <xdr:rowOff>361949</xdr:rowOff>
    </xdr:to>
    <xdr:pic>
      <xdr:nvPicPr>
        <xdr:cNvPr id="8" name="Image 7" descr="Meubles et moi - Home | Facebook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6" y="6753226"/>
          <a:ext cx="666748" cy="7143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57150</xdr:colOff>
      <xdr:row>8</xdr:row>
      <xdr:rowOff>66674</xdr:rowOff>
    </xdr:from>
    <xdr:to>
      <xdr:col>9</xdr:col>
      <xdr:colOff>704849</xdr:colOff>
      <xdr:row>15</xdr:row>
      <xdr:rowOff>38100</xdr:rowOff>
    </xdr:to>
    <xdr:sp macro="[0]!AppelerUserForm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124700" y="1600199"/>
          <a:ext cx="1409699" cy="1314451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INTERFACE DEVIS</a:t>
          </a:r>
          <a:endParaRPr lang="fr-FR" sz="1100"/>
        </a:p>
      </xdr:txBody>
    </xdr:sp>
    <xdr:clientData/>
  </xdr:twoCellAnchor>
  <xdr:twoCellAnchor>
    <xdr:from>
      <xdr:col>8</xdr:col>
      <xdr:colOff>66676</xdr:colOff>
      <xdr:row>18</xdr:row>
      <xdr:rowOff>104775</xdr:rowOff>
    </xdr:from>
    <xdr:to>
      <xdr:col>10</xdr:col>
      <xdr:colOff>66676</xdr:colOff>
      <xdr:row>26</xdr:row>
      <xdr:rowOff>95250</xdr:rowOff>
    </xdr:to>
    <xdr:sp macro="[0]!CréeNouveauDevis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7134226" y="3562350"/>
          <a:ext cx="1524000" cy="1524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Ajouter devis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357571</xdr:colOff>
      <xdr:row>0</xdr:row>
      <xdr:rowOff>28575</xdr:rowOff>
    </xdr:from>
    <xdr:to>
      <xdr:col>7</xdr:col>
      <xdr:colOff>361950</xdr:colOff>
      <xdr:row>3</xdr:row>
      <xdr:rowOff>154813</xdr:rowOff>
    </xdr:to>
    <xdr:pic>
      <xdr:nvPicPr>
        <xdr:cNvPr id="2" name="Image 1" descr="Meubles et moi - Home | Facebook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9571" y="28575"/>
          <a:ext cx="766379" cy="8025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628649</xdr:colOff>
      <xdr:row>48</xdr:row>
      <xdr:rowOff>59824</xdr:rowOff>
    </xdr:from>
    <xdr:ext cx="1485901" cy="753604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152649" y="9470524"/>
          <a:ext cx="1485901" cy="75360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MV Boli" panose="02000500030200090000" pitchFamily="2" charset="0"/>
              <a:cs typeface="MV Boli" panose="02000500030200090000" pitchFamily="2" charset="0"/>
            </a:rPr>
            <a:t>MERCI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357571</xdr:colOff>
      <xdr:row>0</xdr:row>
      <xdr:rowOff>28575</xdr:rowOff>
    </xdr:from>
    <xdr:to>
      <xdr:col>7</xdr:col>
      <xdr:colOff>361950</xdr:colOff>
      <xdr:row>3</xdr:row>
      <xdr:rowOff>154813</xdr:rowOff>
    </xdr:to>
    <xdr:pic>
      <xdr:nvPicPr>
        <xdr:cNvPr id="2" name="Image 1" descr="Meubles et moi - Home | Facebook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3396" y="28575"/>
          <a:ext cx="766379" cy="8025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628649</xdr:colOff>
      <xdr:row>48</xdr:row>
      <xdr:rowOff>59824</xdr:rowOff>
    </xdr:from>
    <xdr:ext cx="1485901" cy="753604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152649" y="9432424"/>
          <a:ext cx="1485901" cy="75360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MV Boli" panose="02000500030200090000" pitchFamily="2" charset="0"/>
              <a:cs typeface="MV Boli" panose="02000500030200090000" pitchFamily="2" charset="0"/>
            </a:rPr>
            <a:t>MERCI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3.bin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oleObject" Target="../embeddings/oleObject5.bin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oleObject" Target="../embeddings/oleObject4.bin"/><Relationship Id="rId4" Type="http://schemas.openxmlformats.org/officeDocument/2006/relationships/oleObject" Target="../embeddings/oleObject1.bin"/><Relationship Id="rId9" Type="http://schemas.openxmlformats.org/officeDocument/2006/relationships/image" Target="../media/image3.emf"/><Relationship Id="rId14" Type="http://schemas.openxmlformats.org/officeDocument/2006/relationships/oleObject" Target="../embeddings/oleObject6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ContactMeuble&amp;Moi@meublemoi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jesaistoujourspascoder@gmail.com" TargetMode="External"/><Relationship Id="rId2" Type="http://schemas.openxmlformats.org/officeDocument/2006/relationships/hyperlink" Target="mailto:depuis10hdessus@gmail.com" TargetMode="External"/><Relationship Id="rId1" Type="http://schemas.openxmlformats.org/officeDocument/2006/relationships/hyperlink" Target="mailto:Sachatouille@gmail.com" TargetMode="External"/><Relationship Id="rId6" Type="http://schemas.openxmlformats.org/officeDocument/2006/relationships/printerSettings" Target="../printerSettings/printerSettings5.bin"/><Relationship Id="rId5" Type="http://schemas.openxmlformats.org/officeDocument/2006/relationships/hyperlink" Target="mailto:Olivierdecarglasse@gmail.com" TargetMode="External"/><Relationship Id="rId4" Type="http://schemas.openxmlformats.org/officeDocument/2006/relationships/hyperlink" Target="mailto:jvaismecoucher@gmail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ContactMeuble&amp;Moi@meublemo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6"/>
  <sheetViews>
    <sheetView showGridLines="0" workbookViewId="0">
      <selection activeCell="K11" sqref="K11"/>
    </sheetView>
  </sheetViews>
  <sheetFormatPr baseColWidth="10" defaultRowHeight="15" x14ac:dyDescent="0.25"/>
  <cols>
    <col min="4" max="4" width="13.28515625" customWidth="1"/>
    <col min="6" max="7" width="12.85546875" customWidth="1"/>
    <col min="9" max="9" width="17.5703125" customWidth="1"/>
    <col min="14" max="14" width="13.42578125" customWidth="1"/>
  </cols>
  <sheetData>
    <row r="1" spans="1:38" x14ac:dyDescent="0.25">
      <c r="A1" s="104" t="s">
        <v>1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6"/>
    </row>
    <row r="2" spans="1:38" ht="15.75" thickBot="1" x14ac:dyDescent="0.3">
      <c r="A2" s="107"/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9"/>
    </row>
    <row r="3" spans="1:38" x14ac:dyDescent="0.25">
      <c r="E3" s="2"/>
    </row>
    <row r="4" spans="1:38" x14ac:dyDescent="0.25">
      <c r="A4" s="116" t="s">
        <v>0</v>
      </c>
      <c r="B4" s="116"/>
      <c r="C4" s="116"/>
      <c r="D4" s="116"/>
      <c r="E4" s="116"/>
      <c r="F4" s="116"/>
      <c r="G4" s="116"/>
      <c r="I4" s="116" t="s">
        <v>10</v>
      </c>
      <c r="J4" s="116"/>
      <c r="K4" s="116"/>
      <c r="L4" s="116"/>
      <c r="M4" s="116"/>
      <c r="N4" s="116"/>
      <c r="O4" s="116"/>
    </row>
    <row r="5" spans="1:38" x14ac:dyDescent="0.25">
      <c r="A5" s="116"/>
      <c r="B5" s="116"/>
      <c r="C5" s="116"/>
      <c r="D5" s="116"/>
      <c r="E5" s="116"/>
      <c r="F5" s="116"/>
      <c r="G5" s="116"/>
      <c r="I5" s="116"/>
      <c r="J5" s="116"/>
      <c r="K5" s="116"/>
      <c r="L5" s="116"/>
      <c r="M5" s="116"/>
      <c r="N5" s="116"/>
      <c r="O5" s="116"/>
    </row>
    <row r="6" spans="1:38" ht="27" customHeight="1" x14ac:dyDescent="0.25">
      <c r="A6" s="6" t="s">
        <v>2</v>
      </c>
      <c r="B6" s="6" t="s">
        <v>3</v>
      </c>
      <c r="C6" s="6" t="s">
        <v>4</v>
      </c>
      <c r="D6" s="6" t="s">
        <v>8</v>
      </c>
      <c r="E6" s="6" t="s">
        <v>7</v>
      </c>
      <c r="F6" s="6" t="s">
        <v>5</v>
      </c>
      <c r="G6" s="6" t="s">
        <v>11</v>
      </c>
      <c r="I6" s="11"/>
      <c r="J6" s="117" t="s">
        <v>21</v>
      </c>
      <c r="K6" s="118"/>
      <c r="L6" s="6" t="s">
        <v>23</v>
      </c>
      <c r="M6" s="117" t="s">
        <v>22</v>
      </c>
      <c r="N6" s="118"/>
      <c r="O6" s="6" t="s">
        <v>23</v>
      </c>
    </row>
    <row r="7" spans="1:38" ht="51" customHeight="1" x14ac:dyDescent="0.25">
      <c r="A7" s="113" t="s">
        <v>20</v>
      </c>
      <c r="B7" s="114"/>
      <c r="C7" s="114"/>
      <c r="D7" s="114"/>
      <c r="E7" s="114"/>
      <c r="F7" s="114"/>
      <c r="G7" s="115"/>
      <c r="I7" s="20">
        <v>1</v>
      </c>
      <c r="J7" s="121">
        <v>74.900000000000006</v>
      </c>
      <c r="K7" s="122"/>
      <c r="L7" s="13" t="s">
        <v>24</v>
      </c>
      <c r="M7" s="121">
        <v>79.900000000000006</v>
      </c>
      <c r="N7" s="122"/>
      <c r="O7" s="13" t="s">
        <v>24</v>
      </c>
    </row>
    <row r="8" spans="1:38" ht="51" customHeight="1" x14ac:dyDescent="0.25">
      <c r="A8" s="9" t="s">
        <v>12</v>
      </c>
      <c r="B8" s="7">
        <v>1425855</v>
      </c>
      <c r="C8" s="9" t="s">
        <v>6</v>
      </c>
      <c r="D8" s="8" t="s">
        <v>9</v>
      </c>
      <c r="E8" s="9">
        <v>5</v>
      </c>
      <c r="F8" s="12">
        <v>23.46</v>
      </c>
      <c r="G8" s="1"/>
      <c r="I8" s="20">
        <v>2</v>
      </c>
      <c r="J8" s="119">
        <v>89.5</v>
      </c>
      <c r="K8" s="120"/>
      <c r="L8" s="14" t="s">
        <v>24</v>
      </c>
      <c r="M8" s="119">
        <v>94.5</v>
      </c>
      <c r="N8" s="120"/>
      <c r="O8" s="14" t="s">
        <v>24</v>
      </c>
    </row>
    <row r="9" spans="1:38" ht="51" customHeight="1" x14ac:dyDescent="0.25">
      <c r="A9" s="9" t="s">
        <v>16</v>
      </c>
      <c r="B9" s="5" t="s">
        <v>15</v>
      </c>
      <c r="C9" s="9" t="s">
        <v>6</v>
      </c>
      <c r="D9" s="8" t="s">
        <v>9</v>
      </c>
      <c r="E9" s="9">
        <v>5</v>
      </c>
      <c r="F9" s="12">
        <v>15.9</v>
      </c>
      <c r="G9" s="9"/>
      <c r="H9" s="10"/>
      <c r="I9" s="20">
        <v>3</v>
      </c>
      <c r="J9" s="119">
        <v>98.8</v>
      </c>
      <c r="K9" s="120"/>
      <c r="L9" s="14" t="s">
        <v>24</v>
      </c>
      <c r="M9" s="119">
        <v>104.8</v>
      </c>
      <c r="N9" s="120"/>
      <c r="O9" s="14" t="s">
        <v>24</v>
      </c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</row>
    <row r="10" spans="1:38" ht="51" customHeight="1" x14ac:dyDescent="0.25">
      <c r="A10" s="9" t="s">
        <v>14</v>
      </c>
      <c r="B10" s="7">
        <v>1426430</v>
      </c>
      <c r="C10" s="9" t="s">
        <v>6</v>
      </c>
      <c r="D10" s="8" t="s">
        <v>9</v>
      </c>
      <c r="E10" s="9">
        <v>5</v>
      </c>
      <c r="F10" s="12">
        <v>13.35</v>
      </c>
      <c r="G10" s="9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</row>
    <row r="11" spans="1:38" ht="51" customHeight="1" x14ac:dyDescent="0.25">
      <c r="A11" s="9" t="s">
        <v>13</v>
      </c>
      <c r="B11" s="7">
        <v>1425795</v>
      </c>
      <c r="C11" s="9" t="s">
        <v>6</v>
      </c>
      <c r="D11" s="8" t="s">
        <v>9</v>
      </c>
      <c r="E11" s="9">
        <v>5</v>
      </c>
      <c r="F11" s="12">
        <v>15.76</v>
      </c>
      <c r="G11" s="9"/>
      <c r="H11" s="10"/>
      <c r="I11">
        <f>2800*2070</f>
        <v>5796000</v>
      </c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</row>
    <row r="12" spans="1:38" ht="51" customHeight="1" x14ac:dyDescent="0.25">
      <c r="A12" s="110" t="s">
        <v>19</v>
      </c>
      <c r="B12" s="111"/>
      <c r="C12" s="111"/>
      <c r="D12" s="111"/>
      <c r="E12" s="111"/>
      <c r="F12" s="111"/>
      <c r="G12" s="112"/>
      <c r="H12" s="10" t="s">
        <v>81</v>
      </c>
      <c r="I12" s="10">
        <f>I11/1000000</f>
        <v>5.7960000000000003</v>
      </c>
      <c r="J12" s="10">
        <f>I12*2</f>
        <v>11.592000000000001</v>
      </c>
      <c r="K12" s="10">
        <f>J12*5</f>
        <v>57.96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</row>
    <row r="13" spans="1:38" ht="51" customHeight="1" x14ac:dyDescent="0.25">
      <c r="A13" s="9" t="s">
        <v>17</v>
      </c>
      <c r="B13" s="7">
        <v>834252</v>
      </c>
      <c r="C13" s="9" t="s">
        <v>6</v>
      </c>
      <c r="D13" s="8" t="s">
        <v>9</v>
      </c>
      <c r="E13" s="9">
        <v>5</v>
      </c>
      <c r="F13" s="12">
        <v>20.3</v>
      </c>
      <c r="G13" s="9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</row>
    <row r="14" spans="1:38" ht="51" customHeight="1" x14ac:dyDescent="0.25">
      <c r="A14" s="9" t="s">
        <v>18</v>
      </c>
      <c r="B14" s="5">
        <v>834288</v>
      </c>
      <c r="C14" s="9" t="s">
        <v>6</v>
      </c>
      <c r="D14" s="8" t="s">
        <v>9</v>
      </c>
      <c r="E14" s="9">
        <v>5</v>
      </c>
      <c r="F14" s="12">
        <v>20.3</v>
      </c>
      <c r="G14" s="9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</row>
    <row r="15" spans="1:38" ht="51" customHeight="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38" ht="51" customHeight="1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</row>
    <row r="17" spans="1:38" ht="51" customHeight="1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51" customHeight="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51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51" customHeight="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51" customHeight="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</row>
    <row r="22" spans="1:38" ht="51" customHeight="1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51" customHeight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</row>
    <row r="24" spans="1:38" ht="51" customHeight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51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</row>
    <row r="26" spans="1:38" ht="51" customHeight="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51" customHeight="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51" customHeight="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</row>
    <row r="29" spans="1:38" ht="51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51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51" customHeight="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51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51" customHeight="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</row>
    <row r="34" spans="1:38" ht="51" customHeight="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51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51" customHeight="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</row>
  </sheetData>
  <mergeCells count="13">
    <mergeCell ref="A1:O2"/>
    <mergeCell ref="A12:G12"/>
    <mergeCell ref="A7:G7"/>
    <mergeCell ref="I4:O5"/>
    <mergeCell ref="J6:K6"/>
    <mergeCell ref="A4:G5"/>
    <mergeCell ref="M6:N6"/>
    <mergeCell ref="M9:N9"/>
    <mergeCell ref="M8:N8"/>
    <mergeCell ref="M7:N7"/>
    <mergeCell ref="J9:K9"/>
    <mergeCell ref="J8:K8"/>
    <mergeCell ref="J7:K7"/>
  </mergeCell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Acrobat Document" dvAspect="DVASPECT_ICON" shapeId="2056" r:id="rId4">
          <objectPr defaultSize="0" autoPict="0" r:id="rId5">
            <anchor moveWithCells="1">
              <from>
                <xdr:col>6</xdr:col>
                <xdr:colOff>85725</xdr:colOff>
                <xdr:row>7</xdr:row>
                <xdr:rowOff>19050</xdr:rowOff>
              </from>
              <to>
                <xdr:col>6</xdr:col>
                <xdr:colOff>800100</xdr:colOff>
                <xdr:row>7</xdr:row>
                <xdr:rowOff>619125</xdr:rowOff>
              </to>
            </anchor>
          </objectPr>
        </oleObject>
      </mc:Choice>
      <mc:Fallback>
        <oleObject progId="Acrobat Document" dvAspect="DVASPECT_ICON" shapeId="2056" r:id="rId4"/>
      </mc:Fallback>
    </mc:AlternateContent>
    <mc:AlternateContent xmlns:mc="http://schemas.openxmlformats.org/markup-compatibility/2006">
      <mc:Choice Requires="x14">
        <oleObject progId="Acrobat Document" dvAspect="DVASPECT_ICON" shapeId="2057" r:id="rId6">
          <objectPr defaultSize="0" autoPict="0" r:id="rId7">
            <anchor moveWithCells="1">
              <from>
                <xdr:col>6</xdr:col>
                <xdr:colOff>104775</xdr:colOff>
                <xdr:row>10</xdr:row>
                <xdr:rowOff>38100</xdr:rowOff>
              </from>
              <to>
                <xdr:col>6</xdr:col>
                <xdr:colOff>809625</xdr:colOff>
                <xdr:row>10</xdr:row>
                <xdr:rowOff>628650</xdr:rowOff>
              </to>
            </anchor>
          </objectPr>
        </oleObject>
      </mc:Choice>
      <mc:Fallback>
        <oleObject progId="Acrobat Document" dvAspect="DVASPECT_ICON" shapeId="2057" r:id="rId6"/>
      </mc:Fallback>
    </mc:AlternateContent>
    <mc:AlternateContent xmlns:mc="http://schemas.openxmlformats.org/markup-compatibility/2006">
      <mc:Choice Requires="x14">
        <oleObject progId="Acrobat Document" dvAspect="DVASPECT_ICON" shapeId="2058" r:id="rId8">
          <objectPr defaultSize="0" autoPict="0" r:id="rId9">
            <anchor moveWithCells="1">
              <from>
                <xdr:col>6</xdr:col>
                <xdr:colOff>104775</xdr:colOff>
                <xdr:row>9</xdr:row>
                <xdr:rowOff>19050</xdr:rowOff>
              </from>
              <to>
                <xdr:col>6</xdr:col>
                <xdr:colOff>819150</xdr:colOff>
                <xdr:row>9</xdr:row>
                <xdr:rowOff>619125</xdr:rowOff>
              </to>
            </anchor>
          </objectPr>
        </oleObject>
      </mc:Choice>
      <mc:Fallback>
        <oleObject progId="Acrobat Document" dvAspect="DVASPECT_ICON" shapeId="2058" r:id="rId8"/>
      </mc:Fallback>
    </mc:AlternateContent>
    <mc:AlternateContent xmlns:mc="http://schemas.openxmlformats.org/markup-compatibility/2006">
      <mc:Choice Requires="x14">
        <oleObject progId="Acrobat Document" dvAspect="DVASPECT_ICON" shapeId="2059" r:id="rId10">
          <objectPr defaultSize="0" autoPict="0" r:id="rId11">
            <anchor moveWithCells="1">
              <from>
                <xdr:col>6</xdr:col>
                <xdr:colOff>104775</xdr:colOff>
                <xdr:row>8</xdr:row>
                <xdr:rowOff>0</xdr:rowOff>
              </from>
              <to>
                <xdr:col>6</xdr:col>
                <xdr:colOff>828675</xdr:colOff>
                <xdr:row>8</xdr:row>
                <xdr:rowOff>609600</xdr:rowOff>
              </to>
            </anchor>
          </objectPr>
        </oleObject>
      </mc:Choice>
      <mc:Fallback>
        <oleObject progId="Acrobat Document" dvAspect="DVASPECT_ICON" shapeId="2059" r:id="rId10"/>
      </mc:Fallback>
    </mc:AlternateContent>
    <mc:AlternateContent xmlns:mc="http://schemas.openxmlformats.org/markup-compatibility/2006">
      <mc:Choice Requires="x14">
        <oleObject progId="Acrobat Document" dvAspect="DVASPECT_ICON" shapeId="2060" r:id="rId12">
          <objectPr defaultSize="0" autoPict="0" r:id="rId13">
            <anchor moveWithCells="1">
              <from>
                <xdr:col>6</xdr:col>
                <xdr:colOff>114300</xdr:colOff>
                <xdr:row>12</xdr:row>
                <xdr:rowOff>38100</xdr:rowOff>
              </from>
              <to>
                <xdr:col>6</xdr:col>
                <xdr:colOff>790575</xdr:colOff>
                <xdr:row>12</xdr:row>
                <xdr:rowOff>609600</xdr:rowOff>
              </to>
            </anchor>
          </objectPr>
        </oleObject>
      </mc:Choice>
      <mc:Fallback>
        <oleObject progId="Acrobat Document" dvAspect="DVASPECT_ICON" shapeId="2060" r:id="rId12"/>
      </mc:Fallback>
    </mc:AlternateContent>
    <mc:AlternateContent xmlns:mc="http://schemas.openxmlformats.org/markup-compatibility/2006">
      <mc:Choice Requires="x14">
        <oleObject progId="Acrobat Document" dvAspect="DVASPECT_ICON" shapeId="2061" r:id="rId14">
          <objectPr defaultSize="0" autoPict="0" r:id="rId15">
            <anchor moveWithCells="1">
              <from>
                <xdr:col>6</xdr:col>
                <xdr:colOff>104775</xdr:colOff>
                <xdr:row>13</xdr:row>
                <xdr:rowOff>47625</xdr:rowOff>
              </from>
              <to>
                <xdr:col>6</xdr:col>
                <xdr:colOff>781050</xdr:colOff>
                <xdr:row>13</xdr:row>
                <xdr:rowOff>619125</xdr:rowOff>
              </to>
            </anchor>
          </objectPr>
        </oleObject>
      </mc:Choice>
      <mc:Fallback>
        <oleObject progId="Acrobat Document" dvAspect="DVASPECT_ICON" shapeId="2061" r:id="rId1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Y41"/>
  <sheetViews>
    <sheetView topLeftCell="F3" workbookViewId="0">
      <selection activeCell="J33" sqref="J33"/>
    </sheetView>
  </sheetViews>
  <sheetFormatPr baseColWidth="10" defaultRowHeight="15" x14ac:dyDescent="0.25"/>
  <cols>
    <col min="2" max="2" width="14.5703125" customWidth="1"/>
    <col min="6" max="6" width="18" customWidth="1"/>
    <col min="7" max="7" width="21.5703125" customWidth="1"/>
    <col min="8" max="8" width="29.140625" customWidth="1"/>
    <col min="10" max="10" width="15.140625" customWidth="1"/>
    <col min="11" max="11" width="16.5703125" customWidth="1"/>
    <col min="12" max="12" width="17.42578125" customWidth="1"/>
    <col min="13" max="13" width="22.7109375" customWidth="1"/>
    <col min="14" max="14" width="23.140625" customWidth="1"/>
    <col min="15" max="16" width="24.7109375" customWidth="1"/>
    <col min="17" max="17" width="30.85546875" customWidth="1"/>
    <col min="18" max="18" width="30.7109375" customWidth="1"/>
    <col min="19" max="19" width="27.85546875" customWidth="1"/>
    <col min="20" max="20" width="17.7109375" customWidth="1"/>
    <col min="21" max="21" width="27.42578125" customWidth="1"/>
    <col min="22" max="22" width="17.7109375" customWidth="1"/>
    <col min="23" max="23" width="17.5703125" customWidth="1"/>
    <col min="24" max="24" width="17.7109375" customWidth="1"/>
    <col min="25" max="26" width="22.85546875" customWidth="1"/>
    <col min="27" max="28" width="18.85546875" customWidth="1"/>
    <col min="29" max="29" width="21.140625" customWidth="1"/>
    <col min="30" max="31" width="20.5703125" customWidth="1"/>
  </cols>
  <sheetData>
    <row r="1" spans="1:51" hidden="1" x14ac:dyDescent="0.25">
      <c r="D1" t="s">
        <v>47</v>
      </c>
      <c r="E1">
        <v>15.9</v>
      </c>
      <c r="F1" t="s">
        <v>48</v>
      </c>
      <c r="G1">
        <v>23.46</v>
      </c>
      <c r="I1" t="s">
        <v>52</v>
      </c>
      <c r="J1" t="s">
        <v>53</v>
      </c>
      <c r="K1" t="s">
        <v>54</v>
      </c>
      <c r="L1" t="s">
        <v>55</v>
      </c>
      <c r="S1">
        <v>1</v>
      </c>
      <c r="T1">
        <v>2</v>
      </c>
      <c r="U1">
        <v>3</v>
      </c>
      <c r="W1" t="s">
        <v>47</v>
      </c>
      <c r="X1" t="s">
        <v>59</v>
      </c>
      <c r="Y1" t="s">
        <v>60</v>
      </c>
      <c r="Z1" t="s">
        <v>61</v>
      </c>
      <c r="AL1">
        <v>1</v>
      </c>
      <c r="AM1" t="s">
        <v>42</v>
      </c>
      <c r="AO1" t="s">
        <v>43</v>
      </c>
      <c r="AP1">
        <v>1</v>
      </c>
    </row>
    <row r="2" spans="1:51" hidden="1" x14ac:dyDescent="0.25">
      <c r="W2">
        <v>15.9</v>
      </c>
      <c r="X2">
        <v>23.46</v>
      </c>
      <c r="Y2">
        <v>20.3</v>
      </c>
      <c r="Z2">
        <v>20.3</v>
      </c>
      <c r="AA2" t="s">
        <v>62</v>
      </c>
      <c r="AB2" t="s">
        <v>63</v>
      </c>
      <c r="AM2" t="s">
        <v>40</v>
      </c>
      <c r="AO2" t="s">
        <v>44</v>
      </c>
    </row>
    <row r="3" spans="1:51" ht="15" customHeight="1" x14ac:dyDescent="0.25">
      <c r="A3" s="123" t="s">
        <v>25</v>
      </c>
      <c r="B3" s="123"/>
      <c r="C3" s="123"/>
      <c r="D3" s="123"/>
      <c r="E3" s="123"/>
      <c r="F3" s="123"/>
      <c r="G3" s="123"/>
      <c r="H3" s="123"/>
      <c r="J3" s="129" t="s">
        <v>58</v>
      </c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M3" t="s">
        <v>41</v>
      </c>
      <c r="AY3">
        <v>2</v>
      </c>
    </row>
    <row r="4" spans="1:51" ht="15" customHeight="1" x14ac:dyDescent="0.25">
      <c r="A4" s="123"/>
      <c r="B4" s="123"/>
      <c r="C4" s="123"/>
      <c r="D4" s="123"/>
      <c r="E4" s="123"/>
      <c r="F4" s="123"/>
      <c r="G4" s="123"/>
      <c r="H4" s="123"/>
      <c r="J4" s="129"/>
      <c r="K4" s="130"/>
      <c r="L4" s="130"/>
      <c r="M4" s="130"/>
      <c r="N4" s="130"/>
      <c r="O4" s="130"/>
      <c r="P4" s="130"/>
      <c r="Q4" s="130"/>
      <c r="R4" s="130"/>
      <c r="S4" s="130"/>
      <c r="T4" s="130"/>
      <c r="U4" s="130"/>
      <c r="V4" s="130"/>
      <c r="W4" s="130"/>
      <c r="X4" s="130"/>
      <c r="Y4" s="130"/>
      <c r="Z4" s="130"/>
      <c r="AA4" s="130"/>
      <c r="AB4" s="130"/>
      <c r="AC4" s="130"/>
      <c r="AD4" s="130"/>
      <c r="AE4" s="130"/>
      <c r="AF4" s="130"/>
    </row>
    <row r="5" spans="1:51" x14ac:dyDescent="0.25">
      <c r="A5" s="6" t="s">
        <v>26</v>
      </c>
      <c r="B5" s="6" t="s">
        <v>27</v>
      </c>
      <c r="C5" s="6" t="s">
        <v>28</v>
      </c>
      <c r="D5" s="6" t="s">
        <v>29</v>
      </c>
      <c r="E5" s="6" t="s">
        <v>30</v>
      </c>
      <c r="F5" s="6" t="s">
        <v>31</v>
      </c>
      <c r="G5" s="6" t="s">
        <v>35</v>
      </c>
      <c r="H5" s="6" t="s">
        <v>36</v>
      </c>
      <c r="J5" s="27" t="s">
        <v>49</v>
      </c>
      <c r="K5" s="27" t="s">
        <v>50</v>
      </c>
      <c r="L5" s="27" t="s">
        <v>51</v>
      </c>
      <c r="M5" s="28" t="s">
        <v>66</v>
      </c>
      <c r="N5" s="28" t="s">
        <v>67</v>
      </c>
      <c r="O5" s="29" t="s">
        <v>68</v>
      </c>
      <c r="P5" s="29" t="s">
        <v>69</v>
      </c>
      <c r="Q5" s="29" t="s">
        <v>125</v>
      </c>
      <c r="R5" s="29" t="s">
        <v>126</v>
      </c>
      <c r="S5" s="30" t="s">
        <v>74</v>
      </c>
      <c r="T5" s="30" t="s">
        <v>72</v>
      </c>
      <c r="U5" s="30" t="s">
        <v>75</v>
      </c>
      <c r="V5" s="30" t="s">
        <v>73</v>
      </c>
      <c r="W5" s="32" t="s">
        <v>70</v>
      </c>
      <c r="X5" s="32" t="s">
        <v>71</v>
      </c>
      <c r="Y5" s="32" t="s">
        <v>76</v>
      </c>
      <c r="Z5" s="32" t="s">
        <v>77</v>
      </c>
      <c r="AA5" s="33" t="s">
        <v>78</v>
      </c>
      <c r="AB5" s="33" t="s">
        <v>79</v>
      </c>
      <c r="AC5" s="34" t="s">
        <v>80</v>
      </c>
      <c r="AD5" s="33" t="s">
        <v>73</v>
      </c>
      <c r="AE5" s="79" t="s">
        <v>127</v>
      </c>
      <c r="AF5" s="6" t="s">
        <v>124</v>
      </c>
    </row>
    <row r="6" spans="1:51" x14ac:dyDescent="0.25">
      <c r="A6" s="4">
        <v>1</v>
      </c>
      <c r="B6" s="4" t="s">
        <v>32</v>
      </c>
      <c r="C6" s="4">
        <v>912</v>
      </c>
      <c r="D6" s="4">
        <v>600</v>
      </c>
      <c r="E6" s="4">
        <v>2</v>
      </c>
      <c r="F6" s="4">
        <v>912</v>
      </c>
      <c r="G6" s="16">
        <f>((C6*D6)*E6)/1000000</f>
        <v>1.0944</v>
      </c>
      <c r="H6" s="15">
        <f>F6*2/1000</f>
        <v>1.8240000000000001</v>
      </c>
      <c r="J6" s="4" t="s">
        <v>52</v>
      </c>
      <c r="K6" s="4">
        <f>E8</f>
        <v>1</v>
      </c>
      <c r="L6" s="4">
        <f>E10</f>
        <v>0</v>
      </c>
      <c r="M6" s="4" t="s">
        <v>59</v>
      </c>
      <c r="N6" s="25">
        <f>HLOOKUP($M$6,$W$1:$Z$2,2,FALSE)</f>
        <v>23.46</v>
      </c>
      <c r="O6" s="1" t="s">
        <v>60</v>
      </c>
      <c r="P6" s="25">
        <f>HLOOKUP(O6,$W$1:$Z$2,2,FALSE)</f>
        <v>20.3</v>
      </c>
      <c r="Q6" s="25">
        <f>N6*35%+N6</f>
        <v>31.670999999999999</v>
      </c>
      <c r="R6" s="25">
        <f>P6*35%+P6</f>
        <v>27.405000000000001</v>
      </c>
      <c r="S6" s="4">
        <v>3</v>
      </c>
      <c r="T6" s="25">
        <f>VLOOKUP(S6,'partie 1'!$I$7:$O$9,2,FALSE)</f>
        <v>98.8</v>
      </c>
      <c r="U6" s="4">
        <v>2</v>
      </c>
      <c r="V6" s="25">
        <f>VLOOKUP('partie 2'!U6,'partie 1'!$I$7:$O$9,5,FALSE)</f>
        <v>94.5</v>
      </c>
      <c r="W6" s="16">
        <f>G6+G7+G9+G8</f>
        <v>2.6598760000000001</v>
      </c>
      <c r="X6" s="16">
        <f>G10</f>
        <v>0</v>
      </c>
      <c r="Y6" s="25">
        <f>ROUNDUP(W6*N6+Q6,0)</f>
        <v>95</v>
      </c>
      <c r="Z6" s="25">
        <f>IF(X6&gt;0,ROUNDUP(X6*P6+R6,0),ROUND(X6*P6,0))</f>
        <v>0</v>
      </c>
      <c r="AA6" s="16">
        <f>H6+H7+H8+H9</f>
        <v>5.99</v>
      </c>
      <c r="AB6" s="3">
        <f>H10</f>
        <v>0</v>
      </c>
      <c r="AC6" s="31">
        <f>ROUNDUP(AA6*(T6/75),0)</f>
        <v>8</v>
      </c>
      <c r="AD6" s="25">
        <f>ROUNDUP(AB6*(V6/75),0)</f>
        <v>0</v>
      </c>
      <c r="AE6" s="25">
        <f>SUM(AC6:AD6,Y6:Z6)/2</f>
        <v>51.5</v>
      </c>
      <c r="AF6" s="26">
        <f>SUM(AC6:AE6,Y6:Z6)</f>
        <v>154.5</v>
      </c>
    </row>
    <row r="7" spans="1:51" x14ac:dyDescent="0.25">
      <c r="A7" s="4">
        <v>2</v>
      </c>
      <c r="B7" s="4" t="s">
        <v>33</v>
      </c>
      <c r="C7" s="4">
        <v>600</v>
      </c>
      <c r="D7" s="4">
        <v>600</v>
      </c>
      <c r="E7" s="4">
        <v>2</v>
      </c>
      <c r="F7" s="4">
        <v>1800</v>
      </c>
      <c r="G7" s="16">
        <f>((C7*D7)*E7)/1000000</f>
        <v>0.72</v>
      </c>
      <c r="H7" s="4">
        <f>F7*E7/1000</f>
        <v>3.6</v>
      </c>
      <c r="J7" s="4" t="s">
        <v>53</v>
      </c>
      <c r="K7" s="4">
        <v>0</v>
      </c>
      <c r="L7" s="4">
        <v>0</v>
      </c>
      <c r="M7" s="4" t="s">
        <v>59</v>
      </c>
      <c r="N7" s="25">
        <f>HLOOKUP(M7,$W$1:$Z$2,2,FALSE)</f>
        <v>23.46</v>
      </c>
      <c r="O7" s="1" t="s">
        <v>60</v>
      </c>
      <c r="P7" s="25">
        <f>HLOOKUP(O7,$W$1:$Z$2,2,FALSE)</f>
        <v>20.3</v>
      </c>
      <c r="Q7" s="25">
        <f>N7*35%+N7</f>
        <v>31.670999999999999</v>
      </c>
      <c r="R7" s="25">
        <f>P7*35%+P7</f>
        <v>27.405000000000001</v>
      </c>
      <c r="S7" s="4">
        <v>3</v>
      </c>
      <c r="T7" s="25">
        <f>VLOOKUP(S7,'partie 1'!$I$7:$O$9,2,FALSE)</f>
        <v>98.8</v>
      </c>
      <c r="U7" s="4">
        <v>1</v>
      </c>
      <c r="V7" s="25">
        <f>VLOOKUP('partie 2'!U7,'partie 1'!$I$7:$O$9,5,FALSE)</f>
        <v>79.900000000000006</v>
      </c>
      <c r="W7" s="16">
        <f>G20</f>
        <v>4.7416159999999996</v>
      </c>
      <c r="X7" s="16">
        <v>0</v>
      </c>
      <c r="Y7" s="25">
        <f>ROUNDUP(W7*N7,0)</f>
        <v>112</v>
      </c>
      <c r="Z7" s="25">
        <f>IF(X7&gt;0,ROUNDUP(X7*P7+R7,0),ROUND(X7*P7,0))</f>
        <v>0</v>
      </c>
      <c r="AA7" s="16">
        <f>H20</f>
        <v>15.684000000000001</v>
      </c>
      <c r="AB7" s="3"/>
      <c r="AC7" s="31">
        <f>ROUNDUP(AA7*(T7/75),0)</f>
        <v>21</v>
      </c>
      <c r="AD7" s="25">
        <f>ROUNDUP(AB7*(V7/75),0)</f>
        <v>0</v>
      </c>
      <c r="AE7" s="25">
        <f>SUM(AC7:AD7,Y7:Z7)/2</f>
        <v>66.5</v>
      </c>
      <c r="AF7" s="26">
        <f>SUM(AC7:AE7,Y7:Z7)</f>
        <v>199.5</v>
      </c>
    </row>
    <row r="8" spans="1:51" x14ac:dyDescent="0.25">
      <c r="A8" s="4">
        <v>3</v>
      </c>
      <c r="B8" s="4" t="s">
        <v>40</v>
      </c>
      <c r="C8" s="4">
        <v>566</v>
      </c>
      <c r="D8" s="4">
        <v>562</v>
      </c>
      <c r="E8" s="4">
        <f>IF($B$8=$AM$1,0,IF($B$8=$AM$2,1,2))</f>
        <v>1</v>
      </c>
      <c r="F8" s="4">
        <v>566</v>
      </c>
      <c r="G8" s="16">
        <f>((C8*D8)*E8)/1000000</f>
        <v>0.31809199999999999</v>
      </c>
      <c r="H8" s="4">
        <f>F8*E8/1000</f>
        <v>0.56599999999999995</v>
      </c>
      <c r="J8" s="4" t="s">
        <v>54</v>
      </c>
      <c r="K8" s="4">
        <f>E28</f>
        <v>0</v>
      </c>
      <c r="L8" s="4">
        <f>E30</f>
        <v>1</v>
      </c>
      <c r="M8" s="4" t="s">
        <v>47</v>
      </c>
      <c r="N8" s="25">
        <f>HLOOKUP(M8,$W$1:$Z$2,2,FALSE)</f>
        <v>15.9</v>
      </c>
      <c r="O8" s="1" t="s">
        <v>61</v>
      </c>
      <c r="P8" s="25">
        <f>HLOOKUP(O8,$W$1:$Z$2,2,FALSE)</f>
        <v>20.3</v>
      </c>
      <c r="Q8" s="25">
        <f>N8*35%+N8</f>
        <v>21.465</v>
      </c>
      <c r="R8" s="25">
        <f>P8*35%+P8</f>
        <v>27.405000000000001</v>
      </c>
      <c r="S8" s="4">
        <v>3</v>
      </c>
      <c r="T8" s="25">
        <f>VLOOKUP(S8,'partie 1'!$I$7:$O$9,2,FALSE)</f>
        <v>98.8</v>
      </c>
      <c r="U8" s="4">
        <v>2</v>
      </c>
      <c r="V8" s="25">
        <f>VLOOKUP('partie 2'!U8,'partie 1'!$I$7:$O$9,5,FALSE)</f>
        <v>94.5</v>
      </c>
      <c r="W8" s="4">
        <f>G26+G27+G28+G29</f>
        <v>2.293784</v>
      </c>
      <c r="X8" s="4">
        <f>G30</f>
        <v>0.56381599999999998</v>
      </c>
      <c r="Y8" s="25">
        <f>ROUNDUP(W8*N8,0)</f>
        <v>37</v>
      </c>
      <c r="Z8" s="25">
        <f>IF(X8&gt;0,ROUNDUP(X8*P8+R8,0),ROUND(X8*P8,0))</f>
        <v>39</v>
      </c>
      <c r="AA8" s="4">
        <f>H26+H27+H28+H29</f>
        <v>5.4240000000000004</v>
      </c>
      <c r="AB8" s="3">
        <f>H30</f>
        <v>3.0840000000000001</v>
      </c>
      <c r="AC8" s="31">
        <f>ROUNDUP(AA8*(T8/75),0)</f>
        <v>8</v>
      </c>
      <c r="AD8" s="25">
        <f>ROUNDUP(AB8*(V8/75),0)</f>
        <v>4</v>
      </c>
      <c r="AE8" s="25">
        <f>SUM(AC8:AD8,Y8:Z8)/2</f>
        <v>44</v>
      </c>
      <c r="AF8" s="26">
        <f>SUM(AC8:AE8,Y8:Z8)</f>
        <v>132</v>
      </c>
    </row>
    <row r="9" spans="1:51" x14ac:dyDescent="0.25">
      <c r="A9" s="4">
        <v>4</v>
      </c>
      <c r="B9" s="4" t="s">
        <v>34</v>
      </c>
      <c r="C9" s="4">
        <v>922</v>
      </c>
      <c r="D9" s="4">
        <v>572</v>
      </c>
      <c r="E9" s="4">
        <v>1</v>
      </c>
      <c r="F9" s="4">
        <v>0</v>
      </c>
      <c r="G9" s="16">
        <f>((C9*D9)*E9)/1000000</f>
        <v>0.52738399999999996</v>
      </c>
      <c r="H9" s="4">
        <f>F9*E9/1000</f>
        <v>0</v>
      </c>
      <c r="J9" s="4" t="s">
        <v>55</v>
      </c>
      <c r="K9" s="4">
        <f>E38</f>
        <v>1</v>
      </c>
      <c r="L9" s="4">
        <f>E40</f>
        <v>1</v>
      </c>
      <c r="M9" s="4" t="s">
        <v>59</v>
      </c>
      <c r="N9" s="25">
        <f>HLOOKUP(M9,$W$1:$Z$2,2,FALSE)</f>
        <v>23.46</v>
      </c>
      <c r="O9" s="1" t="s">
        <v>60</v>
      </c>
      <c r="P9" s="25">
        <f>HLOOKUP(O9,$W$1:$Z$2,2,FALSE)</f>
        <v>20.3</v>
      </c>
      <c r="Q9" s="25">
        <f>N9*35%+N9</f>
        <v>31.670999999999999</v>
      </c>
      <c r="R9" s="25">
        <f>P9*35%+P9</f>
        <v>27.405000000000001</v>
      </c>
      <c r="S9" s="4">
        <v>3</v>
      </c>
      <c r="T9" s="25">
        <f>VLOOKUP(S9,'partie 1'!$I$7:$O$9,2,FALSE)</f>
        <v>98.8</v>
      </c>
      <c r="U9" s="4">
        <v>1</v>
      </c>
      <c r="V9" s="25">
        <f>VLOOKUP('partie 2'!U9,'partie 1'!$I$7:$O$9,5,FALSE)</f>
        <v>79.900000000000006</v>
      </c>
      <c r="W9" s="4">
        <f>G36+G37+G39+G38</f>
        <v>2.1062279999999998</v>
      </c>
      <c r="X9" s="4">
        <f>G40</f>
        <v>0.47361599999999998</v>
      </c>
      <c r="Y9" s="25">
        <f>ROUNDUP(W9*N9,0)</f>
        <v>50</v>
      </c>
      <c r="Z9" s="25">
        <f>IF(X9&gt;0,ROUNDUP(X9*P9+R9,0),ROUND(X9*P9,0))</f>
        <v>38</v>
      </c>
      <c r="AA9" s="4">
        <f>H36+H37+H38+H39</f>
        <v>5.9619999999999997</v>
      </c>
      <c r="AB9" s="3">
        <f>H40</f>
        <v>3.1840000000000002</v>
      </c>
      <c r="AC9" s="31">
        <f>ROUNDUP(AA9*(T9/75),0)</f>
        <v>8</v>
      </c>
      <c r="AD9" s="25">
        <f>ROUNDUP(AB9*(V9/75),0)</f>
        <v>4</v>
      </c>
      <c r="AE9" s="25">
        <f>SUM(AC9:AD9,Y9:Z9)/2</f>
        <v>50</v>
      </c>
      <c r="AF9" s="26">
        <f>SUM(AC9:AE9,Y9:Z9)</f>
        <v>150</v>
      </c>
    </row>
    <row r="10" spans="1:51" x14ac:dyDescent="0.25">
      <c r="A10" s="4">
        <v>5</v>
      </c>
      <c r="B10" s="4" t="s">
        <v>43</v>
      </c>
      <c r="C10" s="4">
        <v>946</v>
      </c>
      <c r="D10" s="4">
        <v>596</v>
      </c>
      <c r="E10" s="4">
        <f>IF($B$10=$AO$1,0,1)</f>
        <v>0</v>
      </c>
      <c r="F10" s="4">
        <v>3084</v>
      </c>
      <c r="G10" s="16">
        <f>((C10*D10)*E10)/1000000</f>
        <v>0</v>
      </c>
      <c r="H10" s="4">
        <f>F10*E10/1000</f>
        <v>0</v>
      </c>
      <c r="J10" s="23"/>
      <c r="W10" s="21">
        <f>SUM(W6:W9)</f>
        <v>11.801504</v>
      </c>
      <c r="X10" s="21">
        <f>SUM(X6:X9)</f>
        <v>1.0374319999999999</v>
      </c>
      <c r="AA10" s="21">
        <f>SUM(AA6:AA9)</f>
        <v>33.06</v>
      </c>
      <c r="AB10" s="21">
        <f>SUM(AB6:AB9)</f>
        <v>6.2680000000000007</v>
      </c>
    </row>
    <row r="11" spans="1:51" x14ac:dyDescent="0.25">
      <c r="F11" s="4" t="s">
        <v>45</v>
      </c>
      <c r="G11" s="16">
        <f>SUM(G6:G10)</f>
        <v>2.6598760000000001</v>
      </c>
      <c r="H11" s="16">
        <f>SUM(H6:H10)</f>
        <v>5.99</v>
      </c>
      <c r="J11" s="23" t="s">
        <v>102</v>
      </c>
      <c r="K11">
        <f>L11*1.2</f>
        <v>3.5999999999999996</v>
      </c>
      <c r="L11">
        <v>3</v>
      </c>
      <c r="V11" s="35" t="s">
        <v>82</v>
      </c>
      <c r="W11" s="36">
        <f>W10+X10</f>
        <v>12.838936</v>
      </c>
      <c r="Z11" s="35" t="s">
        <v>83</v>
      </c>
      <c r="AA11" s="36">
        <f>AA10+AB10</f>
        <v>39.328000000000003</v>
      </c>
    </row>
    <row r="12" spans="1:51" ht="15.75" thickBot="1" x14ac:dyDescent="0.3">
      <c r="Q12" s="19" t="s">
        <v>128</v>
      </c>
    </row>
    <row r="13" spans="1:51" x14ac:dyDescent="0.25">
      <c r="A13" s="123" t="s">
        <v>39</v>
      </c>
      <c r="B13" s="123"/>
      <c r="C13" s="123"/>
      <c r="D13" s="123"/>
      <c r="E13" s="123"/>
      <c r="F13" s="123"/>
      <c r="G13" s="123"/>
      <c r="H13" s="123"/>
      <c r="J13" s="133" t="s">
        <v>65</v>
      </c>
      <c r="K13" s="134"/>
      <c r="L13" s="134"/>
      <c r="M13" s="134"/>
      <c r="N13" s="134"/>
      <c r="O13" s="135"/>
      <c r="P13" s="19"/>
      <c r="Q13" s="19"/>
      <c r="R13" s="19"/>
    </row>
    <row r="14" spans="1:51" ht="15.75" thickBot="1" x14ac:dyDescent="0.3">
      <c r="A14" s="123"/>
      <c r="B14" s="123"/>
      <c r="C14" s="123"/>
      <c r="D14" s="123"/>
      <c r="E14" s="123"/>
      <c r="F14" s="123"/>
      <c r="G14" s="123"/>
      <c r="H14" s="123"/>
      <c r="J14" s="136"/>
      <c r="K14" s="137"/>
      <c r="L14" s="137"/>
      <c r="M14" s="137"/>
      <c r="N14" s="137"/>
      <c r="O14" s="138"/>
      <c r="P14" s="19"/>
      <c r="Q14" s="77"/>
      <c r="R14" s="19"/>
      <c r="Z14" s="78"/>
    </row>
    <row r="15" spans="1:51" ht="15" customHeight="1" x14ac:dyDescent="0.25">
      <c r="A15" s="6" t="s">
        <v>26</v>
      </c>
      <c r="B15" s="6" t="s">
        <v>27</v>
      </c>
      <c r="C15" s="6" t="s">
        <v>28</v>
      </c>
      <c r="D15" s="6" t="s">
        <v>29</v>
      </c>
      <c r="E15" s="6" t="s">
        <v>30</v>
      </c>
      <c r="F15" s="6" t="s">
        <v>31</v>
      </c>
      <c r="G15" s="6" t="s">
        <v>35</v>
      </c>
      <c r="H15" s="50" t="s">
        <v>36</v>
      </c>
      <c r="I15" s="131" t="s">
        <v>25</v>
      </c>
      <c r="J15" s="127" t="s">
        <v>84</v>
      </c>
      <c r="K15" s="125" t="s">
        <v>85</v>
      </c>
      <c r="L15" s="125" t="s">
        <v>87</v>
      </c>
      <c r="M15" s="143" t="s">
        <v>93</v>
      </c>
      <c r="N15" s="144" t="s">
        <v>87</v>
      </c>
      <c r="O15" s="139" t="s">
        <v>114</v>
      </c>
      <c r="Q15" s="78"/>
    </row>
    <row r="16" spans="1:51" ht="15.75" thickBot="1" x14ac:dyDescent="0.3">
      <c r="A16" s="3">
        <v>1</v>
      </c>
      <c r="B16" s="3" t="s">
        <v>32</v>
      </c>
      <c r="C16" s="3">
        <v>912</v>
      </c>
      <c r="D16" s="3">
        <v>600</v>
      </c>
      <c r="E16" s="3">
        <v>2</v>
      </c>
      <c r="F16" s="3">
        <v>912</v>
      </c>
      <c r="G16" s="17">
        <f>((C16*D16)*E16)/1000000</f>
        <v>1.0944</v>
      </c>
      <c r="H16" s="51">
        <f>F16*E16/1000</f>
        <v>1.8240000000000001</v>
      </c>
      <c r="I16" s="132"/>
      <c r="J16" s="128"/>
      <c r="K16" s="126"/>
      <c r="L16" s="126"/>
      <c r="M16" s="141"/>
      <c r="N16" s="142"/>
      <c r="O16" s="140"/>
    </row>
    <row r="17" spans="1:25" ht="15.75" thickBot="1" x14ac:dyDescent="0.3">
      <c r="A17" s="3">
        <v>2</v>
      </c>
      <c r="B17" s="3" t="s">
        <v>37</v>
      </c>
      <c r="C17" s="3">
        <v>1200</v>
      </c>
      <c r="D17" s="3">
        <v>600</v>
      </c>
      <c r="E17" s="3">
        <v>2</v>
      </c>
      <c r="F17" s="3">
        <v>2400</v>
      </c>
      <c r="G17" s="17">
        <f>((C17*D17)*E17)/1000000</f>
        <v>1.44</v>
      </c>
      <c r="H17" s="18">
        <f>F17*E17/1000</f>
        <v>4.8</v>
      </c>
      <c r="J17" s="37">
        <f>W10</f>
        <v>11.801504</v>
      </c>
      <c r="K17" s="16">
        <f>'partie 1'!J12-'partie 2'!J17</f>
        <v>-0.20950399999999902</v>
      </c>
      <c r="L17" s="24">
        <f>K17/(2.8*2.07)</f>
        <v>-3.6146307798481547E-2</v>
      </c>
      <c r="M17" s="4">
        <f>(K11-(M21*1.2))/0.6</f>
        <v>3.9999999999999991</v>
      </c>
      <c r="N17" s="38">
        <f>L17*M17</f>
        <v>-0.14458523119392616</v>
      </c>
      <c r="O17" s="73">
        <f>AF6*M17</f>
        <v>617.99999999999989</v>
      </c>
      <c r="P17" s="64"/>
      <c r="Y17" s="78"/>
    </row>
    <row r="18" spans="1:25" ht="15.75" thickBot="1" x14ac:dyDescent="0.3">
      <c r="A18" s="3">
        <v>3</v>
      </c>
      <c r="B18" s="3" t="s">
        <v>34</v>
      </c>
      <c r="C18" s="3">
        <v>922</v>
      </c>
      <c r="D18" s="3">
        <v>1172</v>
      </c>
      <c r="E18" s="3">
        <v>1</v>
      </c>
      <c r="F18" s="3">
        <v>0</v>
      </c>
      <c r="G18" s="17">
        <f>((C18*D18)*E18)/1000000</f>
        <v>1.080584</v>
      </c>
      <c r="H18" s="18">
        <f>F18*E18/1000</f>
        <v>0</v>
      </c>
      <c r="J18" s="39"/>
      <c r="K18" s="22"/>
      <c r="L18" s="22"/>
      <c r="M18" s="2"/>
      <c r="N18" s="40"/>
      <c r="O18" s="57"/>
      <c r="P18" s="64"/>
    </row>
    <row r="19" spans="1:25" x14ac:dyDescent="0.25">
      <c r="A19" s="3">
        <v>4</v>
      </c>
      <c r="B19" s="3" t="s">
        <v>38</v>
      </c>
      <c r="C19" s="3">
        <v>1196</v>
      </c>
      <c r="D19" s="3">
        <v>314</v>
      </c>
      <c r="E19" s="3">
        <v>3</v>
      </c>
      <c r="F19" s="3">
        <v>3020</v>
      </c>
      <c r="G19" s="17">
        <f>((C19*D19)*E19)/1000000</f>
        <v>1.1266320000000001</v>
      </c>
      <c r="H19" s="52">
        <f>F19*E19/1000</f>
        <v>9.06</v>
      </c>
      <c r="I19" s="131" t="s">
        <v>103</v>
      </c>
      <c r="J19" s="128" t="s">
        <v>86</v>
      </c>
      <c r="K19" s="126" t="s">
        <v>85</v>
      </c>
      <c r="L19" s="126" t="s">
        <v>88</v>
      </c>
      <c r="M19" s="141" t="s">
        <v>93</v>
      </c>
      <c r="N19" s="142" t="s">
        <v>95</v>
      </c>
      <c r="O19" s="139" t="s">
        <v>106</v>
      </c>
      <c r="P19" s="64"/>
    </row>
    <row r="20" spans="1:25" ht="15.75" thickBot="1" x14ac:dyDescent="0.3">
      <c r="F20" s="4" t="s">
        <v>45</v>
      </c>
      <c r="G20" s="16">
        <f>SUM(G16:G19)</f>
        <v>4.7416159999999996</v>
      </c>
      <c r="H20" s="53">
        <f>SUM(H16:H19)</f>
        <v>15.684000000000001</v>
      </c>
      <c r="I20" s="132"/>
      <c r="J20" s="128"/>
      <c r="K20" s="126"/>
      <c r="L20" s="126"/>
      <c r="M20" s="141"/>
      <c r="N20" s="142"/>
      <c r="O20" s="140"/>
    </row>
    <row r="21" spans="1:25" ht="15.75" thickBot="1" x14ac:dyDescent="0.3">
      <c r="J21" s="37">
        <f>X10</f>
        <v>1.0374319999999999</v>
      </c>
      <c r="K21" s="16">
        <f>'partie 1'!J12-'partie 2'!J21</f>
        <v>10.554568</v>
      </c>
      <c r="L21" s="24">
        <f>K21/(2.8*2.07)</f>
        <v>1.8210089717046241</v>
      </c>
      <c r="M21" s="4">
        <v>1</v>
      </c>
      <c r="N21" s="41">
        <f>L21*M21</f>
        <v>1.8210089717046241</v>
      </c>
      <c r="O21" s="73">
        <f>AF7*M21</f>
        <v>199.5</v>
      </c>
    </row>
    <row r="22" spans="1:25" ht="15.75" thickBot="1" x14ac:dyDescent="0.3">
      <c r="J22" s="39"/>
      <c r="K22" s="22"/>
      <c r="L22" s="22"/>
      <c r="M22" s="2"/>
      <c r="N22" s="40"/>
      <c r="O22" s="57"/>
    </row>
    <row r="23" spans="1:25" x14ac:dyDescent="0.25">
      <c r="A23" s="123" t="s">
        <v>46</v>
      </c>
      <c r="B23" s="123"/>
      <c r="C23" s="123"/>
      <c r="D23" s="123"/>
      <c r="E23" s="123"/>
      <c r="F23" s="123"/>
      <c r="G23" s="123"/>
      <c r="H23" s="124"/>
      <c r="I23" s="131" t="s">
        <v>104</v>
      </c>
      <c r="J23" s="128" t="s">
        <v>89</v>
      </c>
      <c r="K23" s="126" t="s">
        <v>90</v>
      </c>
      <c r="L23" s="126" t="s">
        <v>91</v>
      </c>
      <c r="M23" s="141" t="s">
        <v>93</v>
      </c>
      <c r="N23" s="142" t="s">
        <v>94</v>
      </c>
      <c r="O23" s="139" t="s">
        <v>106</v>
      </c>
    </row>
    <row r="24" spans="1:25" ht="15.75" thickBot="1" x14ac:dyDescent="0.3">
      <c r="A24" s="123"/>
      <c r="B24" s="123"/>
      <c r="C24" s="123"/>
      <c r="D24" s="123"/>
      <c r="E24" s="123"/>
      <c r="F24" s="123"/>
      <c r="G24" s="123"/>
      <c r="H24" s="124"/>
      <c r="I24" s="132"/>
      <c r="J24" s="128"/>
      <c r="K24" s="126"/>
      <c r="L24" s="126"/>
      <c r="M24" s="141"/>
      <c r="N24" s="142"/>
      <c r="O24" s="140"/>
    </row>
    <row r="25" spans="1:25" ht="15.75" thickBot="1" x14ac:dyDescent="0.3">
      <c r="A25" s="6" t="s">
        <v>26</v>
      </c>
      <c r="B25" s="6" t="s">
        <v>27</v>
      </c>
      <c r="C25" s="6" t="s">
        <v>28</v>
      </c>
      <c r="D25" s="6" t="s">
        <v>29</v>
      </c>
      <c r="E25" s="6" t="s">
        <v>30</v>
      </c>
      <c r="F25" s="6" t="s">
        <v>31</v>
      </c>
      <c r="G25" s="6" t="s">
        <v>35</v>
      </c>
      <c r="H25" s="6" t="s">
        <v>36</v>
      </c>
      <c r="J25" s="37">
        <f>AA10</f>
        <v>33.06</v>
      </c>
      <c r="K25" s="16">
        <f>75-J25</f>
        <v>41.94</v>
      </c>
      <c r="L25" s="24">
        <f>K25/75</f>
        <v>0.55919999999999992</v>
      </c>
      <c r="M25" s="4">
        <f>M17</f>
        <v>3.9999999999999991</v>
      </c>
      <c r="N25" s="41">
        <f>(K25*M25)/75</f>
        <v>2.2367999999999997</v>
      </c>
      <c r="O25" s="74">
        <f>AF8*M25</f>
        <v>527.99999999999989</v>
      </c>
    </row>
    <row r="26" spans="1:25" ht="15.75" thickBot="1" x14ac:dyDescent="0.3">
      <c r="A26" s="4">
        <v>1</v>
      </c>
      <c r="B26" s="4" t="s">
        <v>32</v>
      </c>
      <c r="C26" s="4">
        <v>912</v>
      </c>
      <c r="D26" s="4">
        <v>600</v>
      </c>
      <c r="E26" s="4">
        <v>2</v>
      </c>
      <c r="F26" s="4">
        <v>912</v>
      </c>
      <c r="G26" s="4">
        <f>((C26*D26)*E26)/1000000</f>
        <v>1.0944</v>
      </c>
      <c r="H26" s="4">
        <f>F26*E26/1000</f>
        <v>1.8240000000000001</v>
      </c>
      <c r="J26" s="39"/>
      <c r="K26" s="22"/>
      <c r="L26" s="22"/>
      <c r="M26" s="2"/>
      <c r="N26" s="40"/>
      <c r="O26" s="57"/>
    </row>
    <row r="27" spans="1:25" x14ac:dyDescent="0.25">
      <c r="A27" s="4">
        <v>2</v>
      </c>
      <c r="B27" s="4" t="s">
        <v>37</v>
      </c>
      <c r="C27" s="4">
        <v>600</v>
      </c>
      <c r="D27" s="4">
        <v>560</v>
      </c>
      <c r="E27" s="4">
        <v>2</v>
      </c>
      <c r="F27" s="4">
        <v>1800</v>
      </c>
      <c r="G27" s="4">
        <f>((C27*D27)*E27)/1000000</f>
        <v>0.67200000000000004</v>
      </c>
      <c r="H27" s="54">
        <f>F27*E27/1000</f>
        <v>3.6</v>
      </c>
      <c r="I27" s="131" t="s">
        <v>105</v>
      </c>
      <c r="J27" s="128" t="s">
        <v>92</v>
      </c>
      <c r="K27" s="126" t="s">
        <v>90</v>
      </c>
      <c r="L27" s="126" t="s">
        <v>91</v>
      </c>
      <c r="M27" s="141" t="s">
        <v>93</v>
      </c>
      <c r="N27" s="142" t="s">
        <v>96</v>
      </c>
      <c r="O27" s="139" t="s">
        <v>106</v>
      </c>
    </row>
    <row r="28" spans="1:25" ht="15.75" thickBot="1" x14ac:dyDescent="0.3">
      <c r="A28" s="4">
        <v>3</v>
      </c>
      <c r="B28" s="4" t="s">
        <v>42</v>
      </c>
      <c r="C28" s="4">
        <v>566</v>
      </c>
      <c r="D28" s="4">
        <v>522</v>
      </c>
      <c r="E28" s="4">
        <f>IF($B$28=$AM$1,0,IF($B$28=$AM$2,1,2))</f>
        <v>0</v>
      </c>
      <c r="F28" s="4">
        <v>566</v>
      </c>
      <c r="G28" s="4">
        <f>((C28*D28)*E28)/1000000</f>
        <v>0</v>
      </c>
      <c r="H28" s="54">
        <f>F28*E28/1000</f>
        <v>0</v>
      </c>
      <c r="I28" s="132"/>
      <c r="J28" s="128"/>
      <c r="K28" s="126"/>
      <c r="L28" s="126"/>
      <c r="M28" s="141"/>
      <c r="N28" s="142"/>
      <c r="O28" s="140"/>
    </row>
    <row r="29" spans="1:25" ht="15.75" thickBot="1" x14ac:dyDescent="0.3">
      <c r="A29" s="4">
        <v>4</v>
      </c>
      <c r="B29" s="4" t="s">
        <v>34</v>
      </c>
      <c r="C29" s="4">
        <v>922</v>
      </c>
      <c r="D29" s="4">
        <v>572</v>
      </c>
      <c r="E29" s="4">
        <v>1</v>
      </c>
      <c r="F29" s="4">
        <v>0</v>
      </c>
      <c r="G29" s="4">
        <f>((C29*D29)*E29)/1000000</f>
        <v>0.52738399999999996</v>
      </c>
      <c r="H29" s="4">
        <f>F29*E29/1000</f>
        <v>0</v>
      </c>
      <c r="J29" s="42">
        <f>AB10</f>
        <v>6.2680000000000007</v>
      </c>
      <c r="K29" s="43">
        <f>75-J29</f>
        <v>68.731999999999999</v>
      </c>
      <c r="L29" s="44">
        <f>K29/75</f>
        <v>0.91642666666666661</v>
      </c>
      <c r="M29" s="45">
        <f>IF(AY3&gt;M17,M17,AY3)</f>
        <v>2</v>
      </c>
      <c r="N29" s="46">
        <f>L29*M29</f>
        <v>1.8328533333333332</v>
      </c>
      <c r="O29" s="75">
        <f>AF9*M29</f>
        <v>300</v>
      </c>
    </row>
    <row r="30" spans="1:25" x14ac:dyDescent="0.25">
      <c r="A30" s="4">
        <v>5</v>
      </c>
      <c r="B30" s="4" t="s">
        <v>44</v>
      </c>
      <c r="C30" s="4">
        <v>946</v>
      </c>
      <c r="D30" s="4">
        <v>596</v>
      </c>
      <c r="E30" s="4">
        <f>IF($B$30=$AO$1,0,1)</f>
        <v>1</v>
      </c>
      <c r="F30" s="4">
        <v>3084</v>
      </c>
      <c r="G30" s="4">
        <f>((C30*D30)*E30)/1000000</f>
        <v>0.56381599999999998</v>
      </c>
      <c r="H30" s="4">
        <f>F30*E30/1000</f>
        <v>3.0840000000000001</v>
      </c>
      <c r="O30" s="76"/>
    </row>
    <row r="31" spans="1:25" x14ac:dyDescent="0.25">
      <c r="A31" s="22"/>
      <c r="B31" s="22"/>
      <c r="C31" s="22"/>
      <c r="D31" s="22"/>
      <c r="E31" s="22"/>
      <c r="F31" s="4" t="s">
        <v>64</v>
      </c>
      <c r="G31" s="4">
        <f>SUM(G26:G30)</f>
        <v>2.8576000000000001</v>
      </c>
      <c r="H31" s="4">
        <f>SUM(H26:H30)</f>
        <v>8.5080000000000009</v>
      </c>
    </row>
    <row r="33" spans="1:8" x14ac:dyDescent="0.25">
      <c r="A33" s="123" t="s">
        <v>56</v>
      </c>
      <c r="B33" s="123"/>
      <c r="C33" s="123"/>
      <c r="D33" s="123"/>
      <c r="E33" s="123"/>
      <c r="F33" s="123"/>
      <c r="G33" s="123"/>
      <c r="H33" s="123"/>
    </row>
    <row r="34" spans="1:8" x14ac:dyDescent="0.25">
      <c r="A34" s="123"/>
      <c r="B34" s="123"/>
      <c r="C34" s="123"/>
      <c r="D34" s="123"/>
      <c r="E34" s="123"/>
      <c r="F34" s="123"/>
      <c r="G34" s="123"/>
      <c r="H34" s="123"/>
    </row>
    <row r="35" spans="1:8" x14ac:dyDescent="0.25">
      <c r="A35" s="6" t="s">
        <v>26</v>
      </c>
      <c r="B35" s="6" t="s">
        <v>27</v>
      </c>
      <c r="C35" s="6" t="s">
        <v>28</v>
      </c>
      <c r="D35" s="6" t="s">
        <v>29</v>
      </c>
      <c r="E35" s="6" t="s">
        <v>30</v>
      </c>
      <c r="F35" s="6" t="s">
        <v>31</v>
      </c>
      <c r="G35" s="6" t="s">
        <v>35</v>
      </c>
      <c r="H35" s="6" t="s">
        <v>36</v>
      </c>
    </row>
    <row r="36" spans="1:8" x14ac:dyDescent="0.25">
      <c r="A36" s="4">
        <v>1</v>
      </c>
      <c r="B36" s="4" t="s">
        <v>32</v>
      </c>
      <c r="C36" s="4">
        <v>400</v>
      </c>
      <c r="D36" s="4">
        <v>362</v>
      </c>
      <c r="E36" s="4">
        <v>2</v>
      </c>
      <c r="F36" s="4">
        <v>400</v>
      </c>
      <c r="G36" s="4">
        <f>((C36*D36)*E36)/1000000</f>
        <v>0.28960000000000002</v>
      </c>
      <c r="H36" s="4">
        <f>F36*E36/1000</f>
        <v>0.8</v>
      </c>
    </row>
    <row r="37" spans="1:8" x14ac:dyDescent="0.25">
      <c r="A37" s="4">
        <v>2</v>
      </c>
      <c r="B37" s="4" t="s">
        <v>37</v>
      </c>
      <c r="C37" s="4">
        <v>1200</v>
      </c>
      <c r="D37" s="4">
        <v>400</v>
      </c>
      <c r="E37" s="4">
        <v>2</v>
      </c>
      <c r="F37" s="4">
        <v>2000</v>
      </c>
      <c r="G37" s="4">
        <f>((C37*D37)*E37)/1000000</f>
        <v>0.96</v>
      </c>
      <c r="H37" s="4">
        <f>F37*E37/1000</f>
        <v>4</v>
      </c>
    </row>
    <row r="38" spans="1:8" x14ac:dyDescent="0.25">
      <c r="A38" s="4">
        <v>3</v>
      </c>
      <c r="B38" s="4" t="s">
        <v>57</v>
      </c>
      <c r="C38" s="4">
        <v>1162</v>
      </c>
      <c r="D38" s="4">
        <v>362</v>
      </c>
      <c r="E38" s="4">
        <v>1</v>
      </c>
      <c r="F38" s="4">
        <v>1162</v>
      </c>
      <c r="G38" s="4">
        <f>((C38*D38)*E38)/1000000</f>
        <v>0.42064400000000002</v>
      </c>
      <c r="H38" s="4">
        <f>F38*E38/1000</f>
        <v>1.1619999999999999</v>
      </c>
    </row>
    <row r="39" spans="1:8" x14ac:dyDescent="0.25">
      <c r="A39" s="4">
        <v>4</v>
      </c>
      <c r="B39" s="4" t="s">
        <v>34</v>
      </c>
      <c r="C39" s="4">
        <v>1172</v>
      </c>
      <c r="D39" s="4">
        <v>372</v>
      </c>
      <c r="E39" s="4">
        <v>1</v>
      </c>
      <c r="F39" s="4">
        <v>0</v>
      </c>
      <c r="G39" s="4">
        <f>((C39*D39)*E39)/1000000</f>
        <v>0.43598399999999998</v>
      </c>
      <c r="H39" s="4">
        <f>F39*E39/1000</f>
        <v>0</v>
      </c>
    </row>
    <row r="40" spans="1:8" x14ac:dyDescent="0.25">
      <c r="A40" s="4">
        <v>5</v>
      </c>
      <c r="B40" s="4" t="s">
        <v>43</v>
      </c>
      <c r="C40" s="4">
        <v>1196</v>
      </c>
      <c r="D40" s="4">
        <v>396</v>
      </c>
      <c r="E40" s="4">
        <f>IF($B$30=$AO$1,0,1)</f>
        <v>1</v>
      </c>
      <c r="F40" s="4">
        <v>3184</v>
      </c>
      <c r="G40" s="4">
        <f>((C40*D40)*E40)/1000000</f>
        <v>0.47361599999999998</v>
      </c>
      <c r="H40" s="4">
        <f>F40*E40/1000</f>
        <v>3.1840000000000002</v>
      </c>
    </row>
    <row r="41" spans="1:8" x14ac:dyDescent="0.25">
      <c r="F41" t="s">
        <v>64</v>
      </c>
      <c r="G41" s="23">
        <f>SUM(G36:G40)</f>
        <v>2.579844</v>
      </c>
      <c r="H41" s="23">
        <f>SUM(H36:H40)</f>
        <v>9.1460000000000008</v>
      </c>
    </row>
  </sheetData>
  <mergeCells count="34">
    <mergeCell ref="K19:K20"/>
    <mergeCell ref="J19:J20"/>
    <mergeCell ref="L23:L24"/>
    <mergeCell ref="M23:M24"/>
    <mergeCell ref="N23:N24"/>
    <mergeCell ref="O27:O28"/>
    <mergeCell ref="O23:O24"/>
    <mergeCell ref="O19:O20"/>
    <mergeCell ref="O15:O16"/>
    <mergeCell ref="L19:L20"/>
    <mergeCell ref="L27:L28"/>
    <mergeCell ref="L15:L16"/>
    <mergeCell ref="M27:M28"/>
    <mergeCell ref="N27:N28"/>
    <mergeCell ref="M15:M16"/>
    <mergeCell ref="N15:N16"/>
    <mergeCell ref="M19:M20"/>
    <mergeCell ref="N19:N20"/>
    <mergeCell ref="A3:H4"/>
    <mergeCell ref="A13:H14"/>
    <mergeCell ref="A23:H24"/>
    <mergeCell ref="A33:H34"/>
    <mergeCell ref="K15:K16"/>
    <mergeCell ref="J15:J16"/>
    <mergeCell ref="K23:K24"/>
    <mergeCell ref="J23:J24"/>
    <mergeCell ref="J27:J28"/>
    <mergeCell ref="K27:K28"/>
    <mergeCell ref="J3:AF4"/>
    <mergeCell ref="I15:I16"/>
    <mergeCell ref="I27:I28"/>
    <mergeCell ref="I23:I24"/>
    <mergeCell ref="I19:I20"/>
    <mergeCell ref="J13:O14"/>
  </mergeCells>
  <conditionalFormatting sqref="L17">
    <cfRule type="cellIs" dxfId="7" priority="8" operator="greaterThan">
      <formula>5</formula>
    </cfRule>
  </conditionalFormatting>
  <conditionalFormatting sqref="L21">
    <cfRule type="cellIs" dxfId="6" priority="7" operator="greaterThan">
      <formula>5</formula>
    </cfRule>
  </conditionalFormatting>
  <conditionalFormatting sqref="L25">
    <cfRule type="cellIs" dxfId="5" priority="6" operator="greaterThan">
      <formula>3</formula>
    </cfRule>
  </conditionalFormatting>
  <conditionalFormatting sqref="L29">
    <cfRule type="cellIs" dxfId="4" priority="5" operator="greaterThan">
      <formula>3</formula>
    </cfRule>
  </conditionalFormatting>
  <conditionalFormatting sqref="N17">
    <cfRule type="cellIs" dxfId="3" priority="4" operator="greaterThan">
      <formula>5</formula>
    </cfRule>
  </conditionalFormatting>
  <conditionalFormatting sqref="N21">
    <cfRule type="cellIs" dxfId="2" priority="3" operator="greaterThan">
      <formula>5</formula>
    </cfRule>
  </conditionalFormatting>
  <conditionalFormatting sqref="N25">
    <cfRule type="cellIs" dxfId="1" priority="2" operator="greaterThan">
      <formula>3</formula>
    </cfRule>
  </conditionalFormatting>
  <conditionalFormatting sqref="N29">
    <cfRule type="cellIs" dxfId="0" priority="1" operator="greaterThan">
      <formula>3</formula>
    </cfRule>
  </conditionalFormatting>
  <dataValidations count="5">
    <dataValidation type="list" allowBlank="1" showInputMessage="1" showErrorMessage="1" sqref="B8 B28" xr:uid="{00000000-0002-0000-0100-000000000000}">
      <formula1>$AM$1:$AM$3</formula1>
    </dataValidation>
    <dataValidation type="list" allowBlank="1" showInputMessage="1" showErrorMessage="1" sqref="B10 B30:B31 B40" xr:uid="{00000000-0002-0000-0100-000001000000}">
      <formula1>$AO$1:$AO$2</formula1>
    </dataValidation>
    <dataValidation type="list" allowBlank="1" showInputMessage="1" showErrorMessage="1" sqref="S6:S9" xr:uid="{F655FC37-8E9D-4AB0-93A6-4E00F95EF33D}">
      <formula1>$S$1:$U$1</formula1>
    </dataValidation>
    <dataValidation type="list" allowBlank="1" showInputMessage="1" showErrorMessage="1" sqref="M6:M9" xr:uid="{EB0C2C28-EFAB-4ACF-A983-F25F4709B8E6}">
      <formula1>$W$1:$X$1</formula1>
    </dataValidation>
    <dataValidation type="list" allowBlank="1" showInputMessage="1" showErrorMessage="1" sqref="O6:O9" xr:uid="{5680F375-8269-4350-8CBF-66CE7C6C7C25}">
      <formula1>$Y$1:$Z$1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" r:id="rId4" name="Spinner 12">
              <controlPr defaultSize="0" autoPict="0">
                <anchor moveWithCells="1" siz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12</xdr:col>
                    <xdr:colOff>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5" name="Spinner 23">
              <controlPr defaultSize="0" autoPict="0">
                <anchor moveWithCells="1" sizeWithCells="1">
                  <from>
                    <xdr:col>12</xdr:col>
                    <xdr:colOff>0</xdr:colOff>
                    <xdr:row>20</xdr:row>
                    <xdr:rowOff>0</xdr:rowOff>
                  </from>
                  <to>
                    <xdr:col>12</xdr:col>
                    <xdr:colOff>333375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6" name="Spinner 25">
              <controlPr defaultSize="0" autoPict="0">
                <anchor moveWithCells="1" sizeWithCells="1">
                  <from>
                    <xdr:col>12</xdr:col>
                    <xdr:colOff>9525</xdr:colOff>
                    <xdr:row>28</xdr:row>
                    <xdr:rowOff>9525</xdr:rowOff>
                  </from>
                  <to>
                    <xdr:col>12</xdr:col>
                    <xdr:colOff>342900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4070B1-71B1-460C-B442-A4655DF1A55D}">
          <x14:formula1>
            <xm:f>'partie 1'!$I$7:$I$9</xm:f>
          </x14:formula1>
          <xm:sqref>U6:U9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5FC03-4489-42A9-B251-5F56B1FF0B3E}">
  <sheetPr codeName="Feuil3"/>
  <dimension ref="A1:H51"/>
  <sheetViews>
    <sheetView tabSelected="1" workbookViewId="0">
      <selection activeCell="D40" sqref="D40:D41"/>
    </sheetView>
  </sheetViews>
  <sheetFormatPr baseColWidth="10" defaultRowHeight="15" x14ac:dyDescent="0.25"/>
  <cols>
    <col min="3" max="5" width="15.7109375" customWidth="1"/>
    <col min="6" max="6" width="14.5703125" customWidth="1"/>
    <col min="7" max="7" width="10" customWidth="1"/>
  </cols>
  <sheetData>
    <row r="1" spans="1:7" ht="15" customHeight="1" x14ac:dyDescent="0.25">
      <c r="A1" s="206" t="s">
        <v>97</v>
      </c>
      <c r="B1" s="207"/>
      <c r="C1" s="207"/>
      <c r="D1" s="207"/>
      <c r="E1" s="207"/>
      <c r="F1" s="207"/>
      <c r="G1" s="208"/>
    </row>
    <row r="2" spans="1:7" ht="15.75" customHeight="1" thickBot="1" x14ac:dyDescent="0.3">
      <c r="A2" s="209"/>
      <c r="B2" s="210"/>
      <c r="C2" s="210"/>
      <c r="D2" s="210"/>
      <c r="E2" s="210"/>
      <c r="F2" s="210"/>
      <c r="G2" s="211"/>
    </row>
    <row r="3" spans="1:7" ht="15" customHeight="1" x14ac:dyDescent="0.25">
      <c r="A3" s="145" t="s">
        <v>52</v>
      </c>
      <c r="B3" s="146"/>
      <c r="C3" s="154" t="s">
        <v>2</v>
      </c>
      <c r="D3" s="154" t="s">
        <v>99</v>
      </c>
      <c r="E3" s="156" t="s">
        <v>101</v>
      </c>
      <c r="F3" s="195" t="s">
        <v>100</v>
      </c>
      <c r="G3" s="196"/>
    </row>
    <row r="4" spans="1:7" x14ac:dyDescent="0.25">
      <c r="A4" s="147"/>
      <c r="B4" s="148"/>
      <c r="C4" s="155"/>
      <c r="D4" s="155"/>
      <c r="E4" s="157"/>
      <c r="F4" s="159"/>
      <c r="G4" s="197"/>
    </row>
    <row r="5" spans="1:7" x14ac:dyDescent="0.25">
      <c r="A5" s="147"/>
      <c r="B5" s="148"/>
      <c r="C5" s="4" t="s">
        <v>32</v>
      </c>
      <c r="D5" s="3">
        <f>'partie 2'!E6</f>
        <v>2</v>
      </c>
      <c r="E5" s="58">
        <f>'partie 2'!G6</f>
        <v>1.0944</v>
      </c>
      <c r="F5" s="200">
        <f>'partie 2'!H6</f>
        <v>1.8240000000000001</v>
      </c>
      <c r="G5" s="201"/>
    </row>
    <row r="6" spans="1:7" x14ac:dyDescent="0.25">
      <c r="A6" s="147"/>
      <c r="B6" s="148"/>
      <c r="C6" s="151" t="s">
        <v>33</v>
      </c>
      <c r="D6" s="167">
        <f>'partie 2'!E7</f>
        <v>2</v>
      </c>
      <c r="E6" s="213">
        <f>'partie 2'!G7</f>
        <v>0.72</v>
      </c>
      <c r="F6" s="165">
        <f>'partie 2'!H7</f>
        <v>3.6</v>
      </c>
      <c r="G6" s="189"/>
    </row>
    <row r="7" spans="1:7" x14ac:dyDescent="0.25">
      <c r="A7" s="147"/>
      <c r="B7" s="148"/>
      <c r="C7" s="151"/>
      <c r="D7" s="168"/>
      <c r="E7" s="166"/>
      <c r="F7" s="166"/>
      <c r="G7" s="190"/>
    </row>
    <row r="8" spans="1:7" x14ac:dyDescent="0.25">
      <c r="A8" s="147"/>
      <c r="B8" s="148"/>
      <c r="C8" s="47">
        <f>'partie 2'!E8</f>
        <v>1</v>
      </c>
      <c r="D8" s="3">
        <f>'partie 2'!E8</f>
        <v>1</v>
      </c>
      <c r="E8" s="58">
        <f>'partie 2'!G8</f>
        <v>0.31809199999999999</v>
      </c>
      <c r="F8" s="200">
        <f>'partie 2'!H8</f>
        <v>0.56599999999999995</v>
      </c>
      <c r="G8" s="201"/>
    </row>
    <row r="9" spans="1:7" x14ac:dyDescent="0.25">
      <c r="A9" s="147"/>
      <c r="B9" s="148"/>
      <c r="C9" s="4" t="s">
        <v>34</v>
      </c>
      <c r="D9" s="3">
        <f>'partie 2'!E9</f>
        <v>1</v>
      </c>
      <c r="E9" s="58">
        <f>'partie 2'!G9</f>
        <v>0.52738399999999996</v>
      </c>
      <c r="F9" s="200">
        <f>'partie 2'!H9</f>
        <v>0</v>
      </c>
      <c r="G9" s="201"/>
    </row>
    <row r="10" spans="1:7" ht="15.75" thickBot="1" x14ac:dyDescent="0.3">
      <c r="A10" s="149"/>
      <c r="B10" s="212"/>
      <c r="C10" s="49">
        <f>'partie 2'!E10</f>
        <v>0</v>
      </c>
      <c r="D10" s="48">
        <f>'partie 2'!E10</f>
        <v>0</v>
      </c>
      <c r="E10" s="59">
        <f>'partie 2'!G10</f>
        <v>0</v>
      </c>
      <c r="F10" s="198">
        <f>'partie 2'!H10</f>
        <v>0</v>
      </c>
      <c r="G10" s="199"/>
    </row>
    <row r="11" spans="1:7" ht="15" customHeight="1" x14ac:dyDescent="0.25">
      <c r="A11" s="147" t="s">
        <v>53</v>
      </c>
      <c r="B11" s="148"/>
      <c r="C11" s="158" t="s">
        <v>2</v>
      </c>
      <c r="D11" s="158" t="s">
        <v>99</v>
      </c>
      <c r="E11" s="159" t="s">
        <v>101</v>
      </c>
      <c r="F11" s="195" t="s">
        <v>100</v>
      </c>
      <c r="G11" s="196"/>
    </row>
    <row r="12" spans="1:7" x14ac:dyDescent="0.25">
      <c r="A12" s="147"/>
      <c r="B12" s="148"/>
      <c r="C12" s="155"/>
      <c r="D12" s="155"/>
      <c r="E12" s="157"/>
      <c r="F12" s="159"/>
      <c r="G12" s="197"/>
    </row>
    <row r="13" spans="1:7" x14ac:dyDescent="0.25">
      <c r="A13" s="147"/>
      <c r="B13" s="148"/>
      <c r="C13" s="4" t="s">
        <v>32</v>
      </c>
      <c r="D13" s="56">
        <f>'partie 2'!E16</f>
        <v>2</v>
      </c>
      <c r="E13" s="53">
        <f>'partie 2'!G16</f>
        <v>1.0944</v>
      </c>
      <c r="F13" s="187">
        <f>'partie 2'!H16</f>
        <v>1.8240000000000001</v>
      </c>
      <c r="G13" s="188"/>
    </row>
    <row r="14" spans="1:7" x14ac:dyDescent="0.25">
      <c r="A14" s="147"/>
      <c r="B14" s="148"/>
      <c r="C14" s="151" t="s">
        <v>37</v>
      </c>
      <c r="D14" s="151">
        <f>'partie 2'!E17</f>
        <v>2</v>
      </c>
      <c r="E14" s="152">
        <f>'partie 2'!G17</f>
        <v>1.44</v>
      </c>
      <c r="F14" s="202">
        <f>'partie 2'!H17</f>
        <v>4.8</v>
      </c>
      <c r="G14" s="203"/>
    </row>
    <row r="15" spans="1:7" x14ac:dyDescent="0.25">
      <c r="A15" s="147"/>
      <c r="B15" s="148"/>
      <c r="C15" s="151"/>
      <c r="D15" s="151"/>
      <c r="E15" s="153"/>
      <c r="F15" s="204"/>
      <c r="G15" s="205"/>
    </row>
    <row r="16" spans="1:7" x14ac:dyDescent="0.25">
      <c r="A16" s="147"/>
      <c r="B16" s="148"/>
      <c r="C16" s="4" t="s">
        <v>34</v>
      </c>
      <c r="D16" s="4">
        <f>'partie 2'!E18</f>
        <v>1</v>
      </c>
      <c r="E16" s="53">
        <f>'partie 2'!G18</f>
        <v>1.080584</v>
      </c>
      <c r="F16" s="187">
        <f>'partie 2'!H18</f>
        <v>0</v>
      </c>
      <c r="G16" s="188"/>
    </row>
    <row r="17" spans="1:7" ht="15.75" thickBot="1" x14ac:dyDescent="0.3">
      <c r="A17" s="147"/>
      <c r="B17" s="148"/>
      <c r="C17" s="61" t="s">
        <v>38</v>
      </c>
      <c r="D17" s="61">
        <f>'partie 2'!E19</f>
        <v>3</v>
      </c>
      <c r="E17" s="62">
        <f>'partie 2'!G19</f>
        <v>1.1266320000000001</v>
      </c>
      <c r="F17" s="185">
        <f>'partie 2'!H19</f>
        <v>9.06</v>
      </c>
      <c r="G17" s="186"/>
    </row>
    <row r="18" spans="1:7" ht="15" customHeight="1" x14ac:dyDescent="0.25">
      <c r="A18" s="145" t="s">
        <v>54</v>
      </c>
      <c r="B18" s="146"/>
      <c r="C18" s="154" t="s">
        <v>2</v>
      </c>
      <c r="D18" s="154" t="s">
        <v>99</v>
      </c>
      <c r="E18" s="156" t="s">
        <v>101</v>
      </c>
      <c r="F18" s="195" t="s">
        <v>100</v>
      </c>
      <c r="G18" s="196"/>
    </row>
    <row r="19" spans="1:7" x14ac:dyDescent="0.25">
      <c r="A19" s="147"/>
      <c r="B19" s="148"/>
      <c r="C19" s="155"/>
      <c r="D19" s="155"/>
      <c r="E19" s="157"/>
      <c r="F19" s="159"/>
      <c r="G19" s="197"/>
    </row>
    <row r="20" spans="1:7" x14ac:dyDescent="0.25">
      <c r="A20" s="147"/>
      <c r="B20" s="148"/>
      <c r="C20" s="4" t="s">
        <v>32</v>
      </c>
      <c r="D20" s="4">
        <f>'partie 2'!E26</f>
        <v>2</v>
      </c>
      <c r="E20" s="54">
        <f>'partie 2'!G26</f>
        <v>1.0944</v>
      </c>
      <c r="F20" s="187">
        <f>'partie 2'!H26</f>
        <v>1.8240000000000001</v>
      </c>
      <c r="G20" s="188"/>
    </row>
    <row r="21" spans="1:7" x14ac:dyDescent="0.25">
      <c r="A21" s="147"/>
      <c r="B21" s="148"/>
      <c r="C21" s="151" t="s">
        <v>37</v>
      </c>
      <c r="D21" s="151">
        <f>'partie 2'!E27</f>
        <v>2</v>
      </c>
      <c r="E21" s="153">
        <f>'partie 2'!G27</f>
        <v>0.67200000000000004</v>
      </c>
      <c r="F21" s="202">
        <f>'partie 2'!H27</f>
        <v>3.6</v>
      </c>
      <c r="G21" s="203"/>
    </row>
    <row r="22" spans="1:7" x14ac:dyDescent="0.25">
      <c r="A22" s="147"/>
      <c r="B22" s="148"/>
      <c r="C22" s="151"/>
      <c r="D22" s="151"/>
      <c r="E22" s="153"/>
      <c r="F22" s="204"/>
      <c r="G22" s="205"/>
    </row>
    <row r="23" spans="1:7" x14ac:dyDescent="0.25">
      <c r="A23" s="147"/>
      <c r="B23" s="148"/>
      <c r="C23" s="47">
        <f>'partie 2'!E28</f>
        <v>0</v>
      </c>
      <c r="D23" s="4">
        <f>'partie 2'!E28</f>
        <v>0</v>
      </c>
      <c r="E23" s="54">
        <f>'partie 2'!G28</f>
        <v>0</v>
      </c>
      <c r="F23" s="187">
        <f>'partie 2'!H28</f>
        <v>0</v>
      </c>
      <c r="G23" s="188"/>
    </row>
    <row r="24" spans="1:7" x14ac:dyDescent="0.25">
      <c r="A24" s="147"/>
      <c r="B24" s="148"/>
      <c r="C24" s="4" t="s">
        <v>34</v>
      </c>
      <c r="D24" s="4">
        <f>'partie 2'!E29</f>
        <v>1</v>
      </c>
      <c r="E24" s="54">
        <f>'partie 2'!G29</f>
        <v>0.52738399999999996</v>
      </c>
      <c r="F24" s="187">
        <f>'partie 2'!H29</f>
        <v>0</v>
      </c>
      <c r="G24" s="188"/>
    </row>
    <row r="25" spans="1:7" ht="15.75" thickBot="1" x14ac:dyDescent="0.3">
      <c r="A25" s="149"/>
      <c r="B25" s="150"/>
      <c r="C25" s="55">
        <f>'partie 2'!E30</f>
        <v>1</v>
      </c>
      <c r="D25" s="45">
        <f>'partie 2'!E30</f>
        <v>1</v>
      </c>
      <c r="E25" s="60">
        <f>'partie 2'!G30</f>
        <v>0.56381599999999998</v>
      </c>
      <c r="F25" s="185">
        <f>'partie 2'!H30</f>
        <v>3.0840000000000001</v>
      </c>
      <c r="G25" s="186"/>
    </row>
    <row r="26" spans="1:7" ht="15" customHeight="1" x14ac:dyDescent="0.25">
      <c r="A26" s="147" t="s">
        <v>55</v>
      </c>
      <c r="B26" s="148"/>
      <c r="C26" s="158" t="s">
        <v>2</v>
      </c>
      <c r="D26" s="158" t="s">
        <v>99</v>
      </c>
      <c r="E26" s="159" t="s">
        <v>101</v>
      </c>
      <c r="F26" s="195" t="s">
        <v>100</v>
      </c>
      <c r="G26" s="196"/>
    </row>
    <row r="27" spans="1:7" x14ac:dyDescent="0.25">
      <c r="A27" s="147"/>
      <c r="B27" s="148"/>
      <c r="C27" s="155"/>
      <c r="D27" s="155"/>
      <c r="E27" s="157"/>
      <c r="F27" s="159"/>
      <c r="G27" s="197"/>
    </row>
    <row r="28" spans="1:7" x14ac:dyDescent="0.25">
      <c r="A28" s="147"/>
      <c r="B28" s="148"/>
      <c r="C28" s="4" t="s">
        <v>32</v>
      </c>
      <c r="D28" s="4">
        <f>'partie 2'!E36</f>
        <v>2</v>
      </c>
      <c r="E28" s="54">
        <f>'partie 2'!G36</f>
        <v>0.28960000000000002</v>
      </c>
      <c r="F28" s="187">
        <f>'partie 2'!H36</f>
        <v>0.8</v>
      </c>
      <c r="G28" s="188"/>
    </row>
    <row r="29" spans="1:7" x14ac:dyDescent="0.25">
      <c r="A29" s="147"/>
      <c r="B29" s="148"/>
      <c r="C29" s="164" t="s">
        <v>37</v>
      </c>
      <c r="D29" s="167">
        <f>'partie 2'!E37</f>
        <v>2</v>
      </c>
      <c r="E29" s="165">
        <f>'partie 2'!G37</f>
        <v>0.96</v>
      </c>
      <c r="F29" s="165">
        <f>'partie 2'!H37</f>
        <v>4</v>
      </c>
      <c r="G29" s="189"/>
    </row>
    <row r="30" spans="1:7" x14ac:dyDescent="0.25">
      <c r="A30" s="147"/>
      <c r="B30" s="148"/>
      <c r="C30" s="164"/>
      <c r="D30" s="168"/>
      <c r="E30" s="166"/>
      <c r="F30" s="166"/>
      <c r="G30" s="190"/>
    </row>
    <row r="31" spans="1:7" x14ac:dyDescent="0.25">
      <c r="A31" s="147"/>
      <c r="B31" s="148"/>
      <c r="C31" s="4" t="s">
        <v>57</v>
      </c>
      <c r="D31" s="4">
        <f>'partie 2'!E38</f>
        <v>1</v>
      </c>
      <c r="E31" s="54">
        <f>'partie 2'!G38</f>
        <v>0.42064400000000002</v>
      </c>
      <c r="F31" s="187">
        <f>'partie 2'!H38</f>
        <v>1.1619999999999999</v>
      </c>
      <c r="G31" s="188"/>
    </row>
    <row r="32" spans="1:7" x14ac:dyDescent="0.25">
      <c r="A32" s="147"/>
      <c r="B32" s="148"/>
      <c r="C32" s="4" t="s">
        <v>34</v>
      </c>
      <c r="D32" s="4">
        <f>'partie 2'!E39</f>
        <v>1</v>
      </c>
      <c r="E32" s="54">
        <f>'partie 2'!G39</f>
        <v>0.43598399999999998</v>
      </c>
      <c r="F32" s="187">
        <f>'partie 2'!H39</f>
        <v>0</v>
      </c>
      <c r="G32" s="188"/>
    </row>
    <row r="33" spans="1:7" ht="15.75" thickBot="1" x14ac:dyDescent="0.3">
      <c r="A33" s="149"/>
      <c r="B33" s="150"/>
      <c r="C33" s="55">
        <f>'partie 2'!E40</f>
        <v>1</v>
      </c>
      <c r="D33" s="45">
        <f>'partie 2'!E40</f>
        <v>1</v>
      </c>
      <c r="E33" s="60">
        <f>'partie 2'!G40</f>
        <v>0.47361599999999998</v>
      </c>
      <c r="F33" s="185">
        <f>'partie 2'!H40</f>
        <v>3.1840000000000002</v>
      </c>
      <c r="G33" s="186"/>
    </row>
    <row r="34" spans="1:7" ht="15" customHeight="1" x14ac:dyDescent="0.25">
      <c r="A34" s="169" t="s">
        <v>98</v>
      </c>
      <c r="B34" s="170"/>
      <c r="C34" s="170"/>
      <c r="D34" s="170"/>
      <c r="E34" s="170"/>
      <c r="F34" s="170"/>
      <c r="G34" s="171"/>
    </row>
    <row r="35" spans="1:7" ht="15.75" customHeight="1" thickBot="1" x14ac:dyDescent="0.3">
      <c r="A35" s="172"/>
      <c r="B35" s="173"/>
      <c r="C35" s="173"/>
      <c r="D35" s="173"/>
      <c r="E35" s="174"/>
      <c r="F35" s="174"/>
      <c r="G35" s="175"/>
    </row>
    <row r="36" spans="1:7" ht="30" customHeight="1" thickBot="1" x14ac:dyDescent="0.3">
      <c r="A36" s="68" t="s">
        <v>119</v>
      </c>
      <c r="B36" s="69" t="s">
        <v>123</v>
      </c>
      <c r="C36" s="72" t="s">
        <v>121</v>
      </c>
      <c r="D36" s="71" t="s">
        <v>122</v>
      </c>
      <c r="E36" s="2"/>
      <c r="F36" s="22" t="s">
        <v>117</v>
      </c>
      <c r="G36" s="40"/>
    </row>
    <row r="37" spans="1:7" ht="30" customHeight="1" thickBot="1" x14ac:dyDescent="0.3">
      <c r="A37" s="68" t="s">
        <v>120</v>
      </c>
      <c r="B37" s="70">
        <v>44149</v>
      </c>
      <c r="C37" s="2"/>
      <c r="D37" s="2"/>
      <c r="E37" s="2"/>
      <c r="F37" s="63" t="s">
        <v>118</v>
      </c>
      <c r="G37" s="40"/>
    </row>
    <row r="38" spans="1:7" ht="17.100000000000001" customHeight="1" x14ac:dyDescent="0.25">
      <c r="A38" s="162" t="s">
        <v>108</v>
      </c>
      <c r="B38" s="160" t="s">
        <v>107</v>
      </c>
      <c r="C38" s="181" t="s">
        <v>109</v>
      </c>
      <c r="D38" s="179" t="s">
        <v>110</v>
      </c>
      <c r="E38" s="177" t="s">
        <v>111</v>
      </c>
      <c r="F38" s="176" t="s">
        <v>112</v>
      </c>
      <c r="G38" s="183" t="s">
        <v>114</v>
      </c>
    </row>
    <row r="39" spans="1:7" ht="17.100000000000001" customHeight="1" thickBot="1" x14ac:dyDescent="0.3">
      <c r="A39" s="163"/>
      <c r="B39" s="161"/>
      <c r="C39" s="182"/>
      <c r="D39" s="180"/>
      <c r="E39" s="178"/>
      <c r="F39" s="163"/>
      <c r="G39" s="184"/>
    </row>
    <row r="40" spans="1:7" ht="17.100000000000001" customHeight="1" x14ac:dyDescent="0.25">
      <c r="A40" s="193" t="s">
        <v>52</v>
      </c>
      <c r="B40" s="191">
        <f>'partie 2'!M17</f>
        <v>3.9999999999999991</v>
      </c>
      <c r="C40" s="218" t="str">
        <f>'partie 2'!M6</f>
        <v>chêne</v>
      </c>
      <c r="D40" s="218" t="str">
        <f>'partie 2'!O6</f>
        <v xml:space="preserve">blanc </v>
      </c>
      <c r="E40" s="216">
        <f>'partie 2'!S6</f>
        <v>3</v>
      </c>
      <c r="F40" s="216">
        <f>'partie 2'!U6</f>
        <v>2</v>
      </c>
      <c r="G40" s="214">
        <f>'partie 2'!O17</f>
        <v>617.99999999999989</v>
      </c>
    </row>
    <row r="41" spans="1:7" ht="17.100000000000001" customHeight="1" thickBot="1" x14ac:dyDescent="0.3">
      <c r="A41" s="194"/>
      <c r="B41" s="192"/>
      <c r="C41" s="219"/>
      <c r="D41" s="219"/>
      <c r="E41" s="217"/>
      <c r="F41" s="217"/>
      <c r="G41" s="215"/>
    </row>
    <row r="42" spans="1:7" ht="17.100000000000001" customHeight="1" x14ac:dyDescent="0.25">
      <c r="A42" s="193" t="s">
        <v>103</v>
      </c>
      <c r="B42" s="191">
        <f>'partie 2'!M21</f>
        <v>1</v>
      </c>
      <c r="C42" s="218" t="str">
        <f>'partie 2'!M7</f>
        <v>chêne</v>
      </c>
      <c r="D42" s="218" t="str">
        <f>'partie 2'!O7</f>
        <v xml:space="preserve">blanc </v>
      </c>
      <c r="E42" s="216">
        <f>'partie 2'!S7</f>
        <v>3</v>
      </c>
      <c r="F42" s="216">
        <f>'partie 2'!U7</f>
        <v>1</v>
      </c>
      <c r="G42" s="214">
        <f>'partie 2'!O21</f>
        <v>199.5</v>
      </c>
    </row>
    <row r="43" spans="1:7" ht="17.100000000000001" customHeight="1" thickBot="1" x14ac:dyDescent="0.3">
      <c r="A43" s="194"/>
      <c r="B43" s="192"/>
      <c r="C43" s="219"/>
      <c r="D43" s="219"/>
      <c r="E43" s="217"/>
      <c r="F43" s="217"/>
      <c r="G43" s="215"/>
    </row>
    <row r="44" spans="1:7" ht="17.100000000000001" customHeight="1" x14ac:dyDescent="0.25">
      <c r="A44" s="193" t="s">
        <v>104</v>
      </c>
      <c r="B44" s="191">
        <f>'partie 2'!M25</f>
        <v>3.9999999999999991</v>
      </c>
      <c r="C44" s="218" t="str">
        <f>'partie 2'!M8</f>
        <v>hêtre</v>
      </c>
      <c r="D44" s="218" t="str">
        <f>'partie 2'!O8</f>
        <v>gris</v>
      </c>
      <c r="E44" s="216">
        <f>'partie 2'!S8</f>
        <v>3</v>
      </c>
      <c r="F44" s="216">
        <f>'partie 2'!U8</f>
        <v>2</v>
      </c>
      <c r="G44" s="214">
        <f>'partie 2'!O25</f>
        <v>527.99999999999989</v>
      </c>
    </row>
    <row r="45" spans="1:7" ht="17.100000000000001" customHeight="1" thickBot="1" x14ac:dyDescent="0.3">
      <c r="A45" s="194"/>
      <c r="B45" s="192"/>
      <c r="C45" s="219"/>
      <c r="D45" s="219"/>
      <c r="E45" s="217"/>
      <c r="F45" s="217"/>
      <c r="G45" s="215"/>
    </row>
    <row r="46" spans="1:7" ht="17.100000000000001" customHeight="1" x14ac:dyDescent="0.25">
      <c r="A46" s="193" t="s">
        <v>105</v>
      </c>
      <c r="B46" s="191">
        <f>'partie 2'!M29</f>
        <v>2</v>
      </c>
      <c r="C46" s="218" t="str">
        <f>'partie 2'!M9</f>
        <v>chêne</v>
      </c>
      <c r="D46" s="218" t="str">
        <f>'partie 2'!O9</f>
        <v xml:space="preserve">blanc </v>
      </c>
      <c r="E46" s="216">
        <f>'partie 2'!S9</f>
        <v>3</v>
      </c>
      <c r="F46" s="216">
        <f>'partie 2'!U9</f>
        <v>1</v>
      </c>
      <c r="G46" s="214">
        <f>'partie 2'!O29</f>
        <v>300</v>
      </c>
    </row>
    <row r="47" spans="1:7" ht="17.100000000000001" customHeight="1" thickBot="1" x14ac:dyDescent="0.3">
      <c r="A47" s="194"/>
      <c r="B47" s="192"/>
      <c r="C47" s="219"/>
      <c r="D47" s="219"/>
      <c r="E47" s="217"/>
      <c r="F47" s="217"/>
      <c r="G47" s="215"/>
    </row>
    <row r="48" spans="1:7" ht="21" customHeight="1" thickBot="1" x14ac:dyDescent="0.35">
      <c r="E48" s="224" t="s">
        <v>113</v>
      </c>
      <c r="F48" s="225"/>
      <c r="G48" s="65">
        <f>SUM(G40:G47)</f>
        <v>1645.4999999999998</v>
      </c>
    </row>
    <row r="49" spans="5:8" ht="21" customHeight="1" thickBot="1" x14ac:dyDescent="0.35">
      <c r="E49" s="222" t="s">
        <v>115</v>
      </c>
      <c r="F49" s="223"/>
      <c r="G49" s="66">
        <f>G50-G48</f>
        <v>329.09999999999991</v>
      </c>
      <c r="H49" s="64"/>
    </row>
    <row r="50" spans="5:8" ht="21" customHeight="1" thickBot="1" x14ac:dyDescent="0.35">
      <c r="E50" s="220" t="s">
        <v>116</v>
      </c>
      <c r="F50" s="221"/>
      <c r="G50" s="67">
        <f>G48*1.2</f>
        <v>1974.5999999999997</v>
      </c>
    </row>
    <row r="51" spans="5:8" x14ac:dyDescent="0.25">
      <c r="G51" s="64"/>
    </row>
  </sheetData>
  <mergeCells count="91">
    <mergeCell ref="E50:F50"/>
    <mergeCell ref="E49:F49"/>
    <mergeCell ref="E48:F48"/>
    <mergeCell ref="D46:D47"/>
    <mergeCell ref="D44:D45"/>
    <mergeCell ref="E46:E47"/>
    <mergeCell ref="D42:D43"/>
    <mergeCell ref="D40:D41"/>
    <mergeCell ref="C46:C47"/>
    <mergeCell ref="C44:C45"/>
    <mergeCell ref="C42:C43"/>
    <mergeCell ref="C40:C41"/>
    <mergeCell ref="E42:E43"/>
    <mergeCell ref="F42:F43"/>
    <mergeCell ref="G40:G41"/>
    <mergeCell ref="F40:F41"/>
    <mergeCell ref="E40:E41"/>
    <mergeCell ref="G42:G43"/>
    <mergeCell ref="G46:G47"/>
    <mergeCell ref="G44:G45"/>
    <mergeCell ref="F44:F45"/>
    <mergeCell ref="E44:E45"/>
    <mergeCell ref="F46:F47"/>
    <mergeCell ref="A1:G2"/>
    <mergeCell ref="C11:C12"/>
    <mergeCell ref="D11:D12"/>
    <mergeCell ref="E11:E12"/>
    <mergeCell ref="A3:B10"/>
    <mergeCell ref="A11:B17"/>
    <mergeCell ref="E3:E4"/>
    <mergeCell ref="D3:D4"/>
    <mergeCell ref="C3:C4"/>
    <mergeCell ref="C6:C7"/>
    <mergeCell ref="D6:D7"/>
    <mergeCell ref="E6:E7"/>
    <mergeCell ref="F6:G7"/>
    <mergeCell ref="F5:G5"/>
    <mergeCell ref="F3:G4"/>
    <mergeCell ref="F13:G13"/>
    <mergeCell ref="F28:G28"/>
    <mergeCell ref="F11:G12"/>
    <mergeCell ref="F10:G10"/>
    <mergeCell ref="F9:G9"/>
    <mergeCell ref="F8:G8"/>
    <mergeCell ref="F26:G27"/>
    <mergeCell ref="F25:G25"/>
    <mergeCell ref="F24:G24"/>
    <mergeCell ref="F23:G23"/>
    <mergeCell ref="F21:G22"/>
    <mergeCell ref="F20:G20"/>
    <mergeCell ref="F18:G19"/>
    <mergeCell ref="F17:G17"/>
    <mergeCell ref="F16:G16"/>
    <mergeCell ref="F14:G15"/>
    <mergeCell ref="B46:B47"/>
    <mergeCell ref="B44:B45"/>
    <mergeCell ref="B42:B43"/>
    <mergeCell ref="B40:B41"/>
    <mergeCell ref="A46:A47"/>
    <mergeCell ref="A44:A45"/>
    <mergeCell ref="A42:A43"/>
    <mergeCell ref="A40:A41"/>
    <mergeCell ref="B38:B39"/>
    <mergeCell ref="A38:A39"/>
    <mergeCell ref="C29:C30"/>
    <mergeCell ref="E29:E30"/>
    <mergeCell ref="D29:D30"/>
    <mergeCell ref="A34:G35"/>
    <mergeCell ref="F38:F39"/>
    <mergeCell ref="E38:E39"/>
    <mergeCell ref="D38:D39"/>
    <mergeCell ref="C38:C39"/>
    <mergeCell ref="G38:G39"/>
    <mergeCell ref="F33:G33"/>
    <mergeCell ref="F32:G32"/>
    <mergeCell ref="F31:G31"/>
    <mergeCell ref="F29:G30"/>
    <mergeCell ref="A18:B25"/>
    <mergeCell ref="A26:B33"/>
    <mergeCell ref="C14:C15"/>
    <mergeCell ref="E14:E15"/>
    <mergeCell ref="D14:D15"/>
    <mergeCell ref="C18:C19"/>
    <mergeCell ref="D18:D19"/>
    <mergeCell ref="E18:E19"/>
    <mergeCell ref="C21:C22"/>
    <mergeCell ref="E21:E22"/>
    <mergeCell ref="D21:D22"/>
    <mergeCell ref="C26:C27"/>
    <mergeCell ref="D26:D27"/>
    <mergeCell ref="E26:E27"/>
  </mergeCells>
  <pageMargins left="0.23622047244094491" right="0.23622047244094491" top="0.23622047244094491" bottom="0.23622047244094491" header="0.31496062992125984" footer="0.31496062992125984"/>
  <pageSetup paperSize="9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EC010-E88A-41EB-8FF0-C957CA715B51}">
  <sheetPr codeName="Feuil4"/>
  <dimension ref="A1:M54"/>
  <sheetViews>
    <sheetView workbookViewId="0">
      <selection activeCell="F23" sqref="F23"/>
    </sheetView>
  </sheetViews>
  <sheetFormatPr baseColWidth="10" defaultRowHeight="15" x14ac:dyDescent="0.25"/>
  <cols>
    <col min="5" max="5" width="11.42578125" customWidth="1"/>
    <col min="6" max="6" width="13.28515625" customWidth="1"/>
  </cols>
  <sheetData>
    <row r="1" spans="1:13" ht="23.25" thickBot="1" x14ac:dyDescent="0.3">
      <c r="A1" s="250" t="s">
        <v>129</v>
      </c>
      <c r="B1" s="251"/>
      <c r="C1" s="251"/>
      <c r="D1" s="251"/>
      <c r="E1" s="231" t="s">
        <v>132</v>
      </c>
      <c r="F1" s="232"/>
      <c r="G1" s="237"/>
      <c r="H1" s="238"/>
    </row>
    <row r="2" spans="1:13" x14ac:dyDescent="0.25">
      <c r="A2" s="246" t="s">
        <v>131</v>
      </c>
      <c r="B2" s="247"/>
      <c r="C2" s="247"/>
      <c r="D2" s="248"/>
      <c r="E2" s="233"/>
      <c r="F2" s="234"/>
      <c r="G2" s="239"/>
      <c r="H2" s="240"/>
    </row>
    <row r="3" spans="1:13" x14ac:dyDescent="0.25">
      <c r="A3" s="243" t="s">
        <v>154</v>
      </c>
      <c r="B3" s="244"/>
      <c r="C3" s="244"/>
      <c r="D3" s="245"/>
      <c r="E3" s="233"/>
      <c r="F3" s="234"/>
      <c r="G3" s="239"/>
      <c r="H3" s="240"/>
    </row>
    <row r="4" spans="1:13" ht="15.75" thickBot="1" x14ac:dyDescent="0.3">
      <c r="A4" s="249" t="s">
        <v>130</v>
      </c>
      <c r="B4" s="241"/>
      <c r="C4" s="241"/>
      <c r="D4" s="242"/>
      <c r="E4" s="235"/>
      <c r="F4" s="236"/>
      <c r="G4" s="241"/>
      <c r="H4" s="242"/>
    </row>
    <row r="10" spans="1:13" ht="17.25" x14ac:dyDescent="0.3">
      <c r="A10" s="230" t="s">
        <v>135</v>
      </c>
      <c r="B10" s="230"/>
      <c r="C10" s="83"/>
      <c r="D10" s="95" t="s">
        <v>136</v>
      </c>
      <c r="F10" s="84" t="s">
        <v>140</v>
      </c>
    </row>
    <row r="11" spans="1:13" ht="17.25" x14ac:dyDescent="0.3">
      <c r="A11" s="81" t="s">
        <v>133</v>
      </c>
      <c r="B11" t="s">
        <v>238</v>
      </c>
      <c r="D11" s="81" t="s">
        <v>133</v>
      </c>
      <c r="E11" s="87" t="str">
        <f>B11</f>
        <v>gggg</v>
      </c>
      <c r="F11" s="84" t="s">
        <v>156</v>
      </c>
      <c r="H11" s="82"/>
    </row>
    <row r="12" spans="1:13" ht="17.25" x14ac:dyDescent="0.3">
      <c r="A12" s="81" t="s">
        <v>134</v>
      </c>
      <c r="B12" t="s">
        <v>239</v>
      </c>
      <c r="D12" s="81" t="s">
        <v>134</v>
      </c>
      <c r="E12" s="87" t="str">
        <f>B12</f>
        <v>ggg</v>
      </c>
      <c r="F12" s="84" t="s">
        <v>155</v>
      </c>
    </row>
    <row r="13" spans="1:13" x14ac:dyDescent="0.25">
      <c r="A13" t="s">
        <v>137</v>
      </c>
      <c r="B13" t="s">
        <v>239</v>
      </c>
      <c r="D13" t="s">
        <v>137</v>
      </c>
      <c r="E13" s="87" t="str">
        <f>B13</f>
        <v>ggg</v>
      </c>
    </row>
    <row r="14" spans="1:13" x14ac:dyDescent="0.25">
      <c r="A14" t="s">
        <v>138</v>
      </c>
      <c r="B14" t="s">
        <v>238</v>
      </c>
      <c r="D14" t="s">
        <v>138</v>
      </c>
      <c r="E14" s="87" t="str">
        <f>B14</f>
        <v>gggg</v>
      </c>
    </row>
    <row r="15" spans="1:13" x14ac:dyDescent="0.25">
      <c r="A15" t="s">
        <v>139</v>
      </c>
      <c r="B15" t="s">
        <v>240</v>
      </c>
      <c r="D15" t="s">
        <v>139</v>
      </c>
      <c r="E15" s="87" t="str">
        <f>B15</f>
        <v>ggggg</v>
      </c>
      <c r="M15" s="252"/>
    </row>
    <row r="16" spans="1:13" x14ac:dyDescent="0.25">
      <c r="M16" s="252"/>
    </row>
    <row r="17" spans="1:13" x14ac:dyDescent="0.25">
      <c r="M17" s="252"/>
    </row>
    <row r="18" spans="1:13" x14ac:dyDescent="0.25">
      <c r="M18" s="252"/>
    </row>
    <row r="20" spans="1:13" ht="15.75" thickBot="1" x14ac:dyDescent="0.3">
      <c r="C20" s="86"/>
      <c r="D20" s="86"/>
    </row>
    <row r="21" spans="1:13" ht="15" customHeight="1" x14ac:dyDescent="0.25">
      <c r="A21" s="228" t="s">
        <v>99</v>
      </c>
      <c r="B21" s="228" t="s">
        <v>2</v>
      </c>
      <c r="C21" s="228"/>
      <c r="D21" s="228"/>
      <c r="E21" s="226" t="s">
        <v>144</v>
      </c>
      <c r="F21" s="226" t="s">
        <v>143</v>
      </c>
      <c r="G21" s="226" t="s">
        <v>142</v>
      </c>
      <c r="H21" s="228" t="s">
        <v>141</v>
      </c>
    </row>
    <row r="22" spans="1:13" ht="15.75" thickBot="1" x14ac:dyDescent="0.3">
      <c r="A22" s="229"/>
      <c r="B22" s="229"/>
      <c r="C22" s="229"/>
      <c r="D22" s="229"/>
      <c r="E22" s="227"/>
      <c r="F22" s="227"/>
      <c r="G22" s="227"/>
      <c r="H22" s="229"/>
    </row>
    <row r="23" spans="1:13" x14ac:dyDescent="0.25">
      <c r="A23" s="93"/>
      <c r="B23" s="92"/>
      <c r="C23" s="87"/>
      <c r="D23" s="87"/>
      <c r="E23" s="92"/>
      <c r="F23" s="93"/>
      <c r="G23" s="93"/>
      <c r="H23" s="22">
        <f>E23+F23+G23</f>
        <v>0</v>
      </c>
      <c r="I23" s="2"/>
    </row>
    <row r="24" spans="1:13" x14ac:dyDescent="0.25">
      <c r="A24" s="93"/>
      <c r="B24" s="87"/>
      <c r="C24" s="87"/>
      <c r="D24" s="87"/>
      <c r="E24" s="87"/>
      <c r="F24" s="93"/>
      <c r="G24" s="93"/>
      <c r="H24" s="22">
        <f t="shared" ref="H24:H38" si="0">E24+F24+G24</f>
        <v>0</v>
      </c>
      <c r="I24" s="2"/>
    </row>
    <row r="25" spans="1:13" x14ac:dyDescent="0.25">
      <c r="A25" s="87"/>
      <c r="B25" s="87"/>
      <c r="C25" s="87"/>
      <c r="D25" s="87"/>
      <c r="E25" s="87"/>
      <c r="F25" s="87"/>
      <c r="G25" s="87"/>
      <c r="H25" s="22">
        <f t="shared" si="0"/>
        <v>0</v>
      </c>
    </row>
    <row r="26" spans="1:13" x14ac:dyDescent="0.25">
      <c r="A26" s="87"/>
      <c r="B26" s="87"/>
      <c r="C26" s="87"/>
      <c r="D26" s="87"/>
      <c r="E26" s="87"/>
      <c r="F26" s="87"/>
      <c r="G26" s="87"/>
      <c r="H26" s="22">
        <f t="shared" si="0"/>
        <v>0</v>
      </c>
    </row>
    <row r="27" spans="1:13" x14ac:dyDescent="0.25">
      <c r="A27" s="87"/>
      <c r="B27" s="87"/>
      <c r="C27" s="87"/>
      <c r="D27" s="87"/>
      <c r="E27" s="87"/>
      <c r="F27" s="87"/>
      <c r="G27" s="87"/>
      <c r="H27" s="22">
        <f t="shared" si="0"/>
        <v>0</v>
      </c>
    </row>
    <row r="28" spans="1:13" x14ac:dyDescent="0.25">
      <c r="A28" s="87"/>
      <c r="B28" s="87"/>
      <c r="C28" s="87"/>
      <c r="D28" s="87"/>
      <c r="E28" s="87"/>
      <c r="F28" s="87"/>
      <c r="G28" s="87"/>
      <c r="H28" s="22">
        <f t="shared" si="0"/>
        <v>0</v>
      </c>
    </row>
    <row r="29" spans="1:13" x14ac:dyDescent="0.25">
      <c r="A29" s="87"/>
      <c r="B29" s="87"/>
      <c r="C29" s="87"/>
      <c r="D29" s="87"/>
      <c r="E29" s="87"/>
      <c r="F29" s="87"/>
      <c r="G29" s="87"/>
      <c r="H29" s="22">
        <f t="shared" si="0"/>
        <v>0</v>
      </c>
    </row>
    <row r="30" spans="1:13" x14ac:dyDescent="0.25">
      <c r="A30" s="87"/>
      <c r="B30" s="87"/>
      <c r="C30" s="87"/>
      <c r="D30" s="87"/>
      <c r="E30" s="87"/>
      <c r="F30" s="87"/>
      <c r="G30" s="87"/>
      <c r="H30" s="22">
        <f t="shared" si="0"/>
        <v>0</v>
      </c>
    </row>
    <row r="31" spans="1:13" x14ac:dyDescent="0.25">
      <c r="A31" s="87"/>
      <c r="B31" s="87"/>
      <c r="C31" s="87"/>
      <c r="D31" s="87"/>
      <c r="E31" s="87"/>
      <c r="F31" s="87"/>
      <c r="G31" s="87"/>
      <c r="H31" s="22">
        <f t="shared" si="0"/>
        <v>0</v>
      </c>
    </row>
    <row r="32" spans="1:13" x14ac:dyDescent="0.25">
      <c r="A32" s="87"/>
      <c r="B32" s="87"/>
      <c r="C32" s="87"/>
      <c r="D32" s="87"/>
      <c r="E32" s="87"/>
      <c r="F32" s="87"/>
      <c r="G32" s="87"/>
      <c r="H32" s="22">
        <f t="shared" si="0"/>
        <v>0</v>
      </c>
    </row>
    <row r="33" spans="1:8" x14ac:dyDescent="0.25">
      <c r="A33" s="87"/>
      <c r="B33" s="87"/>
      <c r="C33" s="87"/>
      <c r="D33" s="87"/>
      <c r="E33" s="87"/>
      <c r="F33" s="87"/>
      <c r="G33" s="87"/>
      <c r="H33" s="22">
        <f t="shared" si="0"/>
        <v>0</v>
      </c>
    </row>
    <row r="34" spans="1:8" x14ac:dyDescent="0.25">
      <c r="A34" s="87"/>
      <c r="B34" s="81"/>
      <c r="C34" s="87"/>
      <c r="D34" s="87"/>
      <c r="E34" s="87"/>
      <c r="F34" s="87"/>
      <c r="G34" s="87"/>
      <c r="H34" s="22">
        <f t="shared" si="0"/>
        <v>0</v>
      </c>
    </row>
    <row r="35" spans="1:8" x14ac:dyDescent="0.25">
      <c r="A35" s="87"/>
      <c r="B35" s="87"/>
      <c r="D35" s="87"/>
      <c r="E35" s="87"/>
      <c r="F35" s="87"/>
      <c r="G35" s="87"/>
      <c r="H35" s="22">
        <f t="shared" si="0"/>
        <v>0</v>
      </c>
    </row>
    <row r="36" spans="1:8" x14ac:dyDescent="0.25">
      <c r="A36" s="87"/>
      <c r="B36" s="81"/>
      <c r="D36" s="87"/>
      <c r="E36" s="87"/>
      <c r="F36" s="87"/>
      <c r="G36" s="87"/>
      <c r="H36" s="22">
        <f t="shared" si="0"/>
        <v>0</v>
      </c>
    </row>
    <row r="37" spans="1:8" x14ac:dyDescent="0.25">
      <c r="A37" s="87"/>
      <c r="B37" s="87"/>
      <c r="C37" s="87"/>
      <c r="D37" s="87"/>
      <c r="E37" s="87"/>
      <c r="F37" s="87"/>
      <c r="G37" s="87"/>
      <c r="H37" s="22">
        <f t="shared" si="0"/>
        <v>0</v>
      </c>
    </row>
    <row r="38" spans="1:8" x14ac:dyDescent="0.25">
      <c r="A38" s="87"/>
      <c r="B38" s="87"/>
      <c r="C38" s="87"/>
      <c r="D38" s="87"/>
      <c r="E38" s="87"/>
      <c r="F38" s="87"/>
      <c r="G38" s="87"/>
      <c r="H38" s="22">
        <f t="shared" si="0"/>
        <v>0</v>
      </c>
    </row>
    <row r="39" spans="1:8" x14ac:dyDescent="0.25">
      <c r="A39" s="87"/>
      <c r="B39" s="87"/>
      <c r="D39" s="87"/>
      <c r="E39" s="87"/>
      <c r="F39" s="87"/>
      <c r="G39" s="19" t="s">
        <v>145</v>
      </c>
      <c r="H39" s="19"/>
    </row>
    <row r="40" spans="1:8" x14ac:dyDescent="0.25">
      <c r="A40" s="87"/>
      <c r="B40" s="87"/>
      <c r="D40" s="87"/>
      <c r="E40" s="87"/>
      <c r="F40" s="87"/>
      <c r="G40" s="19" t="s">
        <v>146</v>
      </c>
      <c r="H40" s="19"/>
    </row>
    <row r="41" spans="1:8" x14ac:dyDescent="0.25">
      <c r="A41" s="87"/>
      <c r="B41" s="87"/>
      <c r="C41" s="87"/>
      <c r="D41" s="87"/>
      <c r="E41" s="87"/>
      <c r="F41" s="87"/>
      <c r="G41" s="19" t="s">
        <v>45</v>
      </c>
      <c r="H41" s="19"/>
    </row>
    <row r="42" spans="1:8" x14ac:dyDescent="0.25">
      <c r="A42" s="87"/>
      <c r="B42" s="87"/>
      <c r="C42" s="87"/>
      <c r="D42" s="87"/>
      <c r="E42" s="87"/>
      <c r="F42" s="87"/>
      <c r="G42" s="19"/>
      <c r="H42" s="19"/>
    </row>
    <row r="43" spans="1:8" x14ac:dyDescent="0.25">
      <c r="A43" s="87"/>
      <c r="B43" s="87"/>
      <c r="C43" s="87"/>
      <c r="D43" s="87"/>
      <c r="E43" s="87"/>
      <c r="F43" s="87"/>
      <c r="G43" s="19"/>
      <c r="H43" s="19"/>
    </row>
    <row r="44" spans="1:8" x14ac:dyDescent="0.25">
      <c r="A44" s="87"/>
      <c r="B44" s="87"/>
      <c r="C44" s="87"/>
      <c r="D44" s="87"/>
      <c r="E44" s="87"/>
      <c r="F44" s="87"/>
      <c r="G44" s="19"/>
      <c r="H44" s="19"/>
    </row>
    <row r="45" spans="1:8" x14ac:dyDescent="0.25">
      <c r="A45" s="85"/>
      <c r="B45" s="85"/>
      <c r="C45" s="85"/>
      <c r="D45" s="85"/>
      <c r="E45" s="85"/>
      <c r="F45" s="85"/>
      <c r="G45" s="19"/>
      <c r="H45" s="19"/>
    </row>
    <row r="46" spans="1:8" x14ac:dyDescent="0.25">
      <c r="A46" s="19"/>
      <c r="B46" s="19"/>
      <c r="C46" s="19"/>
      <c r="D46" s="19"/>
      <c r="E46" s="19"/>
      <c r="F46" s="19"/>
      <c r="G46" s="19"/>
      <c r="H46" s="19"/>
    </row>
    <row r="47" spans="1:8" x14ac:dyDescent="0.25">
      <c r="A47" s="19"/>
      <c r="B47" s="19"/>
      <c r="C47" s="19"/>
      <c r="D47" s="19"/>
      <c r="E47" s="19"/>
      <c r="F47" s="19"/>
      <c r="G47" s="19"/>
      <c r="H47" s="19"/>
    </row>
    <row r="48" spans="1:8" ht="15.75" x14ac:dyDescent="0.25">
      <c r="A48" s="19"/>
      <c r="B48" s="19"/>
      <c r="C48" s="19"/>
      <c r="D48" s="19"/>
      <c r="E48" s="94"/>
      <c r="F48" s="91" t="s">
        <v>149</v>
      </c>
      <c r="G48" s="19"/>
      <c r="H48" s="19"/>
    </row>
    <row r="49" spans="1:8" ht="15.75" x14ac:dyDescent="0.25">
      <c r="A49" s="19"/>
      <c r="B49" s="19"/>
      <c r="C49" s="19"/>
      <c r="D49" s="19"/>
      <c r="E49" s="94"/>
      <c r="F49" s="88" t="s">
        <v>150</v>
      </c>
      <c r="G49" s="19"/>
      <c r="H49" s="19"/>
    </row>
    <row r="50" spans="1:8" x14ac:dyDescent="0.25">
      <c r="A50" s="19"/>
      <c r="B50" s="19"/>
      <c r="C50" s="19"/>
      <c r="D50" s="19"/>
      <c r="E50" s="94"/>
      <c r="F50" s="19"/>
      <c r="G50" s="19"/>
      <c r="H50" s="19"/>
    </row>
    <row r="51" spans="1:8" x14ac:dyDescent="0.25">
      <c r="A51" s="19"/>
      <c r="B51" s="19"/>
      <c r="C51" s="19"/>
      <c r="D51" s="19"/>
      <c r="E51" s="94"/>
      <c r="F51" s="19"/>
      <c r="G51" s="19"/>
      <c r="H51" s="19"/>
    </row>
    <row r="52" spans="1:8" x14ac:dyDescent="0.25">
      <c r="A52" s="19"/>
      <c r="B52" s="19"/>
      <c r="C52" s="19"/>
      <c r="D52" s="19"/>
      <c r="E52" s="94"/>
      <c r="F52" s="89" t="s">
        <v>151</v>
      </c>
      <c r="G52" s="19"/>
      <c r="H52" s="19"/>
    </row>
    <row r="53" spans="1:8" x14ac:dyDescent="0.25">
      <c r="A53" s="19"/>
      <c r="B53" s="19"/>
      <c r="C53" s="19"/>
      <c r="D53" s="19"/>
      <c r="E53" s="94"/>
      <c r="F53" s="89" t="s">
        <v>152</v>
      </c>
      <c r="G53" s="253" t="s">
        <v>147</v>
      </c>
      <c r="H53" s="253"/>
    </row>
    <row r="54" spans="1:8" x14ac:dyDescent="0.25">
      <c r="A54" s="19"/>
      <c r="B54" s="19"/>
      <c r="C54" s="19"/>
      <c r="D54" s="19"/>
      <c r="E54" s="94"/>
      <c r="F54" s="89" t="s">
        <v>153</v>
      </c>
      <c r="G54" s="89" t="s">
        <v>148</v>
      </c>
      <c r="H54" s="90"/>
    </row>
  </sheetData>
  <mergeCells count="16">
    <mergeCell ref="M17:M18"/>
    <mergeCell ref="M15:M16"/>
    <mergeCell ref="G53:H53"/>
    <mergeCell ref="F21:F22"/>
    <mergeCell ref="E21:E22"/>
    <mergeCell ref="G21:G22"/>
    <mergeCell ref="H21:H22"/>
    <mergeCell ref="A10:B10"/>
    <mergeCell ref="E1:F4"/>
    <mergeCell ref="G1:H4"/>
    <mergeCell ref="A21:A22"/>
    <mergeCell ref="A3:D3"/>
    <mergeCell ref="A2:D2"/>
    <mergeCell ref="A4:D4"/>
    <mergeCell ref="A1:D1"/>
    <mergeCell ref="B21:D22"/>
  </mergeCells>
  <hyperlinks>
    <hyperlink ref="A3" r:id="rId1" display="ContactMeuble&amp;Moi@meublemoi.fr" xr:uid="{564E2ADA-0D4A-4D54-A177-169382FB29D7}"/>
  </hyperlinks>
  <printOptions horizontalCentered="1" verticalCentered="1"/>
  <pageMargins left="0.39370078740157483" right="0.39370078740157483" top="0.19685039370078741" bottom="0.19685039370078741" header="0.19685039370078741" footer="0.19685039370078741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A9877-5622-40AA-AF26-607349C85D4B}">
  <sheetPr codeName="Feuil5"/>
  <dimension ref="A2:I42"/>
  <sheetViews>
    <sheetView workbookViewId="0">
      <selection activeCell="I15" sqref="I15"/>
    </sheetView>
  </sheetViews>
  <sheetFormatPr baseColWidth="10" defaultRowHeight="15" x14ac:dyDescent="0.25"/>
  <cols>
    <col min="1" max="7" width="20.7109375" style="19" customWidth="1"/>
    <col min="8" max="8" width="35.5703125" style="19" customWidth="1"/>
    <col min="9" max="9" width="20.7109375" style="19" customWidth="1"/>
  </cols>
  <sheetData>
    <row r="2" spans="1:9" x14ac:dyDescent="0.25">
      <c r="A2" s="80" t="s">
        <v>157</v>
      </c>
      <c r="B2" s="80" t="s">
        <v>158</v>
      </c>
      <c r="C2" s="80" t="s">
        <v>159</v>
      </c>
      <c r="D2" s="80" t="s">
        <v>160</v>
      </c>
      <c r="E2" s="80" t="s">
        <v>161</v>
      </c>
      <c r="F2" s="80" t="s">
        <v>162</v>
      </c>
      <c r="G2" s="80" t="s">
        <v>163</v>
      </c>
      <c r="H2" s="80" t="s">
        <v>205</v>
      </c>
      <c r="I2" s="80" t="s">
        <v>164</v>
      </c>
    </row>
    <row r="3" spans="1:9" x14ac:dyDescent="0.25">
      <c r="A3" s="96" t="s">
        <v>165</v>
      </c>
      <c r="B3" s="80" t="s">
        <v>206</v>
      </c>
      <c r="C3" s="80" t="s">
        <v>207</v>
      </c>
      <c r="D3" s="80" t="s">
        <v>212</v>
      </c>
      <c r="E3" s="80">
        <v>68200</v>
      </c>
      <c r="F3" s="80" t="s">
        <v>208</v>
      </c>
      <c r="G3" s="80" t="s">
        <v>209</v>
      </c>
      <c r="H3" s="99" t="s">
        <v>210</v>
      </c>
      <c r="I3" s="80" t="s">
        <v>211</v>
      </c>
    </row>
    <row r="4" spans="1:9" x14ac:dyDescent="0.25">
      <c r="A4" s="96" t="s">
        <v>166</v>
      </c>
      <c r="B4" s="80" t="s">
        <v>216</v>
      </c>
      <c r="C4" s="80" t="s">
        <v>217</v>
      </c>
      <c r="D4" s="80" t="s">
        <v>213</v>
      </c>
      <c r="E4" s="80">
        <v>57000</v>
      </c>
      <c r="F4" s="80" t="s">
        <v>214</v>
      </c>
      <c r="G4" s="80" t="s">
        <v>215</v>
      </c>
      <c r="H4" s="99" t="s">
        <v>218</v>
      </c>
      <c r="I4" s="97">
        <v>455</v>
      </c>
    </row>
    <row r="5" spans="1:9" x14ac:dyDescent="0.25">
      <c r="A5" s="96" t="s">
        <v>167</v>
      </c>
      <c r="B5" s="80" t="s">
        <v>219</v>
      </c>
      <c r="C5" s="80" t="s">
        <v>220</v>
      </c>
      <c r="D5" s="80" t="s">
        <v>221</v>
      </c>
      <c r="E5" s="80">
        <v>88000</v>
      </c>
      <c r="F5" s="80" t="s">
        <v>222</v>
      </c>
      <c r="G5" s="80" t="s">
        <v>223</v>
      </c>
      <c r="H5" s="99" t="s">
        <v>224</v>
      </c>
      <c r="I5" s="80">
        <v>799</v>
      </c>
    </row>
    <row r="6" spans="1:9" x14ac:dyDescent="0.25">
      <c r="A6" s="96" t="s">
        <v>168</v>
      </c>
      <c r="B6" s="80" t="s">
        <v>225</v>
      </c>
      <c r="C6" s="80" t="s">
        <v>226</v>
      </c>
      <c r="D6" s="80" t="s">
        <v>227</v>
      </c>
      <c r="E6" s="80">
        <v>62000</v>
      </c>
      <c r="F6" s="80" t="s">
        <v>228</v>
      </c>
      <c r="G6" s="80" t="s">
        <v>229</v>
      </c>
      <c r="H6" s="99" t="s">
        <v>230</v>
      </c>
      <c r="I6" s="80">
        <v>456</v>
      </c>
    </row>
    <row r="7" spans="1:9" x14ac:dyDescent="0.25">
      <c r="A7" s="96" t="s">
        <v>169</v>
      </c>
      <c r="B7" s="80" t="s">
        <v>231</v>
      </c>
      <c r="C7" s="80" t="s">
        <v>232</v>
      </c>
      <c r="D7" s="80" t="s">
        <v>233</v>
      </c>
      <c r="E7" s="80">
        <v>73000</v>
      </c>
      <c r="F7" s="80" t="s">
        <v>234</v>
      </c>
      <c r="G7" s="80" t="s">
        <v>235</v>
      </c>
      <c r="H7" s="99" t="s">
        <v>236</v>
      </c>
      <c r="I7" s="96" t="s">
        <v>237</v>
      </c>
    </row>
    <row r="8" spans="1:9" x14ac:dyDescent="0.25">
      <c r="A8" s="96" t="s">
        <v>170</v>
      </c>
      <c r="B8" s="80"/>
      <c r="C8" s="80"/>
      <c r="D8" s="80"/>
      <c r="E8" s="80"/>
      <c r="F8" s="80"/>
      <c r="G8" s="80"/>
      <c r="H8" s="80"/>
      <c r="I8" s="80"/>
    </row>
    <row r="9" spans="1:9" x14ac:dyDescent="0.25">
      <c r="A9" s="96" t="s">
        <v>171</v>
      </c>
      <c r="B9" s="80"/>
      <c r="C9" s="80"/>
      <c r="D9" s="80"/>
      <c r="E9" s="80"/>
      <c r="F9" s="80"/>
      <c r="G9" s="80"/>
      <c r="H9" s="80"/>
      <c r="I9" s="80"/>
    </row>
    <row r="10" spans="1:9" x14ac:dyDescent="0.25">
      <c r="A10" s="96" t="s">
        <v>172</v>
      </c>
      <c r="B10" s="80"/>
      <c r="C10" s="80"/>
      <c r="D10" s="80"/>
      <c r="E10" s="80"/>
      <c r="F10" s="80"/>
      <c r="G10" s="80"/>
      <c r="H10" s="98"/>
      <c r="I10" s="80"/>
    </row>
    <row r="11" spans="1:9" x14ac:dyDescent="0.25">
      <c r="A11" s="96" t="s">
        <v>173</v>
      </c>
      <c r="B11" s="80"/>
      <c r="C11" s="80"/>
      <c r="D11" s="80"/>
      <c r="E11" s="80"/>
      <c r="F11" s="80"/>
      <c r="G11" s="80"/>
      <c r="H11" s="98"/>
      <c r="I11" s="80"/>
    </row>
    <row r="12" spans="1:9" x14ac:dyDescent="0.25">
      <c r="A12" s="96" t="s">
        <v>174</v>
      </c>
      <c r="B12" s="100"/>
      <c r="C12" s="100"/>
      <c r="D12" s="100"/>
      <c r="E12" s="100"/>
      <c r="F12" s="100"/>
      <c r="G12" s="100"/>
      <c r="H12" s="100"/>
      <c r="I12" s="100"/>
    </row>
    <row r="13" spans="1:9" x14ac:dyDescent="0.25">
      <c r="A13" s="96" t="s">
        <v>175</v>
      </c>
      <c r="B13" s="80"/>
      <c r="C13" s="80"/>
      <c r="D13" s="80"/>
      <c r="E13" s="80"/>
      <c r="F13" s="80"/>
      <c r="G13" s="80"/>
      <c r="H13" s="80"/>
      <c r="I13" s="80"/>
    </row>
    <row r="14" spans="1:9" x14ac:dyDescent="0.25">
      <c r="A14" s="96" t="s">
        <v>176</v>
      </c>
      <c r="B14" s="80"/>
      <c r="C14" s="80"/>
      <c r="D14" s="80"/>
      <c r="E14" s="80"/>
      <c r="F14" s="80"/>
      <c r="G14" s="80"/>
      <c r="H14" s="80"/>
      <c r="I14" s="80"/>
    </row>
    <row r="15" spans="1:9" x14ac:dyDescent="0.25">
      <c r="A15" s="96" t="s">
        <v>177</v>
      </c>
      <c r="B15" s="80"/>
      <c r="C15" s="80"/>
      <c r="D15" s="80"/>
      <c r="E15" s="80"/>
      <c r="F15" s="80"/>
      <c r="G15" s="80"/>
      <c r="H15" s="80"/>
      <c r="I15" s="80"/>
    </row>
    <row r="16" spans="1:9" x14ac:dyDescent="0.25">
      <c r="A16" s="96" t="s">
        <v>178</v>
      </c>
      <c r="B16" s="80"/>
      <c r="C16" s="80"/>
      <c r="D16" s="80"/>
      <c r="E16" s="80"/>
      <c r="F16" s="80"/>
      <c r="G16" s="80"/>
      <c r="H16" s="80"/>
      <c r="I16" s="80"/>
    </row>
    <row r="17" spans="1:9" x14ac:dyDescent="0.25">
      <c r="A17" s="96" t="s">
        <v>179</v>
      </c>
      <c r="B17" s="80"/>
      <c r="C17" s="80"/>
      <c r="D17" s="80"/>
      <c r="E17" s="80"/>
      <c r="F17" s="80"/>
      <c r="G17" s="80"/>
      <c r="H17" s="80"/>
      <c r="I17" s="80"/>
    </row>
    <row r="18" spans="1:9" x14ac:dyDescent="0.25">
      <c r="A18" s="96" t="s">
        <v>180</v>
      </c>
      <c r="B18" s="80"/>
      <c r="C18" s="80"/>
      <c r="D18" s="80"/>
      <c r="E18" s="80"/>
      <c r="F18" s="80"/>
      <c r="G18" s="80"/>
      <c r="H18" s="80"/>
      <c r="I18" s="80"/>
    </row>
    <row r="19" spans="1:9" x14ac:dyDescent="0.25">
      <c r="A19" s="96" t="s">
        <v>181</v>
      </c>
      <c r="B19" s="80"/>
      <c r="C19" s="80"/>
      <c r="D19" s="80"/>
      <c r="E19" s="80"/>
      <c r="F19" s="80"/>
      <c r="G19" s="80"/>
      <c r="H19" s="80"/>
      <c r="I19" s="80"/>
    </row>
    <row r="20" spans="1:9" x14ac:dyDescent="0.25">
      <c r="A20" s="96" t="s">
        <v>182</v>
      </c>
      <c r="B20" s="80"/>
      <c r="C20" s="80"/>
      <c r="D20" s="80"/>
      <c r="E20" s="80"/>
      <c r="F20" s="80"/>
      <c r="G20" s="80"/>
      <c r="H20" s="80"/>
      <c r="I20" s="80"/>
    </row>
    <row r="21" spans="1:9" x14ac:dyDescent="0.25">
      <c r="A21" s="96" t="s">
        <v>183</v>
      </c>
      <c r="B21" s="80"/>
      <c r="C21" s="80"/>
      <c r="D21" s="80"/>
      <c r="E21" s="80"/>
      <c r="F21" s="80"/>
      <c r="G21" s="80"/>
      <c r="H21" s="80"/>
      <c r="I21" s="80"/>
    </row>
    <row r="22" spans="1:9" x14ac:dyDescent="0.25">
      <c r="A22" s="96" t="s">
        <v>184</v>
      </c>
      <c r="B22" s="80"/>
      <c r="C22" s="80"/>
      <c r="D22" s="80"/>
      <c r="E22" s="80"/>
      <c r="F22" s="80"/>
      <c r="G22" s="80"/>
      <c r="H22" s="80"/>
      <c r="I22" s="80"/>
    </row>
    <row r="23" spans="1:9" x14ac:dyDescent="0.25">
      <c r="A23" s="96" t="s">
        <v>185</v>
      </c>
      <c r="B23" s="80"/>
      <c r="C23" s="80"/>
      <c r="D23" s="80"/>
      <c r="E23" s="80"/>
      <c r="F23" s="80"/>
      <c r="G23" s="80"/>
      <c r="H23" s="80"/>
      <c r="I23" s="80"/>
    </row>
    <row r="24" spans="1:9" x14ac:dyDescent="0.25">
      <c r="A24" s="96" t="s">
        <v>186</v>
      </c>
      <c r="B24" s="80"/>
      <c r="C24" s="80"/>
      <c r="D24" s="80"/>
      <c r="E24" s="80"/>
      <c r="F24" s="80"/>
      <c r="G24" s="80"/>
      <c r="H24" s="80"/>
      <c r="I24" s="80"/>
    </row>
    <row r="25" spans="1:9" x14ac:dyDescent="0.25">
      <c r="A25" s="96" t="s">
        <v>187</v>
      </c>
      <c r="B25" s="80"/>
      <c r="C25" s="80"/>
      <c r="D25" s="80"/>
      <c r="E25" s="80"/>
      <c r="F25" s="80"/>
      <c r="G25" s="80"/>
      <c r="H25" s="80"/>
      <c r="I25" s="80"/>
    </row>
    <row r="26" spans="1:9" x14ac:dyDescent="0.25">
      <c r="A26" s="96" t="s">
        <v>188</v>
      </c>
      <c r="B26" s="80"/>
      <c r="C26" s="80"/>
      <c r="D26" s="80"/>
      <c r="E26" s="80"/>
      <c r="F26" s="80"/>
      <c r="G26" s="80"/>
      <c r="H26" s="80"/>
      <c r="I26" s="80"/>
    </row>
    <row r="27" spans="1:9" x14ac:dyDescent="0.25">
      <c r="A27" s="96" t="s">
        <v>189</v>
      </c>
      <c r="B27" s="80"/>
      <c r="C27" s="80"/>
      <c r="D27" s="80"/>
      <c r="E27" s="80"/>
      <c r="F27" s="80"/>
      <c r="G27" s="80"/>
      <c r="H27" s="80"/>
      <c r="I27" s="80"/>
    </row>
    <row r="28" spans="1:9" x14ac:dyDescent="0.25">
      <c r="A28" s="96" t="s">
        <v>190</v>
      </c>
      <c r="B28" s="80"/>
      <c r="C28" s="80"/>
      <c r="D28" s="80"/>
      <c r="E28" s="80"/>
      <c r="F28" s="80"/>
      <c r="G28" s="80"/>
      <c r="H28" s="80"/>
      <c r="I28" s="80"/>
    </row>
    <row r="29" spans="1:9" x14ac:dyDescent="0.25">
      <c r="A29" s="96" t="s">
        <v>191</v>
      </c>
      <c r="B29" s="80"/>
      <c r="C29" s="80"/>
      <c r="D29" s="80"/>
      <c r="E29" s="80"/>
      <c r="F29" s="80"/>
      <c r="G29" s="80"/>
      <c r="H29" s="80"/>
      <c r="I29" s="80"/>
    </row>
    <row r="30" spans="1:9" x14ac:dyDescent="0.25">
      <c r="A30" s="96" t="s">
        <v>192</v>
      </c>
      <c r="B30" s="80"/>
      <c r="C30" s="80"/>
      <c r="D30" s="80"/>
      <c r="E30" s="80"/>
      <c r="F30" s="80"/>
      <c r="G30" s="80"/>
      <c r="H30" s="80"/>
      <c r="I30" s="80"/>
    </row>
    <row r="31" spans="1:9" x14ac:dyDescent="0.25">
      <c r="A31" s="96" t="s">
        <v>193</v>
      </c>
      <c r="B31" s="80"/>
      <c r="C31" s="80"/>
      <c r="D31" s="80"/>
      <c r="E31" s="80"/>
      <c r="F31" s="80"/>
      <c r="G31" s="80"/>
      <c r="H31" s="80"/>
      <c r="I31" s="80"/>
    </row>
    <row r="32" spans="1:9" x14ac:dyDescent="0.25">
      <c r="A32" s="96" t="s">
        <v>194</v>
      </c>
      <c r="B32" s="80"/>
      <c r="C32" s="80"/>
      <c r="D32" s="80"/>
      <c r="E32" s="80"/>
      <c r="F32" s="80"/>
      <c r="G32" s="80"/>
      <c r="H32" s="80"/>
      <c r="I32" s="80"/>
    </row>
    <row r="33" spans="1:9" x14ac:dyDescent="0.25">
      <c r="A33" s="96" t="s">
        <v>195</v>
      </c>
      <c r="B33" s="80"/>
      <c r="C33" s="80"/>
      <c r="D33" s="80"/>
      <c r="E33" s="80"/>
      <c r="F33" s="80"/>
      <c r="G33" s="80"/>
      <c r="H33" s="80"/>
      <c r="I33" s="80"/>
    </row>
    <row r="34" spans="1:9" x14ac:dyDescent="0.25">
      <c r="A34" s="96" t="s">
        <v>196</v>
      </c>
      <c r="B34" s="80"/>
      <c r="C34" s="80"/>
      <c r="D34" s="80"/>
      <c r="E34" s="80"/>
      <c r="F34" s="80"/>
      <c r="G34" s="80"/>
      <c r="H34" s="80"/>
      <c r="I34" s="80"/>
    </row>
    <row r="35" spans="1:9" x14ac:dyDescent="0.25">
      <c r="A35" s="96" t="s">
        <v>197</v>
      </c>
      <c r="B35" s="80"/>
      <c r="C35" s="80"/>
      <c r="D35" s="80"/>
      <c r="E35" s="80"/>
      <c r="F35" s="80"/>
      <c r="G35" s="80"/>
      <c r="H35" s="80"/>
      <c r="I35" s="80"/>
    </row>
    <row r="36" spans="1:9" x14ac:dyDescent="0.25">
      <c r="A36" s="96" t="s">
        <v>198</v>
      </c>
      <c r="B36" s="80"/>
      <c r="C36" s="80"/>
      <c r="D36" s="80"/>
      <c r="E36" s="80"/>
      <c r="F36" s="80"/>
      <c r="G36" s="80"/>
      <c r="H36" s="80"/>
      <c r="I36" s="80"/>
    </row>
    <row r="37" spans="1:9" x14ac:dyDescent="0.25">
      <c r="A37" s="96" t="s">
        <v>199</v>
      </c>
      <c r="B37" s="80"/>
      <c r="C37" s="80"/>
      <c r="D37" s="80"/>
      <c r="E37" s="80"/>
      <c r="F37" s="80"/>
      <c r="G37" s="80"/>
      <c r="H37" s="80"/>
      <c r="I37" s="80"/>
    </row>
    <row r="38" spans="1:9" x14ac:dyDescent="0.25">
      <c r="A38" s="96" t="s">
        <v>200</v>
      </c>
      <c r="B38" s="80"/>
      <c r="C38" s="80"/>
      <c r="D38" s="80"/>
      <c r="E38" s="80"/>
      <c r="F38" s="80"/>
      <c r="G38" s="80"/>
      <c r="H38" s="80"/>
      <c r="I38" s="80"/>
    </row>
    <row r="39" spans="1:9" x14ac:dyDescent="0.25">
      <c r="A39" s="96" t="s">
        <v>201</v>
      </c>
      <c r="B39" s="80"/>
      <c r="C39" s="80"/>
      <c r="D39" s="80"/>
      <c r="E39" s="80"/>
      <c r="F39" s="80"/>
      <c r="G39" s="80"/>
      <c r="H39" s="80"/>
      <c r="I39" s="80"/>
    </row>
    <row r="40" spans="1:9" x14ac:dyDescent="0.25">
      <c r="A40" s="96" t="s">
        <v>202</v>
      </c>
      <c r="B40" s="80"/>
      <c r="C40" s="80"/>
      <c r="D40" s="80"/>
      <c r="E40" s="80"/>
      <c r="F40" s="80"/>
      <c r="G40" s="80"/>
      <c r="H40" s="80"/>
      <c r="I40" s="80"/>
    </row>
    <row r="41" spans="1:9" x14ac:dyDescent="0.25">
      <c r="A41" s="96" t="s">
        <v>203</v>
      </c>
      <c r="B41" s="80"/>
      <c r="C41" s="80"/>
      <c r="D41" s="80"/>
      <c r="E41" s="80"/>
      <c r="F41" s="80"/>
      <c r="G41" s="80"/>
      <c r="H41" s="80"/>
      <c r="I41" s="80"/>
    </row>
    <row r="42" spans="1:9" x14ac:dyDescent="0.25">
      <c r="A42" s="96" t="s">
        <v>204</v>
      </c>
      <c r="B42" s="80"/>
      <c r="C42" s="80"/>
      <c r="D42" s="80"/>
      <c r="E42" s="80"/>
      <c r="F42" s="80"/>
      <c r="G42" s="80"/>
      <c r="H42" s="80"/>
      <c r="I42" s="80"/>
    </row>
  </sheetData>
  <phoneticPr fontId="20" type="noConversion"/>
  <hyperlinks>
    <hyperlink ref="H4" r:id="rId1" xr:uid="{C9ABD6F0-4393-412D-95F4-256EA95E7314}"/>
    <hyperlink ref="H5" r:id="rId2" xr:uid="{7A423314-9ED6-406F-9536-71B097CE23EA}"/>
    <hyperlink ref="H6" r:id="rId3" xr:uid="{03A553EA-D355-49CD-9F85-CC173EFFDDE2}"/>
    <hyperlink ref="H7" r:id="rId4" xr:uid="{D6EBD9FC-0E1C-4DA2-885B-A315FA5A3CC2}"/>
    <hyperlink ref="H3" r:id="rId5" xr:uid="{4BF8DB3E-A4DD-479E-81D5-9761DC129B32}"/>
  </hyperlinks>
  <pageMargins left="0.39370078740157483" right="0.39370078740157483" top="0.19685039370078741" bottom="0.19685039370078741" header="0.19685039370078741" footer="0.19685039370078741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8B112-2A83-4287-9003-C8DC4731363B}">
  <sheetPr codeName="Feuil6"/>
  <dimension ref="A1:M54"/>
  <sheetViews>
    <sheetView workbookViewId="0">
      <selection activeCell="F23" sqref="F23"/>
    </sheetView>
  </sheetViews>
  <sheetFormatPr baseColWidth="10" defaultRowHeight="15" x14ac:dyDescent="0.25"/>
  <cols>
    <col min="5" max="5" width="11.42578125" customWidth="1"/>
    <col min="6" max="6" width="13.28515625" customWidth="1"/>
  </cols>
  <sheetData>
    <row r="1" spans="1:13" ht="23.25" thickBot="1" x14ac:dyDescent="0.3">
      <c r="A1" s="250" t="s">
        <v>129</v>
      </c>
      <c r="B1" s="251"/>
      <c r="C1" s="251"/>
      <c r="D1" s="251"/>
      <c r="E1" s="231" t="s">
        <v>132</v>
      </c>
      <c r="F1" s="232"/>
      <c r="G1" s="237"/>
      <c r="H1" s="238"/>
    </row>
    <row r="2" spans="1:13" x14ac:dyDescent="0.25">
      <c r="A2" s="246" t="s">
        <v>131</v>
      </c>
      <c r="B2" s="247"/>
      <c r="C2" s="247"/>
      <c r="D2" s="248"/>
      <c r="E2" s="233"/>
      <c r="F2" s="234"/>
      <c r="G2" s="239"/>
      <c r="H2" s="240"/>
    </row>
    <row r="3" spans="1:13" x14ac:dyDescent="0.25">
      <c r="A3" s="243" t="s">
        <v>154</v>
      </c>
      <c r="B3" s="244"/>
      <c r="C3" s="244"/>
      <c r="D3" s="245"/>
      <c r="E3" s="233"/>
      <c r="F3" s="234"/>
      <c r="G3" s="239"/>
      <c r="H3" s="240"/>
    </row>
    <row r="4" spans="1:13" ht="15.75" thickBot="1" x14ac:dyDescent="0.3">
      <c r="A4" s="249" t="s">
        <v>130</v>
      </c>
      <c r="B4" s="241"/>
      <c r="C4" s="241"/>
      <c r="D4" s="242"/>
      <c r="E4" s="235"/>
      <c r="F4" s="236"/>
      <c r="G4" s="241"/>
      <c r="H4" s="242"/>
    </row>
    <row r="10" spans="1:13" ht="17.25" x14ac:dyDescent="0.3">
      <c r="A10" s="230" t="s">
        <v>135</v>
      </c>
      <c r="B10" s="230"/>
      <c r="C10" s="83"/>
      <c r="D10" s="95" t="s">
        <v>136</v>
      </c>
      <c r="F10" s="84" t="s">
        <v>140</v>
      </c>
    </row>
    <row r="11" spans="1:13" ht="17.25" x14ac:dyDescent="0.3">
      <c r="A11" s="81" t="s">
        <v>133</v>
      </c>
      <c r="B11" t="s">
        <v>238</v>
      </c>
      <c r="D11" s="81" t="s">
        <v>133</v>
      </c>
      <c r="E11" s="87" t="str">
        <f>B11</f>
        <v>gggg</v>
      </c>
      <c r="F11" s="84" t="s">
        <v>156</v>
      </c>
      <c r="H11" s="82"/>
    </row>
    <row r="12" spans="1:13" ht="17.25" x14ac:dyDescent="0.3">
      <c r="A12" s="81" t="s">
        <v>134</v>
      </c>
      <c r="B12" t="s">
        <v>239</v>
      </c>
      <c r="D12" s="81" t="s">
        <v>134</v>
      </c>
      <c r="E12" s="87" t="str">
        <f>B12</f>
        <v>ggg</v>
      </c>
      <c r="F12" s="84" t="s">
        <v>155</v>
      </c>
    </row>
    <row r="13" spans="1:13" x14ac:dyDescent="0.25">
      <c r="A13" t="s">
        <v>137</v>
      </c>
      <c r="B13" t="s">
        <v>239</v>
      </c>
      <c r="D13" t="s">
        <v>137</v>
      </c>
      <c r="E13" s="87" t="str">
        <f>B13</f>
        <v>ggg</v>
      </c>
    </row>
    <row r="14" spans="1:13" x14ac:dyDescent="0.25">
      <c r="A14" t="s">
        <v>138</v>
      </c>
      <c r="B14" t="s">
        <v>238</v>
      </c>
      <c r="D14" t="s">
        <v>138</v>
      </c>
      <c r="E14" s="87" t="str">
        <f>B14</f>
        <v>gggg</v>
      </c>
    </row>
    <row r="15" spans="1:13" x14ac:dyDescent="0.25">
      <c r="A15" t="s">
        <v>139</v>
      </c>
      <c r="B15" t="s">
        <v>240</v>
      </c>
      <c r="D15" t="s">
        <v>139</v>
      </c>
      <c r="E15" s="87" t="str">
        <f>B15</f>
        <v>ggggg</v>
      </c>
      <c r="M15" s="252"/>
    </row>
    <row r="16" spans="1:13" x14ac:dyDescent="0.25">
      <c r="M16" s="252"/>
    </row>
    <row r="17" spans="1:13" x14ac:dyDescent="0.25">
      <c r="M17" s="252"/>
    </row>
    <row r="18" spans="1:13" x14ac:dyDescent="0.25">
      <c r="M18" s="252"/>
    </row>
    <row r="20" spans="1:13" ht="15.75" thickBot="1" x14ac:dyDescent="0.3">
      <c r="C20" s="86"/>
      <c r="D20" s="86"/>
    </row>
    <row r="21" spans="1:13" ht="15" customHeight="1" x14ac:dyDescent="0.25">
      <c r="A21" s="228" t="s">
        <v>99</v>
      </c>
      <c r="B21" s="228" t="s">
        <v>2</v>
      </c>
      <c r="C21" s="228"/>
      <c r="D21" s="228"/>
      <c r="E21" s="226" t="s">
        <v>144</v>
      </c>
      <c r="F21" s="226" t="s">
        <v>143</v>
      </c>
      <c r="G21" s="226" t="s">
        <v>142</v>
      </c>
      <c r="H21" s="228" t="s">
        <v>141</v>
      </c>
    </row>
    <row r="22" spans="1:13" ht="15.75" thickBot="1" x14ac:dyDescent="0.3">
      <c r="A22" s="229"/>
      <c r="B22" s="229"/>
      <c r="C22" s="229"/>
      <c r="D22" s="229"/>
      <c r="E22" s="227"/>
      <c r="F22" s="227"/>
      <c r="G22" s="227"/>
      <c r="H22" s="229"/>
    </row>
    <row r="23" spans="1:13" x14ac:dyDescent="0.25">
      <c r="A23" s="93"/>
      <c r="B23" s="92"/>
      <c r="C23" s="87"/>
      <c r="D23" s="87"/>
      <c r="E23" s="92"/>
      <c r="F23" s="93"/>
      <c r="G23" s="93"/>
      <c r="H23" s="101">
        <f>E23+F23+G23</f>
        <v>0</v>
      </c>
      <c r="I23" s="2"/>
    </row>
    <row r="24" spans="1:13" x14ac:dyDescent="0.25">
      <c r="A24" s="93"/>
      <c r="B24" s="87"/>
      <c r="C24" s="87"/>
      <c r="D24" s="87"/>
      <c r="E24" s="87"/>
      <c r="F24" s="93"/>
      <c r="G24" s="93"/>
      <c r="H24" s="101">
        <f t="shared" ref="H24:H38" si="0">E24+F24+G24</f>
        <v>0</v>
      </c>
      <c r="I24" s="2"/>
    </row>
    <row r="25" spans="1:13" x14ac:dyDescent="0.25">
      <c r="A25" s="87"/>
      <c r="B25" s="87"/>
      <c r="C25" s="87"/>
      <c r="D25" s="87"/>
      <c r="E25" s="87"/>
      <c r="F25" s="87"/>
      <c r="G25" s="87"/>
      <c r="H25" s="101">
        <f t="shared" si="0"/>
        <v>0</v>
      </c>
    </row>
    <row r="26" spans="1:13" x14ac:dyDescent="0.25">
      <c r="A26" s="87"/>
      <c r="B26" s="87"/>
      <c r="C26" s="87"/>
      <c r="D26" s="87"/>
      <c r="E26" s="87"/>
      <c r="F26" s="87"/>
      <c r="G26" s="87"/>
      <c r="H26" s="101">
        <f t="shared" si="0"/>
        <v>0</v>
      </c>
    </row>
    <row r="27" spans="1:13" x14ac:dyDescent="0.25">
      <c r="A27" s="87"/>
      <c r="B27" s="87"/>
      <c r="C27" s="87"/>
      <c r="D27" s="87"/>
      <c r="E27" s="87"/>
      <c r="F27" s="87"/>
      <c r="G27" s="87"/>
      <c r="H27" s="101">
        <f t="shared" si="0"/>
        <v>0</v>
      </c>
    </row>
    <row r="28" spans="1:13" x14ac:dyDescent="0.25">
      <c r="A28" s="87"/>
      <c r="B28" s="87"/>
      <c r="C28" s="87"/>
      <c r="D28" s="87"/>
      <c r="E28" s="87"/>
      <c r="F28" s="87"/>
      <c r="G28" s="87"/>
      <c r="H28" s="101">
        <f t="shared" si="0"/>
        <v>0</v>
      </c>
    </row>
    <row r="29" spans="1:13" x14ac:dyDescent="0.25">
      <c r="A29" s="87"/>
      <c r="B29" s="87"/>
      <c r="C29" s="87"/>
      <c r="D29" s="87"/>
      <c r="E29" s="87"/>
      <c r="F29" s="87"/>
      <c r="G29" s="87"/>
      <c r="H29" s="101">
        <f t="shared" si="0"/>
        <v>0</v>
      </c>
    </row>
    <row r="30" spans="1:13" x14ac:dyDescent="0.25">
      <c r="A30" s="87"/>
      <c r="B30" s="87"/>
      <c r="C30" s="87"/>
      <c r="D30" s="87"/>
      <c r="E30" s="87"/>
      <c r="F30" s="87"/>
      <c r="G30" s="87"/>
      <c r="H30" s="101">
        <f t="shared" si="0"/>
        <v>0</v>
      </c>
    </row>
    <row r="31" spans="1:13" x14ac:dyDescent="0.25">
      <c r="A31" s="87"/>
      <c r="B31" s="87"/>
      <c r="C31" s="87"/>
      <c r="D31" s="87"/>
      <c r="E31" s="87"/>
      <c r="F31" s="87"/>
      <c r="G31" s="87"/>
      <c r="H31" s="101">
        <f t="shared" si="0"/>
        <v>0</v>
      </c>
    </row>
    <row r="32" spans="1:13" x14ac:dyDescent="0.25">
      <c r="A32" s="87"/>
      <c r="B32" s="87"/>
      <c r="C32" s="87"/>
      <c r="D32" s="87"/>
      <c r="E32" s="87"/>
      <c r="F32" s="87"/>
      <c r="G32" s="87"/>
      <c r="H32" s="101">
        <f t="shared" si="0"/>
        <v>0</v>
      </c>
    </row>
    <row r="33" spans="1:8" x14ac:dyDescent="0.25">
      <c r="A33" s="87"/>
      <c r="B33" s="87"/>
      <c r="C33" s="87"/>
      <c r="D33" s="87"/>
      <c r="E33" s="87"/>
      <c r="F33" s="87"/>
      <c r="G33" s="87"/>
      <c r="H33" s="101">
        <f t="shared" si="0"/>
        <v>0</v>
      </c>
    </row>
    <row r="34" spans="1:8" x14ac:dyDescent="0.25">
      <c r="A34" s="87"/>
      <c r="B34" s="81"/>
      <c r="C34" s="87"/>
      <c r="D34" s="87"/>
      <c r="E34" s="87"/>
      <c r="F34" s="87"/>
      <c r="G34" s="87"/>
      <c r="H34" s="101">
        <f t="shared" si="0"/>
        <v>0</v>
      </c>
    </row>
    <row r="35" spans="1:8" x14ac:dyDescent="0.25">
      <c r="A35" s="87"/>
      <c r="B35" s="87"/>
      <c r="D35" s="87"/>
      <c r="E35" s="87"/>
      <c r="F35" s="87"/>
      <c r="G35" s="87"/>
      <c r="H35" s="101">
        <f t="shared" si="0"/>
        <v>0</v>
      </c>
    </row>
    <row r="36" spans="1:8" x14ac:dyDescent="0.25">
      <c r="A36" s="87"/>
      <c r="B36" s="81"/>
      <c r="D36" s="87"/>
      <c r="E36" s="87"/>
      <c r="F36" s="87"/>
      <c r="G36" s="87"/>
      <c r="H36" s="101">
        <f t="shared" si="0"/>
        <v>0</v>
      </c>
    </row>
    <row r="37" spans="1:8" x14ac:dyDescent="0.25">
      <c r="A37" s="87"/>
      <c r="B37" s="87"/>
      <c r="C37" s="87"/>
      <c r="D37" s="87"/>
      <c r="E37" s="87"/>
      <c r="F37" s="87"/>
      <c r="G37" s="87"/>
      <c r="H37" s="101">
        <f t="shared" si="0"/>
        <v>0</v>
      </c>
    </row>
    <row r="38" spans="1:8" x14ac:dyDescent="0.25">
      <c r="A38" s="87"/>
      <c r="B38" s="87"/>
      <c r="C38" s="87"/>
      <c r="D38" s="87"/>
      <c r="E38" s="87"/>
      <c r="F38" s="87"/>
      <c r="G38" s="87"/>
      <c r="H38" s="101">
        <f t="shared" si="0"/>
        <v>0</v>
      </c>
    </row>
    <row r="39" spans="1:8" x14ac:dyDescent="0.25">
      <c r="A39" s="87"/>
      <c r="B39" s="87"/>
      <c r="D39" s="87"/>
      <c r="E39" s="87"/>
      <c r="F39" s="87"/>
      <c r="G39" s="102" t="s">
        <v>145</v>
      </c>
      <c r="H39" s="102"/>
    </row>
    <row r="40" spans="1:8" x14ac:dyDescent="0.25">
      <c r="A40" s="87"/>
      <c r="B40" s="87"/>
      <c r="D40" s="87"/>
      <c r="E40" s="87"/>
      <c r="F40" s="87"/>
      <c r="G40" s="102" t="s">
        <v>146</v>
      </c>
      <c r="H40" s="102"/>
    </row>
    <row r="41" spans="1:8" x14ac:dyDescent="0.25">
      <c r="A41" s="87"/>
      <c r="B41" s="87"/>
      <c r="C41" s="87"/>
      <c r="D41" s="87"/>
      <c r="E41" s="87"/>
      <c r="F41" s="87"/>
      <c r="G41" s="102" t="s">
        <v>45</v>
      </c>
      <c r="H41" s="102"/>
    </row>
    <row r="42" spans="1:8" x14ac:dyDescent="0.25">
      <c r="A42" s="87"/>
      <c r="B42" s="87"/>
      <c r="C42" s="87"/>
      <c r="D42" s="87"/>
      <c r="E42" s="87"/>
      <c r="F42" s="87"/>
      <c r="G42" s="102"/>
      <c r="H42" s="102"/>
    </row>
    <row r="43" spans="1:8" x14ac:dyDescent="0.25">
      <c r="A43" s="87"/>
      <c r="B43" s="87"/>
      <c r="C43" s="87"/>
      <c r="D43" s="87"/>
      <c r="E43" s="87"/>
      <c r="F43" s="87"/>
      <c r="G43" s="102"/>
      <c r="H43" s="102"/>
    </row>
    <row r="44" spans="1:8" x14ac:dyDescent="0.25">
      <c r="A44" s="87"/>
      <c r="B44" s="87"/>
      <c r="C44" s="87"/>
      <c r="D44" s="87"/>
      <c r="E44" s="87"/>
      <c r="F44" s="87"/>
      <c r="G44" s="102"/>
      <c r="H44" s="102"/>
    </row>
    <row r="45" spans="1:8" x14ac:dyDescent="0.25">
      <c r="A45" s="85"/>
      <c r="B45" s="85"/>
      <c r="C45" s="85"/>
      <c r="D45" s="85"/>
      <c r="E45" s="85"/>
      <c r="F45" s="85"/>
      <c r="G45" s="102"/>
      <c r="H45" s="102"/>
    </row>
    <row r="46" spans="1:8" x14ac:dyDescent="0.25">
      <c r="A46" s="102"/>
      <c r="B46" s="102"/>
      <c r="C46" s="102"/>
      <c r="D46" s="102"/>
      <c r="E46" s="102"/>
      <c r="F46" s="102"/>
      <c r="G46" s="102"/>
      <c r="H46" s="102"/>
    </row>
    <row r="47" spans="1:8" x14ac:dyDescent="0.25">
      <c r="A47" s="102"/>
      <c r="B47" s="102"/>
      <c r="C47" s="102"/>
      <c r="D47" s="102"/>
      <c r="E47" s="102"/>
      <c r="F47" s="102"/>
      <c r="G47" s="102"/>
      <c r="H47" s="102"/>
    </row>
    <row r="48" spans="1:8" ht="15.75" x14ac:dyDescent="0.25">
      <c r="A48" s="102"/>
      <c r="B48" s="102"/>
      <c r="C48" s="102"/>
      <c r="D48" s="102"/>
      <c r="E48" s="94"/>
      <c r="F48" s="91" t="s">
        <v>149</v>
      </c>
      <c r="G48" s="102"/>
      <c r="H48" s="102"/>
    </row>
    <row r="49" spans="1:8" ht="15.75" x14ac:dyDescent="0.25">
      <c r="A49" s="102"/>
      <c r="B49" s="102"/>
      <c r="C49" s="102"/>
      <c r="D49" s="102"/>
      <c r="E49" s="94"/>
      <c r="F49" s="88" t="s">
        <v>150</v>
      </c>
      <c r="G49" s="102"/>
      <c r="H49" s="102"/>
    </row>
    <row r="50" spans="1:8" x14ac:dyDescent="0.25">
      <c r="A50" s="102"/>
      <c r="B50" s="102"/>
      <c r="C50" s="102"/>
      <c r="D50" s="102"/>
      <c r="E50" s="94"/>
      <c r="F50" s="102"/>
      <c r="G50" s="102"/>
      <c r="H50" s="102"/>
    </row>
    <row r="51" spans="1:8" x14ac:dyDescent="0.25">
      <c r="A51" s="102"/>
      <c r="B51" s="102"/>
      <c r="C51" s="102"/>
      <c r="D51" s="102"/>
      <c r="E51" s="94"/>
      <c r="F51" s="102"/>
      <c r="G51" s="102"/>
      <c r="H51" s="102"/>
    </row>
    <row r="52" spans="1:8" x14ac:dyDescent="0.25">
      <c r="A52" s="102"/>
      <c r="B52" s="102"/>
      <c r="C52" s="102"/>
      <c r="D52" s="102"/>
      <c r="E52" s="94"/>
      <c r="F52" s="103" t="s">
        <v>151</v>
      </c>
      <c r="G52" s="102"/>
      <c r="H52" s="102"/>
    </row>
    <row r="53" spans="1:8" x14ac:dyDescent="0.25">
      <c r="A53" s="102"/>
      <c r="B53" s="102"/>
      <c r="C53" s="102"/>
      <c r="D53" s="102"/>
      <c r="E53" s="94"/>
      <c r="F53" s="103" t="s">
        <v>152</v>
      </c>
      <c r="G53" s="253" t="s">
        <v>147</v>
      </c>
      <c r="H53" s="253"/>
    </row>
    <row r="54" spans="1:8" x14ac:dyDescent="0.25">
      <c r="A54" s="102"/>
      <c r="B54" s="102"/>
      <c r="C54" s="102"/>
      <c r="D54" s="102"/>
      <c r="E54" s="94"/>
      <c r="F54" s="103" t="s">
        <v>153</v>
      </c>
      <c r="G54" s="103" t="s">
        <v>148</v>
      </c>
      <c r="H54" s="90"/>
    </row>
  </sheetData>
  <mergeCells count="16">
    <mergeCell ref="A1:D1"/>
    <mergeCell ref="E1:F4"/>
    <mergeCell ref="G1:H4"/>
    <mergeCell ref="A2:D2"/>
    <mergeCell ref="A3:D3"/>
    <mergeCell ref="A4:D4"/>
    <mergeCell ref="G53:H53"/>
    <mergeCell ref="A10:B10"/>
    <mergeCell ref="M15:M16"/>
    <mergeCell ref="M17:M18"/>
    <mergeCell ref="A21:A22"/>
    <mergeCell ref="B21:D22"/>
    <mergeCell ref="E21:E22"/>
    <mergeCell ref="F21:F22"/>
    <mergeCell ref="G21:G22"/>
    <mergeCell ref="H21:H22"/>
  </mergeCells>
  <hyperlinks>
    <hyperlink ref="A3" r:id="rId1" display="ContactMeuble&amp;Moi@meublemoi.fr" xr:uid="{95CFD805-E5DC-42AD-AF09-5B35F62EC384}"/>
  </hyperlinks>
  <printOptions horizontalCentered="1" verticalCentered="1"/>
  <pageMargins left="0.39370078740157483" right="0.39370078740157483" top="0.19685039370078741" bottom="0.19685039370078741" header="0.19685039370078741" footer="0.19685039370078741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partie 1</vt:lpstr>
      <vt:lpstr>partie 2</vt:lpstr>
      <vt:lpstr>Chiffrage au propre</vt:lpstr>
      <vt:lpstr>DEV_000</vt:lpstr>
      <vt:lpstr>CLIENTS</vt:lpstr>
      <vt:lpstr>DEV_001</vt:lpstr>
      <vt:lpstr>DEV_001!devis</vt:lpstr>
      <vt:lpstr>devis</vt:lpstr>
    </vt:vector>
  </TitlesOfParts>
  <Company>Universite de Lorraine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robert296u</dc:creator>
  <cp:lastModifiedBy>Sacha Robert</cp:lastModifiedBy>
  <cp:lastPrinted>2021-03-04T16:40:30Z</cp:lastPrinted>
  <dcterms:created xsi:type="dcterms:W3CDTF">2020-10-13T07:21:56Z</dcterms:created>
  <dcterms:modified xsi:type="dcterms:W3CDTF">2021-03-06T20:16:06Z</dcterms:modified>
</cp:coreProperties>
</file>